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bookViews>
    <workbookView xWindow="65416" yWindow="65416" windowWidth="29040" windowHeight="17640" tabRatio="745" activeTab="0"/>
  </bookViews>
  <sheets>
    <sheet name="Rekapitulace stavby" sheetId="1" r:id="rId1"/>
    <sheet name="01.01 - Stavební část - f..." sheetId="2" r:id="rId2"/>
    <sheet name="01.02 - Elektroinstalace ..." sheetId="3" r:id="rId3"/>
    <sheet name="01.03 - ZTI a vytápění - ..." sheetId="4" r:id="rId4"/>
    <sheet name="01.99 - Vedlejší rozpočto..." sheetId="5" r:id="rId5"/>
    <sheet name="02.01 - Stavební část - f..." sheetId="6" r:id="rId6"/>
    <sheet name="02.02 - Elektroinstalace ..." sheetId="7" r:id="rId7"/>
    <sheet name="02.03 - ZTI a vytápění - ..." sheetId="8" r:id="rId8"/>
    <sheet name="02.99 - Vedlejší rozpočto..." sheetId="9" r:id="rId9"/>
    <sheet name="Pokyny pro vyplnění" sheetId="10" r:id="rId10"/>
  </sheets>
  <definedNames>
    <definedName name="_xlnm._FilterDatabase" localSheetId="1" hidden="1">'01.01 - Stavební část - f...'!$C$111:$K$2207</definedName>
    <definedName name="_xlnm._FilterDatabase" localSheetId="2" hidden="1">'01.02 - Elektroinstalace ...'!$C$89:$K$217</definedName>
    <definedName name="_xlnm._FilterDatabase" localSheetId="3" hidden="1">'01.03 - ZTI a vytápění - ...'!$C$101:$K$427</definedName>
    <definedName name="_xlnm._FilterDatabase" localSheetId="4" hidden="1">'01.99 - Vedlejší rozpočto...'!$C$87:$K$99</definedName>
    <definedName name="_xlnm._FilterDatabase" localSheetId="5" hidden="1">'02.01 - Stavební část - f...'!$C$113:$K$1803</definedName>
    <definedName name="_xlnm._FilterDatabase" localSheetId="6" hidden="1">'02.02 - Elektroinstalace ...'!$C$89:$K$189</definedName>
    <definedName name="_xlnm._FilterDatabase" localSheetId="7" hidden="1">'02.03 - ZTI a vytápění - ...'!$C$99:$K$407</definedName>
    <definedName name="_xlnm._FilterDatabase" localSheetId="8" hidden="1">'02.99 - Vedlejší rozpočto...'!$C$87:$K$101</definedName>
    <definedName name="_xlnm.Print_Area" localSheetId="1">'01.01 - Stavební část - f...'!$C$4:$J$41,'01.01 - Stavební část - f...'!$C$47:$J$91,'01.01 - Stavební část - f...'!$C$97:$K$2207</definedName>
    <definedName name="_xlnm.Print_Area" localSheetId="2">'01.02 - Elektroinstalace ...'!$C$4:$J$41,'01.02 - Elektroinstalace ...'!$C$47:$J$69,'01.02 - Elektroinstalace ...'!$C$75:$K$217</definedName>
    <definedName name="_xlnm.Print_Area" localSheetId="3">'01.03 - ZTI a vytápění - ...'!$C$4:$J$41,'01.03 - ZTI a vytápění - ...'!$C$47:$J$81,'01.03 - ZTI a vytápění - ...'!$C$87:$K$427</definedName>
    <definedName name="_xlnm.Print_Area" localSheetId="4">'01.99 - Vedlejší rozpočto...'!$C$4:$J$41,'01.99 - Vedlejší rozpočto...'!$C$47:$J$67,'01.99 - Vedlejší rozpočto...'!$C$73:$K$99</definedName>
    <definedName name="_xlnm.Print_Area" localSheetId="5">'02.01 - Stavební část - f...'!$C$4:$J$41,'02.01 - Stavební část - f...'!$C$47:$J$93,'02.01 - Stavební část - f...'!$C$99:$K$1803</definedName>
    <definedName name="_xlnm.Print_Area" localSheetId="6">'02.02 - Elektroinstalace ...'!$C$4:$J$41,'02.02 - Elektroinstalace ...'!$C$47:$J$69,'02.02 - Elektroinstalace ...'!$C$75:$K$189</definedName>
    <definedName name="_xlnm.Print_Area" localSheetId="7">'02.03 - ZTI a vytápění - ...'!$C$4:$J$41,'02.03 - ZTI a vytápění - ...'!$C$47:$J$79,'02.03 - ZTI a vytápění - ...'!$C$85:$K$407</definedName>
    <definedName name="_xlnm.Print_Area" localSheetId="8">'02.99 - Vedlejší rozpočto...'!$C$4:$J$41,'02.99 - Vedlejší rozpočto...'!$C$47:$J$67,'02.99 - Vedlejší rozpočto...'!$C$73:$K$101</definedName>
    <definedName name="_xlnm.Print_Area" localSheetId="9">'Pokyny pro vyplnění'!$B$2:$K$71,'Pokyny pro vyplnění'!$B$74:$K$118,'Pokyny pro vyplnění'!$B$121:$K$161,'Pokyny pro vyplnění'!$B$164:$K$218</definedName>
    <definedName name="_xlnm.Print_Area" localSheetId="0">'Rekapitulace stavby'!$D$4:$AO$36,'Rekapitulace stavby'!$C$42:$AQ$65</definedName>
    <definedName name="_xlnm.Print_Titles" localSheetId="0">'Rekapitulace stavby'!$52:$52</definedName>
    <definedName name="_xlnm.Print_Titles" localSheetId="1">'01.01 - Stavební část - f...'!$111:$111</definedName>
    <definedName name="_xlnm.Print_Titles" localSheetId="2">'01.02 - Elektroinstalace ...'!$89:$89</definedName>
    <definedName name="_xlnm.Print_Titles" localSheetId="3">'01.03 - ZTI a vytápění - ...'!$101:$101</definedName>
    <definedName name="_xlnm.Print_Titles" localSheetId="4">'01.99 - Vedlejší rozpočto...'!$87:$87</definedName>
    <definedName name="_xlnm.Print_Titles" localSheetId="5">'02.01 - Stavební část - f...'!$113:$113</definedName>
    <definedName name="_xlnm.Print_Titles" localSheetId="6">'02.02 - Elektroinstalace ...'!$89:$89</definedName>
    <definedName name="_xlnm.Print_Titles" localSheetId="7">'02.03 - ZTI a vytápění - ...'!$99:$99</definedName>
    <definedName name="_xlnm.Print_Titles" localSheetId="8">'02.99 - Vedlejší rozpočto...'!$87:$87</definedName>
  </definedNames>
  <calcPr calcId="191029"/>
  <extLst/>
</workbook>
</file>

<file path=xl/sharedStrings.xml><?xml version="1.0" encoding="utf-8"?>
<sst xmlns="http://schemas.openxmlformats.org/spreadsheetml/2006/main" count="48778" uniqueCount="4239">
  <si>
    <t>Export Komplet</t>
  </si>
  <si>
    <t>VZ</t>
  </si>
  <si>
    <t>2.0</t>
  </si>
  <si>
    <t/>
  </si>
  <si>
    <t>False</t>
  </si>
  <si>
    <t>{3411128a-3e40-4505-b124-6da04639d4ad}</t>
  </si>
  <si>
    <t>&gt;&gt;  skryté sloupce  &lt;&lt;</t>
  </si>
  <si>
    <t>0,01</t>
  </si>
  <si>
    <t>21</t>
  </si>
  <si>
    <t>15</t>
  </si>
  <si>
    <t>REKAPITULACE STAVBY</t>
  </si>
  <si>
    <t>v ---  níže se nacházejí doplnkové a pomocné údaje k sestavám  --- v</t>
  </si>
  <si>
    <t>Návod na vyplnění</t>
  </si>
  <si>
    <t>0,001</t>
  </si>
  <si>
    <t>Kód:</t>
  </si>
  <si>
    <t>EnergyBenefit0011</t>
  </si>
  <si>
    <t>Měnit lze pouze buňky se žlutým podbarvením!
1) v Rekapitulaci stavby vyplňte údaje o Uchazeči (přenesou se do ostatních sestav i v jiných listech)
2) na vybraných listech vyplňte v sestavě Soupis prací ceny u položek</t>
  </si>
  <si>
    <t>Stavba:</t>
  </si>
  <si>
    <t>Mendelova univerzita v Brně, Zemědělská 1665/1, Brno-revize1</t>
  </si>
  <si>
    <t>KSO:</t>
  </si>
  <si>
    <t>CC-CZ:</t>
  </si>
  <si>
    <t>Místo:</t>
  </si>
  <si>
    <t xml:space="preserve"> </t>
  </si>
  <si>
    <t>Datum:</t>
  </si>
  <si>
    <t>9. 11. 2021</t>
  </si>
  <si>
    <t>Zadavatel:</t>
  </si>
  <si>
    <t>IČ:</t>
  </si>
  <si>
    <t>DIČ:</t>
  </si>
  <si>
    <t>Uchazeč:</t>
  </si>
  <si>
    <t>Vyplň údaj</t>
  </si>
  <si>
    <t>Projektant:</t>
  </si>
  <si>
    <t>Energy Benefit Centre a.s., Křenová 438/3, Praha</t>
  </si>
  <si>
    <t>True</t>
  </si>
  <si>
    <t>Zpracovatel:</t>
  </si>
  <si>
    <t>63472066</t>
  </si>
  <si>
    <t>CKN Invest spol. s r.o., Ing. Rudolf Hlaváč</t>
  </si>
  <si>
    <t>cz63472066</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</si>
  <si>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</si>
  <si>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</si>
  <si>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</si>
  <si>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</si>
  <si>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</si>
  <si>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</si>
  <si>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</si>
  <si>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</si>
  <si>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</si>
  <si>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</si>
  <si>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</si>
  <si>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</si>
  <si>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</si>
  <si>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</si>
  <si>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</si>
  <si>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</si>
  <si>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</si>
  <si>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</si>
  <si>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</si>
  <si>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</si>
  <si>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</si>
  <si>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</si>
  <si>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</si>
  <si>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</si>
  <si>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</si>
  <si>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</si>
  <si>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</si>
  <si>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</si>
  <si>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</si>
  <si>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</si>
  <si>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</si>
  <si>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</si>
  <si>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</si>
  <si>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</si>
  <si>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</si>
  <si>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</si>
  <si>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</si>
  <si>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</si>
  <si>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</si>
  <si>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</si>
  <si>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</si>
  <si>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Rekonstrukce chodeb obj.A - I.etapa, Fáze I.</t>
  </si>
  <si>
    <t>STA</t>
  </si>
  <si>
    <t>1</t>
  </si>
  <si>
    <t>{29e0a3fd-e89b-448a-8cc1-52ed9851e335}</t>
  </si>
  <si>
    <t>2</t>
  </si>
  <si>
    <t>/</t>
  </si>
  <si>
    <t>01.01</t>
  </si>
  <si>
    <t>Stavební část - fáze I.</t>
  </si>
  <si>
    <t>Soupis</t>
  </si>
  <si>
    <t>{6589fa85-24c1-485a-9831-dd0fb9f59857}</t>
  </si>
  <si>
    <t>01.02</t>
  </si>
  <si>
    <t>Elektroinstalace - fáze I.</t>
  </si>
  <si>
    <t>{a5dd2fc9-4c42-47ae-a6be-852ce9f66e2a}</t>
  </si>
  <si>
    <t>01.03</t>
  </si>
  <si>
    <t>ZTI a vytápění - fáze I.</t>
  </si>
  <si>
    <t>{38abc1ec-547f-4460-b1af-4e8d924a5710}</t>
  </si>
  <si>
    <t>01.99</t>
  </si>
  <si>
    <t>Vedlejší rozpočtové náklady</t>
  </si>
  <si>
    <t>{82ead499-5d53-4396-8639-281c35404b34}</t>
  </si>
  <si>
    <t>02</t>
  </si>
  <si>
    <t>Rekonstrukce chodeb obj.A - I.etapa, Fáze II.</t>
  </si>
  <si>
    <t>{64d952a4-6808-4ab5-8160-f3d7c63fc4ea}</t>
  </si>
  <si>
    <t>02.01</t>
  </si>
  <si>
    <t>Stavební část - fáze II.</t>
  </si>
  <si>
    <t>{bdbe66b7-584c-47ef-b4ce-9d7274274af5}</t>
  </si>
  <si>
    <t>02.02</t>
  </si>
  <si>
    <t>Elektroinstalace - fáze II.</t>
  </si>
  <si>
    <t>{e2c8c3bf-8a2b-4083-abb1-5bcec14a2099}</t>
  </si>
  <si>
    <t>02.03</t>
  </si>
  <si>
    <t>ZTI a vytápění - fáze II.</t>
  </si>
  <si>
    <t>{3907f727-d387-4da3-ac13-b72eb5710e7e}</t>
  </si>
  <si>
    <t>02.99</t>
  </si>
  <si>
    <t>{4bf4809b-f4c3-4a19-ab1d-41b57719bebf}</t>
  </si>
  <si>
    <t>KRYCÍ LIST SOUPISU PRACÍ</t>
  </si>
  <si>
    <t>Objekt:</t>
  </si>
  <si>
    <t>01 - Rekonstrukce chodeb obj.A - I.etapa, Fáze I.</t>
  </si>
  <si>
    <t>Soupis:</t>
  </si>
  <si>
    <t>01.01 - Stavební část - fáze I.</t>
  </si>
  <si>
    <t>REKAPITULACE ČLENĚNÍ SOUPISU PRACÍ</t>
  </si>
  <si>
    <t>Kód dílu - Popis</t>
  </si>
  <si>
    <t>Cena celkem [CZK]</t>
  </si>
  <si>
    <t>-1</t>
  </si>
  <si>
    <t>D1 - HSV</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</si>
  <si>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</si>
  <si>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</si>
  <si>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</si>
  <si>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</si>
  <si>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</si>
  <si>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901 - Ostatní výrobky</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</si>
  <si>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</si>
  <si>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</si>
  <si>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</si>
  <si>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</si>
  <si>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</si>
  <si>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Zdravotechnické výrobky</t>
  </si>
  <si>
    <t xml:space="preserve">    762 - Konstrukce tesařské</t>
  </si>
  <si>
    <t xml:space="preserve">    763 - Konstrukce suché výstavby</t>
  </si>
  <si>
    <t xml:space="preserve">    7633 - Systémová podlaha </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</si>
  <si>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</si>
  <si>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</si>
  <si>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</si>
  <si>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</si>
  <si>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</si>
  <si>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</si>
  <si>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</si>
  <si>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</si>
  <si>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N00 - Výkazy výměr</t>
  </si>
  <si>
    <t xml:space="preserve">    N01 - Výkaz výměr podlah - neoceňovat</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</si>
  <si>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</si>
  <si>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</si>
  <si>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</si>
  <si>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</si>
  <si>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</si>
  <si>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</si>
  <si>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</si>
  <si>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</si>
  <si>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</si>
  <si>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</si>
  <si>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</si>
  <si>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</si>
  <si>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</si>
  <si>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</si>
  <si>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HSV</t>
  </si>
  <si>
    <t>ROZPOCET</t>
  </si>
  <si>
    <t>Práce a dodávky HSV</t>
  </si>
  <si>
    <t>Zakládání</t>
  </si>
  <si>
    <t>K</t>
  </si>
  <si>
    <t>213141111</t>
  </si>
  <si>
    <t>Zřízení vrstvy z geotextilie filtrační, separační, odvodňovací, ochranné, výztužné nebo protierozní v rovině nebo ve sklonu do 1:5, šířky do 3 m</t>
  </si>
  <si>
    <t>m2</t>
  </si>
  <si>
    <t>CS ÚRS 2021 02</t>
  </si>
  <si>
    <t>4</t>
  </si>
  <si>
    <t>1540443939</t>
  </si>
  <si>
    <t>Online PSC</t>
  </si>
  <si>
    <t>https://podminky.urs.cz/item/CS_URS_2021_02/213141111</t>
  </si>
  <si>
    <t>VV</t>
  </si>
  <si>
    <t>"skladba P1"</t>
  </si>
  <si>
    <t>30,22</t>
  </si>
  <si>
    <t>"skladba P2"</t>
  </si>
  <si>
    <t>58,36</t>
  </si>
  <si>
    <t>"skladba P2a"</t>
  </si>
  <si>
    <t>10,65</t>
  </si>
  <si>
    <t>"skladba P7"</t>
  </si>
  <si>
    <t>120,95</t>
  </si>
  <si>
    <t>"skladba P8"</t>
  </si>
  <si>
    <t>130,84</t>
  </si>
  <si>
    <t>"skladba P8a"</t>
  </si>
  <si>
    <t>33,87</t>
  </si>
  <si>
    <t>"skladba P11"</t>
  </si>
  <si>
    <t>70,94</t>
  </si>
  <si>
    <t>"skladba P12"</t>
  </si>
  <si>
    <t>23,48</t>
  </si>
  <si>
    <t>"skladba P13"</t>
  </si>
  <si>
    <t>120,09</t>
  </si>
  <si>
    <t>Součet</t>
  </si>
  <si>
    <t>M</t>
  </si>
  <si>
    <t>69311080</t>
  </si>
  <si>
    <t>geotextilie netkaná separační, ochranná, filtrační, drenážní PES 200g/m2</t>
  </si>
  <si>
    <t>8</t>
  </si>
  <si>
    <t>71885133</t>
  </si>
  <si>
    <t>https://podminky.urs.cz/item/CS_URS_2021_02/69311080</t>
  </si>
  <si>
    <t>3</t>
  </si>
  <si>
    <t>Svislé a kompletní konstrukce</t>
  </si>
  <si>
    <t>310239211</t>
  </si>
  <si>
    <t>Zazdívka otvorů ve zdivu nadzákladovém cihlami pálenými plochy přes 1 m2 do 4 m2 na maltu vápenocementovou</t>
  </si>
  <si>
    <t>m3</t>
  </si>
  <si>
    <t>179294211</t>
  </si>
  <si>
    <t>https://podminky.urs.cz/item/CS_URS_2021_02/310239211</t>
  </si>
  <si>
    <t>"mč.2011a"</t>
  </si>
  <si>
    <t>(2,1*2,25-1*2,25)*0,75</t>
  </si>
  <si>
    <t>"mč.2007"</t>
  </si>
  <si>
    <t>1,4*2,6*0,15+(1,75+1,4)/2*2,6*0,6</t>
  </si>
  <si>
    <t>317168012</t>
  </si>
  <si>
    <t>Překlady keramické ploché osazené do maltového lože, výšky překladu 71 mm šířky 115 mm, délky 1250 mm</t>
  </si>
  <si>
    <t>kus</t>
  </si>
  <si>
    <t>235724547</t>
  </si>
  <si>
    <t>https://podminky.urs.cz/item/CS_URS_2021_02/317168012</t>
  </si>
  <si>
    <t>"PR/02"</t>
  </si>
  <si>
    <t>5</t>
  </si>
  <si>
    <t>317168022</t>
  </si>
  <si>
    <t>Překlady keramické ploché osazené do maltového lože, výšky překladu 71 mm šířky 145 mm, délky 1250 mm</t>
  </si>
  <si>
    <t>1896697325</t>
  </si>
  <si>
    <t>https://podminky.urs.cz/item/CS_URS_2021_02/317168022</t>
  </si>
  <si>
    <t>"PR/01"</t>
  </si>
  <si>
    <t>22</t>
  </si>
  <si>
    <t>6</t>
  </si>
  <si>
    <t>317168023</t>
  </si>
  <si>
    <t>Překlady keramické ploché osazené do maltového lože, výšky překladu 71 mm šířky 145 mm, délky 1500 mm</t>
  </si>
  <si>
    <t>-1367780750</t>
  </si>
  <si>
    <t>https://podminky.urs.cz/item/CS_URS_2021_02/317168023</t>
  </si>
  <si>
    <t>"PR/03"</t>
  </si>
  <si>
    <t>7</t>
  </si>
  <si>
    <t>317234410</t>
  </si>
  <si>
    <t>Vyzdívka mezi nosníky cihlami pálenými na maltu cementovou</t>
  </si>
  <si>
    <t>606207008</t>
  </si>
  <si>
    <t>https://podminky.urs.cz/item/CS_URS_2021_02/317234410</t>
  </si>
  <si>
    <t>"OC3"</t>
  </si>
  <si>
    <t>1,5*0,75*0,1*4</t>
  </si>
  <si>
    <t>"OC4"</t>
  </si>
  <si>
    <t>2,05*0,75*0,12+2,05*0,5*0,12</t>
  </si>
  <si>
    <t>317941121</t>
  </si>
  <si>
    <t>Osazování ocelových válcovaných nosníků na zdivu I nebo IE nebo U nebo UE nebo L do č. 12 nebo výšky do 120 mm</t>
  </si>
  <si>
    <t>t</t>
  </si>
  <si>
    <t>1204098646</t>
  </si>
  <si>
    <t>https://podminky.urs.cz/item/CS_URS_2021_02/317941121</t>
  </si>
  <si>
    <t>"OC02"</t>
  </si>
  <si>
    <t>29,34/1000</t>
  </si>
  <si>
    <t>279,45/1000</t>
  </si>
  <si>
    <t>"OC04"</t>
  </si>
  <si>
    <t>199,92/1000</t>
  </si>
  <si>
    <t>"OC05"</t>
  </si>
  <si>
    <t>231,5/1000</t>
  </si>
  <si>
    <t>"OC06"</t>
  </si>
  <si>
    <t>30,74/1000</t>
  </si>
  <si>
    <t>"OC07+OC08"</t>
  </si>
  <si>
    <t>(11,32+15,44)/1000</t>
  </si>
  <si>
    <t>"překlady z L 50/50 - 2.np JZ pzn.6"</t>
  </si>
  <si>
    <t>1,3*3,77*2*7/1000</t>
  </si>
  <si>
    <t>9</t>
  </si>
  <si>
    <t>13010742</t>
  </si>
  <si>
    <t>ocel profilová jakost S235JR (11 375) průřez IPE 100</t>
  </si>
  <si>
    <t>-776427704</t>
  </si>
  <si>
    <t>https://podminky.urs.cz/item/CS_URS_2021_02/13010742</t>
  </si>
  <si>
    <t>29,34/1000*1,08</t>
  </si>
  <si>
    <t>279,45/1000*1,08</t>
  </si>
  <si>
    <t>"OC6"</t>
  </si>
  <si>
    <t>30,74/1000*1,08</t>
  </si>
  <si>
    <t>10</t>
  </si>
  <si>
    <t>13010744</t>
  </si>
  <si>
    <t>ocel profilová jakost S235JR (11 375) průřez IPE 120</t>
  </si>
  <si>
    <t>-460701369</t>
  </si>
  <si>
    <t>https://podminky.urs.cz/item/CS_URS_2021_02/13010744</t>
  </si>
  <si>
    <t>199,92/1000*1,08</t>
  </si>
  <si>
    <t>11</t>
  </si>
  <si>
    <t>13010420</t>
  </si>
  <si>
    <t>úhelník ocelový rovnostranný jakost S235JR (11 375) 50x50x5mm</t>
  </si>
  <si>
    <t>-1778279285</t>
  </si>
  <si>
    <t>https://podminky.urs.cz/item/CS_URS_2021_02/13010420</t>
  </si>
  <si>
    <t>"2.np JZ"</t>
  </si>
  <si>
    <t>1,3*2*7*3,77/1000*1,08</t>
  </si>
  <si>
    <t>12</t>
  </si>
  <si>
    <t>130110681</t>
  </si>
  <si>
    <t>úhelník ocelový rovnostranný jakost S235JR (11 375) 110x110x8mm</t>
  </si>
  <si>
    <t>1096335505</t>
  </si>
  <si>
    <t>231,5/1000*1,08</t>
  </si>
  <si>
    <t>13</t>
  </si>
  <si>
    <t>1310000R1</t>
  </si>
  <si>
    <t>svařovaný dutý profil 100/60/4</t>
  </si>
  <si>
    <t>1720778924</t>
  </si>
  <si>
    <t>(11,32+15,44)/1000*1,08</t>
  </si>
  <si>
    <t>14</t>
  </si>
  <si>
    <t>340237212</t>
  </si>
  <si>
    <t>Zazdívka otvorů v příčkách nebo stěnách cihlami plnými pálenými plochy přes 0,09 m2 do 0,25 m2, tloušťky přes 100 mm</t>
  </si>
  <si>
    <t>-1781397033</t>
  </si>
  <si>
    <t>https://podminky.urs.cz/item/CS_URS_2021_02/340237212</t>
  </si>
  <si>
    <t>"po profesích"</t>
  </si>
  <si>
    <t>50</t>
  </si>
  <si>
    <t>340239212</t>
  </si>
  <si>
    <t>Zazdívka otvorů v příčkách nebo stěnách cihlami plnými pálenými plochy přes 1 m2 do 4 m2, tloušťky přes 100 mm</t>
  </si>
  <si>
    <t>985954767</t>
  </si>
  <si>
    <t>https://podminky.urs.cz/item/CS_URS_2021_02/340239212</t>
  </si>
  <si>
    <t>"1.np"</t>
  </si>
  <si>
    <t>(1,4*2,5-1*2,5)*8</t>
  </si>
  <si>
    <t>(1,4*2,5-1*2,5)*12</t>
  </si>
  <si>
    <t>(1,36*2,5-1*2,5)</t>
  </si>
  <si>
    <t>(1,5*2,5-1*2,5)</t>
  </si>
  <si>
    <t>(1,3*2,5-1*2,5)</t>
  </si>
  <si>
    <t>1,08*2,7</t>
  </si>
  <si>
    <t>(0,365+0,315)*2,7</t>
  </si>
  <si>
    <t>"2.np SV"</t>
  </si>
  <si>
    <t>(1,2*2,15-0,9*2,1)</t>
  </si>
  <si>
    <t>1,405*0,55</t>
  </si>
  <si>
    <t>16</t>
  </si>
  <si>
    <t>340271025</t>
  </si>
  <si>
    <t>Zazdívka otvorů v příčkách nebo stěnách pórobetonovými tvárnicemi plochy přes 1 m2 do 4 m2, objemová hmotnost 500 kg/m3, tloušťka příčky 100 mm</t>
  </si>
  <si>
    <t>-807007446</t>
  </si>
  <si>
    <t>https://podminky.urs.cz/item/CS_URS_2021_02/340271025</t>
  </si>
  <si>
    <t>"mč.2002"</t>
  </si>
  <si>
    <t>2,2*1,2</t>
  </si>
  <si>
    <t>"mč.2005"</t>
  </si>
  <si>
    <t>0,9*2,15</t>
  </si>
  <si>
    <t>"mč.2086"</t>
  </si>
  <si>
    <t>1*2,02</t>
  </si>
  <si>
    <t>"mč.2089"</t>
  </si>
  <si>
    <t>17</t>
  </si>
  <si>
    <t>340271041</t>
  </si>
  <si>
    <t>Zazdívka otvorů v příčkách nebo stěnách pórobetonovými tvárnicemi plochy přes 0,025 m2 do 1 m2, objemová hmotnost 500 kg/m3, tloušťka příčky 150 mm</t>
  </si>
  <si>
    <t>-791867115</t>
  </si>
  <si>
    <t>https://podminky.urs.cz/item/CS_URS_2021_02/340271041</t>
  </si>
  <si>
    <t>"2.np JZ - pzn6"</t>
  </si>
  <si>
    <t>1,3*0,2*7</t>
  </si>
  <si>
    <t>18</t>
  </si>
  <si>
    <t>342271531</t>
  </si>
  <si>
    <t>Příčky z přesných vápenopískových tvárnic na tenkovrstvou maltu, tloušťka příčky 150 mm, formát a rozměr tvárnic 5DF 248x150x248 mm plných, pevnost tvárnic přes P15 do P25</t>
  </si>
  <si>
    <t>76323735</t>
  </si>
  <si>
    <t>https://podminky.urs.cz/item/CS_URS_2021_02/342271531</t>
  </si>
  <si>
    <t>1,4*2,5+0,77*2,02</t>
  </si>
  <si>
    <t>0,6*2,55+1,44*2,28-0,9*2,1+1,75*2,6-0,9*2,45+0,9*2,1*2+0,9*2,2*2</t>
  </si>
  <si>
    <t>1,68*1*3+1*2,225+2*1*2+0,5*2,02+0,9*2,15</t>
  </si>
  <si>
    <t>19</t>
  </si>
  <si>
    <t>342291121</t>
  </si>
  <si>
    <t>Ukotvení příček plochými kotvami, do konstrukce cihelné</t>
  </si>
  <si>
    <t>m</t>
  </si>
  <si>
    <t>-662932334</t>
  </si>
  <si>
    <t>https://podminky.urs.cz/item/CS_URS_2021_02/342291121</t>
  </si>
  <si>
    <t>2,5*22</t>
  </si>
  <si>
    <t>2,55+2,28*2+1*10+2,1*4+2,2*4+1,2*2+2,15*2+2,2*2</t>
  </si>
  <si>
    <t>2,02*4+0,55*2+2,5*30+2,55*2+2,7*4</t>
  </si>
  <si>
    <t>20</t>
  </si>
  <si>
    <t>346272256</t>
  </si>
  <si>
    <t>Přizdívky z pórobetonových tvárnic objemová hmotnost do 500 kg/m3, na tenké maltové lože, tloušťka přizdívky 150 mm</t>
  </si>
  <si>
    <t>427893509</t>
  </si>
  <si>
    <t>https://podminky.urs.cz/item/CS_URS_2021_02/346272256</t>
  </si>
  <si>
    <t>"mč.2085"</t>
  </si>
  <si>
    <t>1,36*2,35</t>
  </si>
  <si>
    <t>"za WC"</t>
  </si>
  <si>
    <t>0,8*1,2*3+0,9*1,2</t>
  </si>
  <si>
    <t>0,8*1,2*4</t>
  </si>
  <si>
    <t>349231811</t>
  </si>
  <si>
    <t>Přizdívka z cihel ostění s ozubem ve vybouraných otvorech, s vysekáním kapes pro zavázaní přes 80 do 150 mm</t>
  </si>
  <si>
    <t>-406579822</t>
  </si>
  <si>
    <t>https://podminky.urs.cz/item/CS_URS_2021_02/349231811</t>
  </si>
  <si>
    <t>0,15*2,7*5</t>
  </si>
  <si>
    <t>0,15*1,15*5</t>
  </si>
  <si>
    <t>Úpravy povrchů, podlahy a osazování výplní</t>
  </si>
  <si>
    <t>611311132</t>
  </si>
  <si>
    <t>Potažení vnitřních ploch vápenným štukem tloušťky do 3 mm vodorovných konstrukcí stropů žebrových nebo osamělých trámů</t>
  </si>
  <si>
    <t>1155062256</t>
  </si>
  <si>
    <t>https://podminky.urs.cz/item/CS_URS_2021_02/611311132</t>
  </si>
  <si>
    <t>"20% plochy+trámy"</t>
  </si>
  <si>
    <t>"mč.2001+2001a"</t>
  </si>
  <si>
    <t>(95,74+24,36)+(51*2,2+8*4,2)*0,25*2</t>
  </si>
  <si>
    <t>23</t>
  </si>
  <si>
    <t>611321111</t>
  </si>
  <si>
    <t>Omítka vápenocementová vnitřních ploch nanášená ručně jednovrstvá, tloušťky do 10 mm hrubá zatřená vodorovných konstrukcí stropů rovných</t>
  </si>
  <si>
    <t>1612417525</t>
  </si>
  <si>
    <t>https://podminky.urs.cz/item/CS_URS_2021_02/611321111</t>
  </si>
  <si>
    <t>"podhledy zelené"</t>
  </si>
  <si>
    <t>"mč.1078"</t>
  </si>
  <si>
    <t>8,8</t>
  </si>
  <si>
    <t>"mč.1079"</t>
  </si>
  <si>
    <t>1,85</t>
  </si>
  <si>
    <t>"2.np Jz"</t>
  </si>
  <si>
    <t>"mč.2080a-2089"</t>
  </si>
  <si>
    <t>23,01+19,9+19,96+20,5+20,47+20,67+19,92+19,76+36,62+25,65</t>
  </si>
  <si>
    <t>21,61+21,99+24,34</t>
  </si>
  <si>
    <t>"mč.2002-2007"</t>
  </si>
  <si>
    <t>6,23+19,31+16,69+22,67+24,82+37,6</t>
  </si>
  <si>
    <t>"mč.2011a-2013"</t>
  </si>
  <si>
    <t>11,49+9,82+8,2+21,5+25,54+39,34</t>
  </si>
  <si>
    <t>24</t>
  </si>
  <si>
    <t>611321141</t>
  </si>
  <si>
    <t>Omítka vápenocementová vnitřních ploch nanášená ručně dvouvrstvá, tloušťky jádrové omítky do 10 mm a tloušťky štuku do 3 mm štuková vodorovných konstrukcí stropů rovných</t>
  </si>
  <si>
    <t>522389531</t>
  </si>
  <si>
    <t>https://podminky.urs.cz/item/CS_URS_2021_02/611321141</t>
  </si>
  <si>
    <t>"mč.N2008+N2009"</t>
  </si>
  <si>
    <t>18,88+35,328</t>
  </si>
  <si>
    <t>25</t>
  </si>
  <si>
    <t>611325422</t>
  </si>
  <si>
    <t>Oprava vápenocementové omítky vnitřních ploch štukové dvouvrstvé, tloušťky do 20 mm a tloušťky štuku do 3 mm stropů, v rozsahu opravované plochy přes 10 do 30%</t>
  </si>
  <si>
    <t>698428133</t>
  </si>
  <si>
    <t>https://podminky.urs.cz/item/CS_URS_2021_02/611325422</t>
  </si>
  <si>
    <t>26</t>
  </si>
  <si>
    <t>612131101</t>
  </si>
  <si>
    <t>Podkladní a spojovací vrstva vnitřních omítaných ploch cementový postřik nanášený ručně celoplošně stěn</t>
  </si>
  <si>
    <t>75826254</t>
  </si>
  <si>
    <t>https://podminky.urs.cz/item/CS_URS_2021_02/612131101</t>
  </si>
  <si>
    <t>"nové omítky na dozdívkách"</t>
  </si>
  <si>
    <t>(1,4*2,5-1*2,5)*7*2+0,3*2,55*4+1,4*2,5*2+0,77*2,02*2</t>
  </si>
  <si>
    <t>0,6*2,55*2+(1,44*2,28-0,9*2,1)*2+(2,1*2,25-0,9*2,1)*2+0,9*2,2*4</t>
  </si>
  <si>
    <t>0,9*2,1*4+0,9*2,15*2+0,5*2,02*2+(1,75+2,6-0,9*2,45)*2+2*1*4</t>
  </si>
  <si>
    <t>1,75*2,6+1,4*2,55+1,68*1*6+0,15*0,9*5+2,2*1,2*2</t>
  </si>
  <si>
    <t xml:space="preserve">"2.np JZ" </t>
  </si>
  <si>
    <t>(1,4*2,5-1*2,5)*22+(1,5*2,5-1*2,5)*2+(1,26*2,5-1*2,5)*2</t>
  </si>
  <si>
    <t>(1,3*2,5-1*2,5)*4+1,08*2,7*2+0,08*2,7*10+1,36*2,55</t>
  </si>
  <si>
    <t>1*2,02*4+0,315*2,7*2+0,369*2,7*2+1,405*0,55</t>
  </si>
  <si>
    <t>27</t>
  </si>
  <si>
    <t>612131111</t>
  </si>
  <si>
    <t>Podkladní a spojovací vrstva vnitřních omítaných ploch polymercementový spojovací můstek nanášený ručně stěn</t>
  </si>
  <si>
    <t>2064376797</t>
  </si>
  <si>
    <t>https://podminky.urs.cz/item/CS_URS_2021_02/612131111</t>
  </si>
  <si>
    <t>"na opravované omítky"</t>
  </si>
  <si>
    <t>3090,712</t>
  </si>
  <si>
    <t>28</t>
  </si>
  <si>
    <t>612135101</t>
  </si>
  <si>
    <t>Hrubá výplň rýh maltou jakékoli šířky rýhy ve stěnách</t>
  </si>
  <si>
    <t>1604704357</t>
  </si>
  <si>
    <t>https://podminky.urs.cz/item/CS_URS_2021_02/612135101</t>
  </si>
  <si>
    <t>150*0,2</t>
  </si>
  <si>
    <t>29</t>
  </si>
  <si>
    <t>612311131</t>
  </si>
  <si>
    <t>Potažení vnitřních ploch vápenným štukem tloušťky do 3 mm svislých konstrukcí stěn</t>
  </si>
  <si>
    <t>45189041</t>
  </si>
  <si>
    <t>https://podminky.urs.cz/item/CS_URS_2021_02/612311131</t>
  </si>
  <si>
    <t>Mezisoučet</t>
  </si>
  <si>
    <t>"opravované omítky"</t>
  </si>
  <si>
    <t>30</t>
  </si>
  <si>
    <t>612321111</t>
  </si>
  <si>
    <t>Omítka vápenocementová vnitřních ploch nanášená ručně jednovrstvá, tloušťky do 10 mm hrubá zatřená svislých konstrukcí stěn</t>
  </si>
  <si>
    <t>-551257532</t>
  </si>
  <si>
    <t>https://podminky.urs.cz/item/CS_URS_2021_02/612321111</t>
  </si>
  <si>
    <t>"pod otlučenými obklady"</t>
  </si>
  <si>
    <t>"mč.N1085"</t>
  </si>
  <si>
    <t>(0,6+0,9)*1,5</t>
  </si>
  <si>
    <t xml:space="preserve">"2.np SV" </t>
  </si>
  <si>
    <t>"mč.2013"</t>
  </si>
  <si>
    <t>1,25*2,5</t>
  </si>
  <si>
    <t>"mč.2033"</t>
  </si>
  <si>
    <t>(2,96+4,05)*2*1,5-0,8*1,5*2-0,82*0,28*2+(0,82+0,28*2)*0,3*2</t>
  </si>
  <si>
    <t>"mč.2006"</t>
  </si>
  <si>
    <t>(1,66+0,6)*1,5</t>
  </si>
  <si>
    <t>(1,24+0,6)*1,5</t>
  </si>
  <si>
    <t>"mč.2038"</t>
  </si>
  <si>
    <t>(1,595*4+0,8*4+1,88*4+1,7*2+2,25*2)*2,1-0,8*2*3-0,6*2*5-0,9*0,98-1,43*0,98</t>
  </si>
  <si>
    <t>(0,9+1,43+0,98*4)*0,3</t>
  </si>
  <si>
    <t>"mč.2039"</t>
  </si>
  <si>
    <t>(1,595+2,25)*2*2-0,6*2</t>
  </si>
  <si>
    <t>"mč.2040"</t>
  </si>
  <si>
    <t>(2,01*4+1,7*2+2,25*2+0,8*4+1,55*4)*2,1-0,8*2*3-0,6*2*4</t>
  </si>
  <si>
    <t>-0,9*0,98-1,43*0,98+(1,43+0,9+0,98*4)*0,3</t>
  </si>
  <si>
    <t>"mč.2041"</t>
  </si>
  <si>
    <t>(1,55+2,25)*2*2-0,6*2</t>
  </si>
  <si>
    <t>(0,45+2,605+0,6*2)*1,5</t>
  </si>
  <si>
    <t>(1,2+0,7)*1,5</t>
  </si>
  <si>
    <t>"mč.2083"</t>
  </si>
  <si>
    <t>"mč.2053"</t>
  </si>
  <si>
    <t>(1,18+1,36)*2*2,1-0,6*2</t>
  </si>
  <si>
    <t>"mč.2052"</t>
  </si>
  <si>
    <t>(1,34*6+0,78*6+2,5*2+1,67*4+1,36*2)*2,1-0,6*2*7-0,8*2*2-0,9*2</t>
  </si>
  <si>
    <t>-0,9*0,97*2+(0,9+0,97*2)*0,3*2</t>
  </si>
  <si>
    <t>"mč.2056"</t>
  </si>
  <si>
    <t>(1,25+0,25)*1,5</t>
  </si>
  <si>
    <t>"mč.2057"</t>
  </si>
  <si>
    <t>(1,25+0,7)*1,5</t>
  </si>
  <si>
    <t>"mč.2059"</t>
  </si>
  <si>
    <t>0,45*1,5</t>
  </si>
  <si>
    <t>"mč.2063"</t>
  </si>
  <si>
    <t>0,3*1,5</t>
  </si>
  <si>
    <t>"mč.2062"</t>
  </si>
  <si>
    <t>(2,15+0,45)*2,1</t>
  </si>
  <si>
    <t>"mč.2061"</t>
  </si>
  <si>
    <t>(1,46+1,465+1,465)*2,1-0,82*0,94*2+(0,82+0,94*2)*0,3*2-0,8*2</t>
  </si>
  <si>
    <t>"dozdívky"</t>
  </si>
  <si>
    <t>31</t>
  </si>
  <si>
    <t>612321141</t>
  </si>
  <si>
    <t>Omítka vápenocementová vnitřních ploch nanášená ručně dvouvrstvá, tloušťky jádrové omítky do 10 mm a tloušťky štuku do 3 mm štuková svislých konstrukcí stěn</t>
  </si>
  <si>
    <t>-389958487</t>
  </si>
  <si>
    <t>https://podminky.urs.cz/item/CS_URS_2021_02/612321141</t>
  </si>
  <si>
    <t>(2,95+6,4)*2*3,85+(5,92-0,35+5,92-0,35+6,4)*3,85-1,3*2,45*2-0,8*2*2</t>
  </si>
  <si>
    <t>-1,35*2,3*3+(1,35+2,3*2)*0,3*3</t>
  </si>
  <si>
    <t>32</t>
  </si>
  <si>
    <t>612325302</t>
  </si>
  <si>
    <t>Vápenocementová omítka ostění nebo nadpraží štuková</t>
  </si>
  <si>
    <t>-1393273779</t>
  </si>
  <si>
    <t>https://podminky.urs.cz/item/CS_URS_2021_02/612325302</t>
  </si>
  <si>
    <t>(1,45+2,5*2)*0,6*7</t>
  </si>
  <si>
    <t>"nika"</t>
  </si>
  <si>
    <t>0,75*1,25+(0,75+1,25)*2*0,4</t>
  </si>
  <si>
    <t>"2.np"</t>
  </si>
  <si>
    <t>"mč.2001"</t>
  </si>
  <si>
    <t>(1,75+2,6*2)*0,65</t>
  </si>
  <si>
    <t>(1+2,15*2)*0,65</t>
  </si>
  <si>
    <t>"mč.2010-po schodku"</t>
  </si>
  <si>
    <t>0,6*0,15*2</t>
  </si>
  <si>
    <t>"rabic ocelových překladů"</t>
  </si>
  <si>
    <t>1,5*(0,2+0,2)*4</t>
  </si>
  <si>
    <t>2,05*(0,2+0,2)+2,05*0,2</t>
  </si>
  <si>
    <t>"mč.2082b"</t>
  </si>
  <si>
    <t>(1,4+2,5*2)*0,6</t>
  </si>
  <si>
    <t>"mč.2082c"</t>
  </si>
  <si>
    <t>"mč.2082d"</t>
  </si>
  <si>
    <t>"nika mč.2089"</t>
  </si>
  <si>
    <t>0,8*1,35+(0,8+1,35)*2*0,3</t>
  </si>
  <si>
    <t>"překlady z L 50/50"</t>
  </si>
  <si>
    <t>1,3*0,2*2*7</t>
  </si>
  <si>
    <t>33</t>
  </si>
  <si>
    <t>612325423</t>
  </si>
  <si>
    <t>Oprava vápenocementové omítky vnitřních ploch štukové dvouvrstvé, tloušťky do 20 mm a tloušťky štuku do 3 mm stěn, v rozsahu opravované plochy přes 30 do 50%</t>
  </si>
  <si>
    <t>-10310786</t>
  </si>
  <si>
    <t>https://podminky.urs.cz/item/CS_URS_2021_02/612325423</t>
  </si>
  <si>
    <t>(0,35+0,9+0,77+4)*2*2,85-1,26*1,83+(1,26+1,83*2)*0,6-0,675*2-1,35*2-0,7*2,02</t>
  </si>
  <si>
    <t>(1,35+1,48)*2*2,85-1,35*2</t>
  </si>
  <si>
    <t>"mč.1085"</t>
  </si>
  <si>
    <t>(7,35+4)*2*2,85-1,29*1,83*2+(1,29+1,836*2)*0,6*2-0,9*2,5-1,4*2,5</t>
  </si>
  <si>
    <t>"mč.1077"</t>
  </si>
  <si>
    <t>(26,75+2,18)*2*2,85-1,4*2,5*10-0,9*2,5*4-0,8*2,5*2-1,8*2,3</t>
  </si>
  <si>
    <t>(40,125+2,2)*2*3,45+(1,75+2,6*2)*0,65*5-1,8*2,45-1,3*2,45*5-2,37*2,1</t>
  </si>
  <si>
    <t>-0,8*2,1*2-0,9*2,1*4-0,8*2,5*2-1,75*2,6-1,68*1*3-1*2,225-2*1*2</t>
  </si>
  <si>
    <t>-0,9*2,15-0,5*2,02-1,75*2,6</t>
  </si>
  <si>
    <t>"mč.2002-2012c"</t>
  </si>
  <si>
    <t>244,74*3,85-0,8*2,5*7-0,9*2,1*6-1,3*2,45*6-0,9*2,45</t>
  </si>
  <si>
    <t>-1,4*2,5-2,2*1,2*2-0,9*2,15*2-0,9*2,2*4-0,6*2,55-0,9*2,6</t>
  </si>
  <si>
    <t>(1,595*4+0,8*4+1,88*4+1,7*2+2,25*2)*(3,45-2,1)</t>
  </si>
  <si>
    <t>(1,595+2,25)*2*(3,45-2)</t>
  </si>
  <si>
    <t>(2,01*4+1,7*2+2,25*2+0,8*4+1,55*4)*(3,45-2,1)</t>
  </si>
  <si>
    <t>(1,55+2,25)*2*(3,45-2)</t>
  </si>
  <si>
    <t>"mč.2032-2037"</t>
  </si>
  <si>
    <t>94,75*3,85-0,9*2,5*4-0,8*2,5-0,8*2,1</t>
  </si>
  <si>
    <t>-(0,82*2,25*4+1,35+2,25*8+1,43*2,3*2+0,9*2,3*2+1,35*2,3*14+1,35*2,4*2)</t>
  </si>
  <si>
    <t>((0,8+2,28*2)*4+(1,35+2,28*2)*8+(1,43+2,3*2)*2+(0,9+2,3*2)*2)*0,3</t>
  </si>
  <si>
    <t>((1,35+2,3*2)*14+(1,35+2,4*2)*2)*0,3</t>
  </si>
  <si>
    <t>24,02*3,75-1,44*2,28-1,5*2,55-1,35*2,35*2+(1,35+2,35*2)*0,3*2</t>
  </si>
  <si>
    <t>"mč.2014"</t>
  </si>
  <si>
    <t>(2,12+3,45*2)*0,2*2+13,42*3,8-1,44*2,28-2,1*3,45*2-3,1*2,6</t>
  </si>
  <si>
    <t>"mč.2096"</t>
  </si>
  <si>
    <t>35,2*4,2-1,8*2,45-1,5*4,2*3-(1,685+2,07+1,688)*3,7</t>
  </si>
  <si>
    <t>"mč.2050"</t>
  </si>
  <si>
    <t>(40,05+2,2)*2-1,8*2,45*2-0,8*2,5*4-2,38*2-0,9*2,5*8-2,105*3,45-2*3,45</t>
  </si>
  <si>
    <t>-1*2,5*12-0,15*2,5*20-1,08*2,7-(0,08*5+0,315+0,365)*2,7</t>
  </si>
  <si>
    <t>"mč.2051"</t>
  </si>
  <si>
    <t>(2+4,05)*2*3,85-0,8*2,5-0,365*2,7-1,35*2,27+(1,35+2,27*2)*0,3</t>
  </si>
  <si>
    <t>"mč.2052-2053"</t>
  </si>
  <si>
    <t>(1,34*6+0,78*6+2,5*2+1,67*4+1,36*2)*(3,45-2,1)</t>
  </si>
  <si>
    <t>(1,18+1,36)*2*(3-2,1)</t>
  </si>
  <si>
    <t>"mč.2054a-2059b"</t>
  </si>
  <si>
    <t>81,02*3,85-0,9*2,5*8-1,08*2,7-0,08*2,7*3-0,315*2,7-1,35*2,27*5</t>
  </si>
  <si>
    <t>-1,35*2,28*2-0,85*2,27*3-1,35*2,3</t>
  </si>
  <si>
    <t>(1,35*8+0,82*3+2,27*16+2,28*4+2,3*2)*0,3</t>
  </si>
  <si>
    <t>"mč.2060"</t>
  </si>
  <si>
    <t>(38,885-3,2)*3,45-1*2,5*5-2,1*3,45-1,8*2,45-1,085*2,1-0,9*2-0,8*2</t>
  </si>
  <si>
    <t>-2,18*3,45-0,15*2,5*10</t>
  </si>
  <si>
    <t>(2,05+0,45+0,99)*(3,45-2)-0,8*0,5</t>
  </si>
  <si>
    <t>0,9*(3,45-2,1)-0,82*1,33+(0,82+1,33+0,82)*0,3</t>
  </si>
  <si>
    <t>12,155*3,85-0,8*2,5-1,35*2,27+(1,35+2,27*2)*0,3</t>
  </si>
  <si>
    <t>"mč.2080a-2083, 2085, 2086, 2088+2089"</t>
  </si>
  <si>
    <t>176,91*3,85-1*2,5*13+(1,4+2,5*2)*0,6*11-1,35*2,35*8-1,35*2,37*5</t>
  </si>
  <si>
    <t>-1,33*2,9+(1,35+2,35*2)*0,3*8+(1,35+2,37*2)*0,3*5+(1,3+2,9*2)*0,3</t>
  </si>
  <si>
    <t>-1*2,02*4-1,4*2,5*13-1,36*2,55</t>
  </si>
  <si>
    <t>"mč.2079"</t>
  </si>
  <si>
    <t>4,64*3,85-1,4*2,5+(1,4+2,5*2)*0,6</t>
  </si>
  <si>
    <t>"místnosti vedle mč.2060"</t>
  </si>
  <si>
    <t>(1,4+2,5*2)*0,6*4</t>
  </si>
  <si>
    <t>34</t>
  </si>
  <si>
    <t>615142012</t>
  </si>
  <si>
    <t>Potažení vnitřních ploch pletivem v ploše nebo pruzích, na plném podkladu rabicovým provizorním přichycením nosníků</t>
  </si>
  <si>
    <t>277351471</t>
  </si>
  <si>
    <t>https://podminky.urs.cz/item/CS_URS_2021_02/615142012</t>
  </si>
  <si>
    <t>1,5*(0,2+0,75+0,2)*4</t>
  </si>
  <si>
    <t>2,05*(0,2+0,75+0,2)+2,05*(0,5+0,2)</t>
  </si>
  <si>
    <t>35</t>
  </si>
  <si>
    <t>619991001</t>
  </si>
  <si>
    <t>Zakrytí vnitřních ploch před znečištěním včetně pozdějšího odkrytí podlah fólií přilepenou lepící páskou</t>
  </si>
  <si>
    <t>-1185071345</t>
  </si>
  <si>
    <t>https://podminky.urs.cz/item/CS_URS_2021_02/619991001</t>
  </si>
  <si>
    <t>"pro malby"</t>
  </si>
  <si>
    <t>58,36+8,8+1,85+30,22</t>
  </si>
  <si>
    <t>95,73+24,36+6,23+19,31+16,69+22,67+24,82+37,6+99,22+11,49+9,82+8,2</t>
  </si>
  <si>
    <t>21,5+25,54+39,34+31,84+11,58+11,9+22,37+12,35+20,21+16,01+10,21</t>
  </si>
  <si>
    <t>2,9+10,57+3,53+33,87</t>
  </si>
  <si>
    <t>"2.np JZ</t>
  </si>
  <si>
    <t>89,13+8,32+9,63+1,6+22,61+10,61+11,28+11,58+11,66+11,76+13,99+15,06</t>
  </si>
  <si>
    <t>45,65+2,6+1,71+12,4+23,01+19,9+19,96+20,5+20,47+20,67+19,92+19,76</t>
  </si>
  <si>
    <t>36,62+25,65+21,61+21,99+24,34</t>
  </si>
  <si>
    <t>36</t>
  </si>
  <si>
    <t>619991011</t>
  </si>
  <si>
    <t>Zakrytí vnitřních ploch před znečištěním včetně pozdějšího odkrytí konstrukcí a prvků obalením fólií a přelepením páskou</t>
  </si>
  <si>
    <t>-333951511</t>
  </si>
  <si>
    <t>https://podminky.urs.cz/item/CS_URS_2021_02/619991011</t>
  </si>
  <si>
    <t>"1.np</t>
  </si>
  <si>
    <t>"mč.1085+1078"</t>
  </si>
  <si>
    <t>1,29*1,83*2+1,26*1,83</t>
  </si>
  <si>
    <t>0,82*2,25*4+1,35+2,25*8+1,43*2,3*2+0,9*2,3*2+1,35*2,3*14+1,35*2,4*2</t>
  </si>
  <si>
    <t>1,35*2,35*2</t>
  </si>
  <si>
    <t>1,35*2,35*8+1,35*2,37*5+2,33*2,9+1,35*2,27+0,9*2,3*2+1,35*2,28*2</t>
  </si>
  <si>
    <t>1,35*2,27*7+0,82*2,27*4+1,35*2,3</t>
  </si>
  <si>
    <t>37</t>
  </si>
  <si>
    <t>61999102R</t>
  </si>
  <si>
    <t>Ochrana oken při bourání drážky OSB deskou tl. 12mm</t>
  </si>
  <si>
    <t>544813148</t>
  </si>
  <si>
    <t>38</t>
  </si>
  <si>
    <t>631311115</t>
  </si>
  <si>
    <t>Mazanina z betonu prostého bez zvýšených nároků na prostředí tl. přes 50 do 80 mm tř. C 20/25</t>
  </si>
  <si>
    <t>1885294636</t>
  </si>
  <si>
    <t>https://podminky.urs.cz/item/CS_URS_2021_02/631311115</t>
  </si>
  <si>
    <t>30,22*0,05</t>
  </si>
  <si>
    <t>58,36*0,07</t>
  </si>
  <si>
    <t>10,65*0,07</t>
  </si>
  <si>
    <t>120,95*0,06</t>
  </si>
  <si>
    <t>130,84*0,06</t>
  </si>
  <si>
    <t>33,87*0,06</t>
  </si>
  <si>
    <t>"skladba P9"</t>
  </si>
  <si>
    <t>51,07*0,06</t>
  </si>
  <si>
    <t>70,94*0,06</t>
  </si>
  <si>
    <t>23,48*0,06</t>
  </si>
  <si>
    <t>120,09*0,06</t>
  </si>
  <si>
    <t>"skladba P13a"</t>
  </si>
  <si>
    <t>21,44*0,06</t>
  </si>
  <si>
    <t>39</t>
  </si>
  <si>
    <t>631319171</t>
  </si>
  <si>
    <t>Příplatek k cenám mazanin za stržení povrchu spodní vrstvy mazaniny latí před vložením výztuže nebo pletiva pro tl. obou vrstev mazaniny přes 50 do 80 mm</t>
  </si>
  <si>
    <t>842283914</t>
  </si>
  <si>
    <t>https://podminky.urs.cz/item/CS_URS_2021_02/631319171</t>
  </si>
  <si>
    <t>40</t>
  </si>
  <si>
    <t>631362021</t>
  </si>
  <si>
    <t>Výztuž mazanin ze svařovaných sítí z drátů typu KARI</t>
  </si>
  <si>
    <t>1938100708</t>
  </si>
  <si>
    <t>https://podminky.urs.cz/item/CS_URS_2021_02/631362021</t>
  </si>
  <si>
    <t>"OC1"</t>
  </si>
  <si>
    <t>2951,13/1000</t>
  </si>
  <si>
    <t>41</t>
  </si>
  <si>
    <t>632450124</t>
  </si>
  <si>
    <t>Potěr cementový vyrovnávací ze suchých směsí v pásu o průměrné (střední) tl. přes 40 do 50 mm</t>
  </si>
  <si>
    <t>174138969</t>
  </si>
  <si>
    <t>https://podminky.urs.cz/item/CS_URS_2021_02/632450124</t>
  </si>
  <si>
    <t>"pod parapety"</t>
  </si>
  <si>
    <t>4,78*0,45+1,32*0,4+61,29*0,2+7,04*0,23+1,7*0,34+1,72*0,34</t>
  </si>
  <si>
    <t>42</t>
  </si>
  <si>
    <t>634112113</t>
  </si>
  <si>
    <t>Obvodová dilatace mezi stěnou a mazaninou nebo potěrem podlahovým páskem z pěnového PE tl. do 10 mm, výšky 80 mm</t>
  </si>
  <si>
    <t>91875840</t>
  </si>
  <si>
    <t>https://podminky.urs.cz/item/CS_URS_2021_02/634112113</t>
  </si>
  <si>
    <t>100,85</t>
  </si>
  <si>
    <t>100,85+244,74+0,5*4+94,75+76,68</t>
  </si>
  <si>
    <t>222,17+33,655+12,58+14,455+193,71</t>
  </si>
  <si>
    <t>43</t>
  </si>
  <si>
    <t>635211121</t>
  </si>
  <si>
    <t>Násyp lehký pod podlahy s udusáním a urovnáním povrchu z keramzitu</t>
  </si>
  <si>
    <t>1509634985</t>
  </si>
  <si>
    <t>https://podminky.urs.cz/item/CS_URS_2021_02/635211121</t>
  </si>
  <si>
    <t>30,22*0,025</t>
  </si>
  <si>
    <t>58,36*0,055</t>
  </si>
  <si>
    <t>10,65*0,055</t>
  </si>
  <si>
    <t>120,95*0,075</t>
  </si>
  <si>
    <t>130,84*0,065</t>
  </si>
  <si>
    <t>33,87*0,065</t>
  </si>
  <si>
    <t>70,94*0,045</t>
  </si>
  <si>
    <t>23,48*0,035</t>
  </si>
  <si>
    <t>120,09*0,035</t>
  </si>
  <si>
    <t>21,44*0,025</t>
  </si>
  <si>
    <t>Ostatní konstrukce a práce, bourání</t>
  </si>
  <si>
    <t>44</t>
  </si>
  <si>
    <t>91100-001</t>
  </si>
  <si>
    <t>Demontáž a uskladnění skleněného lustru</t>
  </si>
  <si>
    <t>612555561</t>
  </si>
  <si>
    <t>45</t>
  </si>
  <si>
    <t>91100-002</t>
  </si>
  <si>
    <t>Demontáž a uskladněné křišťálového lustru</t>
  </si>
  <si>
    <t>-136478945</t>
  </si>
  <si>
    <t>46</t>
  </si>
  <si>
    <t>91100-003</t>
  </si>
  <si>
    <t>Repase dvířek HUP mč.2060</t>
  </si>
  <si>
    <t>1718594887</t>
  </si>
  <si>
    <t>47</t>
  </si>
  <si>
    <t>949101111</t>
  </si>
  <si>
    <t>Lešení pomocné pracovní pro objekty pozemních staveb pro zatížení do 150 kg/m2, o výšce lešeňové podlahy do 1,9 m</t>
  </si>
  <si>
    <t>-147167414</t>
  </si>
  <si>
    <t>https://podminky.urs.cz/item/CS_URS_2021_02/949101111</t>
  </si>
  <si>
    <t>"demontáž podhledů"</t>
  </si>
  <si>
    <t>145,565+122,21</t>
  </si>
  <si>
    <t>"nové podhledy"</t>
  </si>
  <si>
    <t>268,225+548,26</t>
  </si>
  <si>
    <t>"profese+ostatní"</t>
  </si>
  <si>
    <t>1323,08</t>
  </si>
  <si>
    <t>48</t>
  </si>
  <si>
    <t>952901111</t>
  </si>
  <si>
    <t>Vyčištění budov nebo objektů před předáním do užívání budov bytové nebo občanské výstavby, světlé výšky podlaží do 4 m</t>
  </si>
  <si>
    <t>-372249301</t>
  </si>
  <si>
    <t>https://podminky.urs.cz/item/CS_URS_2021_02/952901111</t>
  </si>
  <si>
    <t>49</t>
  </si>
  <si>
    <t>962031132</t>
  </si>
  <si>
    <t>Bourání příček z cihel, tvárnic nebo příčkovek z cihel pálených, plných nebo dutých na maltu vápennou nebo vápenocementovou, tl. do 100 mm</t>
  </si>
  <si>
    <t>736369443</t>
  </si>
  <si>
    <t>https://podminky.urs.cz/item/CS_URS_2021_02/962031132</t>
  </si>
  <si>
    <t>(3,2+3,27)*4-0,8*2*2-3,2*1-3,27*1</t>
  </si>
  <si>
    <t>(1,46*2+1,465+1,77+6,4)*4-0,6*2*2-0,8*2-1*0,6</t>
  </si>
  <si>
    <t>962031133</t>
  </si>
  <si>
    <t>Bourání příček z cihel, tvárnic nebo příčkovek z cihel pálených, plných nebo dutých na maltu vápennou nebo vápenocementovou, tl. do 150 mm</t>
  </si>
  <si>
    <t>-557314558</t>
  </si>
  <si>
    <t>https://podminky.urs.cz/item/CS_URS_2021_02/962031133</t>
  </si>
  <si>
    <t>(4,05+4,05+2,28+1,9)*4-0,8*2-0,6*2</t>
  </si>
  <si>
    <t>1,44*2,28-0,9*2,1+1,08*2,25-0,9*2,1</t>
  </si>
  <si>
    <t>"přizdívky za WC"</t>
  </si>
  <si>
    <t>0,8*1,5*5</t>
  </si>
  <si>
    <t>0,8*1,5*4</t>
  </si>
  <si>
    <t>51</t>
  </si>
  <si>
    <t>962032230</t>
  </si>
  <si>
    <t>Bourání zdiva nadzákladového z cihel nebo tvárnic z cihel pálených nebo vápenopískových, na maltu vápennou nebo vápenocementovou, objemu do 1 m3</t>
  </si>
  <si>
    <t>1013293141</t>
  </si>
  <si>
    <t>https://podminky.urs.cz/item/CS_URS_2021_02/962032230</t>
  </si>
  <si>
    <t>1,1*2,6*0,15*3+1,2*2,6*0,6*3</t>
  </si>
  <si>
    <t>1,1*2,5*0,215+1,5*2,5*0,065</t>
  </si>
  <si>
    <t>0,4*0,32*0,25*2+0,9*0,32*0,25*2</t>
  </si>
  <si>
    <t>52</t>
  </si>
  <si>
    <t>962032231</t>
  </si>
  <si>
    <t>Bourání zdiva nadzákladového z cihel nebo tvárnic z cihel pálených nebo vápenopískových, na maltu vápennou nebo vápenocementovou, objemu přes 1 m3</t>
  </si>
  <si>
    <t>-246931635</t>
  </si>
  <si>
    <t>https://podminky.urs.cz/item/CS_URS_2021_02/962032231</t>
  </si>
  <si>
    <t>(4,05*4-0,8*2)*0,2</t>
  </si>
  <si>
    <t>1,071*2,183*0,25+(1,75+1,4)/2*2,6*0,75+1,75*2,5*0,5+0,945*2,25*0,735</t>
  </si>
  <si>
    <t>53</t>
  </si>
  <si>
    <t>962081141</t>
  </si>
  <si>
    <t>Bourání zdiva příček nebo vybourání otvorů ze skleněných tvárnic, tl. do 150 mm</t>
  </si>
  <si>
    <t>1404243282</t>
  </si>
  <si>
    <t>https://podminky.urs.cz/item/CS_URS_2021_02/962081141</t>
  </si>
  <si>
    <t>2*1*2+1,68*1*3+3,2*1+3,2*1,82+0,9*2,65+2,2*1,2+1*2,65*2</t>
  </si>
  <si>
    <t>54</t>
  </si>
  <si>
    <t>963042819</t>
  </si>
  <si>
    <t>Bourání schodišťových stupňů betonových zhotovených na místě</t>
  </si>
  <si>
    <t>-295487391</t>
  </si>
  <si>
    <t>https://podminky.urs.cz/item/CS_URS_2021_02/963042819</t>
  </si>
  <si>
    <t>1,48*3+1,65*3</t>
  </si>
  <si>
    <t>"mč.2010"</t>
  </si>
  <si>
    <t>1,4</t>
  </si>
  <si>
    <t>55</t>
  </si>
  <si>
    <t>965043341</t>
  </si>
  <si>
    <t>Bourání mazanin betonových s potěrem nebo teracem tl. do 100 mm, plochy přes 4 m2</t>
  </si>
  <si>
    <t>-563325833</t>
  </si>
  <si>
    <t>https://podminky.urs.cz/item/CS_URS_2021_02/965043341</t>
  </si>
  <si>
    <t>30,22*(0,015+0,06)</t>
  </si>
  <si>
    <t>58,36*(0,028+0,02+0,06+0,07)</t>
  </si>
  <si>
    <t>10,65*(0,023+0,02+0,06+0,07)</t>
  </si>
  <si>
    <t>130,84*(0,04+0,12)</t>
  </si>
  <si>
    <t>33,87*(0,04+0,12)</t>
  </si>
  <si>
    <t>51,07*(0,006+0,002+0,06)</t>
  </si>
  <si>
    <t>23,48*(0,0006+0,02)</t>
  </si>
  <si>
    <t>120,09*0,02</t>
  </si>
  <si>
    <t>35,78*(0,0004+0,04)</t>
  </si>
  <si>
    <t>56</t>
  </si>
  <si>
    <t>965081213</t>
  </si>
  <si>
    <t>Bourání podlah z dlaždic bez podkladního lože nebo mazaniny, s jakoukoliv výplní spár keramických nebo xylolitových tl. do 10 mm, plochy přes 1 m2</t>
  </si>
  <si>
    <t>1400721023</t>
  </si>
  <si>
    <t>https://podminky.urs.cz/item/CS_URS_2021_02/965081213</t>
  </si>
  <si>
    <t>7,22+2,6</t>
  </si>
  <si>
    <t>18,85+11,58+11,9+10,4+2,9+10,76+3,53+33,82</t>
  </si>
  <si>
    <t>8,1+9,92+1,6+8,63+2,71+3,89</t>
  </si>
  <si>
    <t>57</t>
  </si>
  <si>
    <t>965081313</t>
  </si>
  <si>
    <t>Bourání podlah z dlaždic bez podkladního lože nebo mazaniny, s jakoukoliv výplní spár betonových, teracových nebo čedičových tl. do 20 mm, plochy přes 1 m2</t>
  </si>
  <si>
    <t>-1007612220</t>
  </si>
  <si>
    <t>https://podminky.urs.cz/item/CS_URS_2021_02/965081313</t>
  </si>
  <si>
    <t>58</t>
  </si>
  <si>
    <t>965081611</t>
  </si>
  <si>
    <t>Odsekání soklíků včetně otlučení podkladní omítky až na zdivo rovných</t>
  </si>
  <si>
    <t>1510809341</t>
  </si>
  <si>
    <t>https://podminky.urs.cz/item/CS_URS_2021_02/965081611</t>
  </si>
  <si>
    <t>98,5+82,7-30</t>
  </si>
  <si>
    <t>59</t>
  </si>
  <si>
    <t>965082923</t>
  </si>
  <si>
    <t>Odstranění násypu pod podlahami nebo ochranného násypu na střechách tl. do 100 mm, plochy přes 2 m2</t>
  </si>
  <si>
    <t>1585799074</t>
  </si>
  <si>
    <t>https://podminky.urs.cz/item/CS_URS_2021_02/965082923</t>
  </si>
  <si>
    <t>30,22*0,045</t>
  </si>
  <si>
    <t>"skladba P3"</t>
  </si>
  <si>
    <t>120,95*0,12</t>
  </si>
  <si>
    <t>"skladba P10"</t>
  </si>
  <si>
    <t>342,43*0,075</t>
  </si>
  <si>
    <t>70,94*0,0758</t>
  </si>
  <si>
    <t>23,48*0,105</t>
  </si>
  <si>
    <t>120,09*0,09</t>
  </si>
  <si>
    <t>35,78*0,09</t>
  </si>
  <si>
    <t>60</t>
  </si>
  <si>
    <t>968062244</t>
  </si>
  <si>
    <t>Vybourání dřevěných rámů oken s křídly, dveřních zárubní, vrat, stěn, ostění nebo obkladů rámů oken s křídly jednoduchých, plochy do 1 m2</t>
  </si>
  <si>
    <t>-343272779</t>
  </si>
  <si>
    <t>https://podminky.urs.cz/item/CS_URS_2021_02/968062244</t>
  </si>
  <si>
    <t>"nadsvětlík"</t>
  </si>
  <si>
    <t>0,9*0,65*6+0,85*1,08+0,8*0,5</t>
  </si>
  <si>
    <t>1*0,6</t>
  </si>
  <si>
    <t>61</t>
  </si>
  <si>
    <t>968062455</t>
  </si>
  <si>
    <t>Vybourání dřevěných rámů oken s křídly, dveřních zárubní, vrat, stěn, ostění nebo obkladů dveřních zárubní, plochy do 2 m2</t>
  </si>
  <si>
    <t>-1632511359</t>
  </si>
  <si>
    <t>https://podminky.urs.cz/item/CS_URS_2021_02/968062455</t>
  </si>
  <si>
    <t>0,6*2+0,6*1,95+0,8*1,95*2+0,8*2+0,9*2+0,85*2+0,75*2</t>
  </si>
  <si>
    <t>0,6*2*7+0,85*2+0,8*2*9+0,9*2*8+0,9*1,95*2</t>
  </si>
  <si>
    <t>0,9*2,1*6+0,8*2*12+0,6*2*6+0,9*2,125*4</t>
  </si>
  <si>
    <t>62</t>
  </si>
  <si>
    <t>968062456</t>
  </si>
  <si>
    <t>Vybourání dřevěných rámů oken s křídly, dveřních zárubní, vrat, stěn, ostění nebo obkladů dveřních zárubní, plochy přes 2 m2</t>
  </si>
  <si>
    <t>-1156552882</t>
  </si>
  <si>
    <t>https://podminky.urs.cz/item/CS_URS_2021_02/968062456</t>
  </si>
  <si>
    <t>1,25*2,45*10</t>
  </si>
  <si>
    <t>"posuvné dveře"</t>
  </si>
  <si>
    <t>1,48*2,85</t>
  </si>
  <si>
    <t>1,2*2,45*11+1,3*2,45</t>
  </si>
  <si>
    <t>1,3*2,45*5+1,25*2,45</t>
  </si>
  <si>
    <t>63</t>
  </si>
  <si>
    <t>968062747</t>
  </si>
  <si>
    <t>Vybourání dřevěných rámů oken s křídly, dveřních zárubní, vrat, stěn, ostění nebo obkladů stěn plných, zasklených nebo výkladních pevných nebo otevíratelných, plochy přes 4 m2</t>
  </si>
  <si>
    <t>337576815</t>
  </si>
  <si>
    <t>https://podminky.urs.cz/item/CS_URS_2021_02/968062747</t>
  </si>
  <si>
    <t>(4+1,32)*3,05-0,6*2</t>
  </si>
  <si>
    <t>2,2*4+2,18*3,99+2*3,45+(1,725+0,6+1,7+1,1+0,5)*4,2</t>
  </si>
  <si>
    <t>2*3,98+5,02*3,8</t>
  </si>
  <si>
    <t>64</t>
  </si>
  <si>
    <t>968062991</t>
  </si>
  <si>
    <t>Vybourání dřevěných rámů oken s křídly, dveřních zárubní, vrat, stěn, ostění nebo obkladů vnitřních deštění výkladů, ostění a obkladů stěn jakékoliv plochy</t>
  </si>
  <si>
    <t>-152836180</t>
  </si>
  <si>
    <t>https://podminky.urs.cz/item/CS_URS_2021_02/968062991</t>
  </si>
  <si>
    <t>(1,4+2,5*2)*0,625*10</t>
  </si>
  <si>
    <t>65</t>
  </si>
  <si>
    <t>96900001.R</t>
  </si>
  <si>
    <t>Demontáž žaluziových kolejnic vč. odvozu na řízenou skládku a poplatku za uložení</t>
  </si>
  <si>
    <t>1205581463</t>
  </si>
  <si>
    <t>2,1*17</t>
  </si>
  <si>
    <t>66</t>
  </si>
  <si>
    <t>96900002.R</t>
  </si>
  <si>
    <t>Demontáž elektrických rolet vč. odvozu na řízenou skládku a poplatku za uložení</t>
  </si>
  <si>
    <t>311333371</t>
  </si>
  <si>
    <t>67</t>
  </si>
  <si>
    <t>96900003.R</t>
  </si>
  <si>
    <t>Demontáž garnýže vč. odvozu na řízenou skládku a poplatku za uložení</t>
  </si>
  <si>
    <t>223860544</t>
  </si>
  <si>
    <t>7,4</t>
  </si>
  <si>
    <t>1,9*3+3,45</t>
  </si>
  <si>
    <t>68</t>
  </si>
  <si>
    <t>96900004.R</t>
  </si>
  <si>
    <t>Demontáž vitrín a nástěnek vč. odvozu na řízenou skládku a poplatku za uložení</t>
  </si>
  <si>
    <t>soub</t>
  </si>
  <si>
    <t>-176396981</t>
  </si>
  <si>
    <t>69</t>
  </si>
  <si>
    <t>96900005.R</t>
  </si>
  <si>
    <t>Demontáž tabule vč. odvozu na řízenou skládku a poplatku za uložení</t>
  </si>
  <si>
    <t>187190538</t>
  </si>
  <si>
    <t>70</t>
  </si>
  <si>
    <t>96900006.R</t>
  </si>
  <si>
    <t>Demontáž vestavěné skříně 1500x2500 vč. odvozu na řízenou skládku a poplatku za uložení</t>
  </si>
  <si>
    <t>-890384143</t>
  </si>
  <si>
    <t>71</t>
  </si>
  <si>
    <t>96900007.R</t>
  </si>
  <si>
    <t>Demontáž nástěnné lišty vč. odvozu na řízenou skládku a poplatku za uložení</t>
  </si>
  <si>
    <t>-1167442453</t>
  </si>
  <si>
    <t>3,1+1,4</t>
  </si>
  <si>
    <t>72</t>
  </si>
  <si>
    <t>96900008.R</t>
  </si>
  <si>
    <t>Demontáž průtokového ohřívače vody vč. odvozu na řízenou skládku a poplatku za uložení</t>
  </si>
  <si>
    <t>-432381964</t>
  </si>
  <si>
    <t>73</t>
  </si>
  <si>
    <t>96900009.R</t>
  </si>
  <si>
    <t>Demontáž boxu pro rolety, dl.1700mm vč. odvozu na řízenou skládku a poplatku za uložení</t>
  </si>
  <si>
    <t>1416827255</t>
  </si>
  <si>
    <t>74</t>
  </si>
  <si>
    <t>96900010.R</t>
  </si>
  <si>
    <t>Vystěhování mč.N2008+uložení na místo určené investorem+zpětné nastěhování - 1x kancelář.stůl,1xkontejner,konferenční stolek,2xjednací křesla,1x kancelář.židle, 1xkuchyňka s dřezem, 1xsuchá kuchyňka, 1xskříň, obklad topení, roleta na el.ovládání</t>
  </si>
  <si>
    <t>-1264750722</t>
  </si>
  <si>
    <t>75</t>
  </si>
  <si>
    <t>96900011.R</t>
  </si>
  <si>
    <t>Vystěhování mč.N2009+uložení na místo určené investorem+zpětné nastěhování - 1xkřeslo, 1x pohovka, 1x kancelář.křeslo, 2x jednací stůl, 6xjednací židle, 1xpracovní stůl,obklad topení, přístavný stolek 1xlampa kůň-ABS skelná vlákna 2300x2100x900, 2xroleta na el.ovládání</t>
  </si>
  <si>
    <t>1250700169</t>
  </si>
  <si>
    <t>76</t>
  </si>
  <si>
    <t>96900012.R</t>
  </si>
  <si>
    <t>mč.N2009 - ochrana nábytkové stěny 6400x3850mm proti poškození a zaprášení</t>
  </si>
  <si>
    <t>1025516675</t>
  </si>
  <si>
    <t>77</t>
  </si>
  <si>
    <t>971033331</t>
  </si>
  <si>
    <t>Vybourání otvorů ve zdivu základovém nebo nadzákladovém z cihel, tvárnic, příčkovek z cihel pálených na maltu vápennou nebo vápenocementovou plochy do 0,09 m2, tl. do 150 mm</t>
  </si>
  <si>
    <t>-880456674</t>
  </si>
  <si>
    <t>https://podminky.urs.cz/item/CS_URS_2021_02/971033331</t>
  </si>
  <si>
    <t>"pro profese"</t>
  </si>
  <si>
    <t>78</t>
  </si>
  <si>
    <t>971033631</t>
  </si>
  <si>
    <t>Vybourání otvorů ve zdivu základovém nebo nadzákladovém z cihel, tvárnic, příčkovek z cihel pálených na maltu vápennou nebo vápenocementovou plochy do 4 m2, tl. do 150 mm</t>
  </si>
  <si>
    <t>934999036</t>
  </si>
  <si>
    <t>https://podminky.urs.cz/item/CS_URS_2021_02/971033631</t>
  </si>
  <si>
    <t>1*1,25</t>
  </si>
  <si>
    <t>1*2,5*2+0,9*2,55+1,36*2,5+1,1*2,15+1*2,65-0,8*2+1*2,2+0,185*2,7</t>
  </si>
  <si>
    <t>0,9*2,15+1,4*2,5-0,9*2+1*2,5+0,9*2,65</t>
  </si>
  <si>
    <t>79</t>
  </si>
  <si>
    <t>973021511</t>
  </si>
  <si>
    <t>Vysekání výklenků nebo kapes ve zdivu z kamene výklenků, pohledové plochy přes 0,25 m2</t>
  </si>
  <si>
    <t>-96808733</t>
  </si>
  <si>
    <t>https://podminky.urs.cz/item/CS_URS_2021_02/973021511</t>
  </si>
  <si>
    <t>0,75*1,25*0,4+0,35*0,7*0,2*3</t>
  </si>
  <si>
    <t>0,8*1,5*0,3+0,35*0,7*0,2*2</t>
  </si>
  <si>
    <t>0,35*0,7*0,2*2+1*1,7*0,15*5+1,15*0,85*0,15*5</t>
  </si>
  <si>
    <t>80</t>
  </si>
  <si>
    <t>974031165</t>
  </si>
  <si>
    <t>Vysekání rýh ve zdivu cihelném na maltu vápennou nebo vápenocementovou do hl. 150 mm a šířky do 200 mm</t>
  </si>
  <si>
    <t>1828861808</t>
  </si>
  <si>
    <t>https://podminky.urs.cz/item/CS_URS_2021_02/974031165</t>
  </si>
  <si>
    <t>150</t>
  </si>
  <si>
    <t>81</t>
  </si>
  <si>
    <t>974031664</t>
  </si>
  <si>
    <t>Vysekání rýh ve zdivu cihelném na maltu vápennou nebo vápenocementovou pro vtahování nosníků do zdí, před vybouráním otvoru do hl. 150 mm, při v. nosníku do 150 mm</t>
  </si>
  <si>
    <t>1721695869</t>
  </si>
  <si>
    <t>https://podminky.urs.cz/item/CS_URS_2021_02/974031664</t>
  </si>
  <si>
    <t>"OC/02"</t>
  </si>
  <si>
    <t>1,05*3</t>
  </si>
  <si>
    <t>"OC/03"</t>
  </si>
  <si>
    <t>1,5*20</t>
  </si>
  <si>
    <t>"OC/04"</t>
  </si>
  <si>
    <t>2,05*8</t>
  </si>
  <si>
    <t>"OC/05"</t>
  </si>
  <si>
    <t>1,65*10</t>
  </si>
  <si>
    <t>"OC/06"</t>
  </si>
  <si>
    <t>1,1*3</t>
  </si>
  <si>
    <t>"OC/07+08"</t>
  </si>
  <si>
    <t>0,55*2+0,75*2</t>
  </si>
  <si>
    <t>1,25*22</t>
  </si>
  <si>
    <t>1,25*2</t>
  </si>
  <si>
    <t>"PR/03</t>
  </si>
  <si>
    <t>1,5</t>
  </si>
  <si>
    <t>1,3*2*7</t>
  </si>
  <si>
    <t>82</t>
  </si>
  <si>
    <t>976072221</t>
  </si>
  <si>
    <t>Vybourání kovových madel, zábradlí, dvířek, zděří, kotevních želez komínových a topných dvířek, ventilací apod., plochy do 0,30 m2, ze zdiva cihelného nebo kamenného</t>
  </si>
  <si>
    <t>-46226543</t>
  </si>
  <si>
    <t>https://podminky.urs.cz/item/CS_URS_2021_02/976072221</t>
  </si>
  <si>
    <t>"dvířka niky"</t>
  </si>
  <si>
    <t>"2.np - rvizní dvířka"</t>
  </si>
  <si>
    <t>83</t>
  </si>
  <si>
    <t>978011141</t>
  </si>
  <si>
    <t>Otlučení vápenných nebo vápenocementových omítek vnitřních ploch stropů, v rozsahu přes 10 do 30 %</t>
  </si>
  <si>
    <t>-418670726</t>
  </si>
  <si>
    <t>https://podminky.urs.cz/item/CS_URS_2021_02/978011141</t>
  </si>
  <si>
    <t>84</t>
  </si>
  <si>
    <t>978011191</t>
  </si>
  <si>
    <t>Otlučení vápenných nebo vápenocementových omítek vnitřních ploch stropů, v rozsahu přes 50 do 100 %</t>
  </si>
  <si>
    <t>-1992163989</t>
  </si>
  <si>
    <t>https://podminky.urs.cz/item/CS_URS_2021_02/978011191</t>
  </si>
  <si>
    <t>85</t>
  </si>
  <si>
    <t>978013161</t>
  </si>
  <si>
    <t>Otlučení vápenných nebo vápenocementových omítek vnitřních ploch stěn s vyškrabáním spar, s očištěním zdiva, v rozsahu přes 30 do 50 %</t>
  </si>
  <si>
    <t>374256049</t>
  </si>
  <si>
    <t>https://podminky.urs.cz/item/CS_URS_2021_02/978013161</t>
  </si>
  <si>
    <t>86</t>
  </si>
  <si>
    <t>978013191</t>
  </si>
  <si>
    <t>Otlučení vápenných nebo vápenocementových omítek vnitřních ploch stěn s vyškrabáním spar, s očištěním zdiva, v rozsahu přes 50 do 100 %</t>
  </si>
  <si>
    <t>960433890</t>
  </si>
  <si>
    <t>https://podminky.urs.cz/item/CS_URS_2021_02/978013191</t>
  </si>
  <si>
    <t>227,72</t>
  </si>
  <si>
    <t>87</t>
  </si>
  <si>
    <t>978059541</t>
  </si>
  <si>
    <t>Odsekání obkladů stěn včetně otlučení podkladní omítky až na zdivo z obkládaček vnitřních, z jakýchkoliv materiálů, plochy přes 1 m2</t>
  </si>
  <si>
    <t>-1040381667</t>
  </si>
  <si>
    <t>https://podminky.urs.cz/item/CS_URS_2021_02/978059541</t>
  </si>
  <si>
    <t>88</t>
  </si>
  <si>
    <t>985311211</t>
  </si>
  <si>
    <t>Reprofilace betonu sanačními maltami na cementové bázi ručně líce kleneb a podhledů, tloušťky do 10 mm</t>
  </si>
  <si>
    <t>-1536740289</t>
  </si>
  <si>
    <t>https://podminky.urs.cz/item/CS_URS_2021_02/985311211</t>
  </si>
  <si>
    <t>((95,74+24,36)+(51*2,2+8*4,2)*0,25*2)*0,2</t>
  </si>
  <si>
    <t>901</t>
  </si>
  <si>
    <t>Ostatní výrobky</t>
  </si>
  <si>
    <t>89</t>
  </si>
  <si>
    <t>90100-002R</t>
  </si>
  <si>
    <t>X02 M+D trezorová skříň certifikovaná, bezp. tř.II, 1300x700x550mm, elektronický zámek, kompletní provedení dle PD</t>
  </si>
  <si>
    <t>-676512446</t>
  </si>
  <si>
    <t>90</t>
  </si>
  <si>
    <t>90100-003R</t>
  </si>
  <si>
    <t>X03 M+D výklopný držák televizoru, kotvení 184x475mm, konzole min 62mm, max 468mm, kompletní dodávka dle PD</t>
  </si>
  <si>
    <t>-923618977</t>
  </si>
  <si>
    <t>91</t>
  </si>
  <si>
    <t>90100-004R</t>
  </si>
  <si>
    <t>X04 M+D mechová stěna v kancelářii N2007, 4800x2500mm, lyšejník-norský mech, zakonzervovaný stabilizovaný mech, nastřelen na desku OSB tl.8mm (vč. dodávky OSB), kompletní provedení dle PD</t>
  </si>
  <si>
    <t>-1060820297</t>
  </si>
  <si>
    <t>92</t>
  </si>
  <si>
    <t>90100-005R</t>
  </si>
  <si>
    <t>X05 M+D textilní interierová rohož (polypropylen/polyester) 600x900mm , napojení Al přechodovou lištou</t>
  </si>
  <si>
    <t>1217594472</t>
  </si>
  <si>
    <t>93</t>
  </si>
  <si>
    <t>90100-006R</t>
  </si>
  <si>
    <t>X06 M+D kryt na radiátor 1000x900x260mm, kompletní provedení dle PD</t>
  </si>
  <si>
    <t>-581825627</t>
  </si>
  <si>
    <t>94</t>
  </si>
  <si>
    <t>90100-007R</t>
  </si>
  <si>
    <t>X07 M+D plastické logo (Mendelova uvniverzita v Brně), kompletní provedení dle PD</t>
  </si>
  <si>
    <t>-1897285413</t>
  </si>
  <si>
    <t>95</t>
  </si>
  <si>
    <t>90100-009R</t>
  </si>
  <si>
    <t>X09 M+D fixní držák televizoru, kotvení, kompletní dodávka dle PD</t>
  </si>
  <si>
    <t>-1048366124</t>
  </si>
  <si>
    <t>96</t>
  </si>
  <si>
    <t>90100-010R</t>
  </si>
  <si>
    <t>X10 M+D dveřní tabulka stříbrná 187x156mm, Al elox., kompletní provedení dle PD</t>
  </si>
  <si>
    <t>196861800</t>
  </si>
  <si>
    <t>97</t>
  </si>
  <si>
    <t>90100-011R</t>
  </si>
  <si>
    <t>X11 M+D dveřní tabulka stříbrná 187x218mm,Al elox., kompletní provedení dle PD</t>
  </si>
  <si>
    <t>139576177</t>
  </si>
  <si>
    <t>98</t>
  </si>
  <si>
    <t>90100-012R</t>
  </si>
  <si>
    <t>X12 M+D obklad topení, DTD deska lamino, 1437x1012mm, kompletní provedení dle PD</t>
  </si>
  <si>
    <t>-767327752</t>
  </si>
  <si>
    <t>99</t>
  </si>
  <si>
    <t>90100-013R</t>
  </si>
  <si>
    <t>X13 M+D piktogram kuchyňka - Al tabulka 80x80mm, imitace kartáčové oceli nerezové, kompletní provedení dle PD</t>
  </si>
  <si>
    <t>1535914690</t>
  </si>
  <si>
    <t>100</t>
  </si>
  <si>
    <t>90100-014R</t>
  </si>
  <si>
    <t>X14 M+D piktogram WC muži - Al tabulka 80x80mm, imitace kartáčové oceli nerezové, kompletní provedení dle PD</t>
  </si>
  <si>
    <t>-783991598</t>
  </si>
  <si>
    <t>101</t>
  </si>
  <si>
    <t>90100-015R</t>
  </si>
  <si>
    <t>X15 M+D piktogram WC ženy - Al tabulka 80x80mm, imitace kartáčové oceli nerezové, kompletní provedení dle PD</t>
  </si>
  <si>
    <t>243525042</t>
  </si>
  <si>
    <t>102</t>
  </si>
  <si>
    <t>953943211</t>
  </si>
  <si>
    <t>Osazování drobných kovových předmětů kotvených do stěny hasicího přístroje</t>
  </si>
  <si>
    <t>-2000363826</t>
  </si>
  <si>
    <t>https://podminky.urs.cz/item/CS_URS_2021_02/953943211</t>
  </si>
  <si>
    <t>103</t>
  </si>
  <si>
    <t>44932112.1</t>
  </si>
  <si>
    <t>X01  přenosný přístroj hasicí ruční práškový PG6, 6kg vč. kovového držáku pro upevnění na zeď</t>
  </si>
  <si>
    <t>1665082759</t>
  </si>
  <si>
    <t>997</t>
  </si>
  <si>
    <t>Přesun sutě</t>
  </si>
  <si>
    <t>104</t>
  </si>
  <si>
    <t>997013213</t>
  </si>
  <si>
    <t>Vnitrostaveništní doprava suti a vybouraných hmot vodorovně do 50 m svisle ručně pro budovy a haly výšky přes 9 do 12 m</t>
  </si>
  <si>
    <t>-50246722</t>
  </si>
  <si>
    <t>https://podminky.urs.cz/item/CS_URS_2021_02/997013213</t>
  </si>
  <si>
    <t>105</t>
  </si>
  <si>
    <t>997013219</t>
  </si>
  <si>
    <t>Vnitrostaveništní doprava suti a vybouraných hmot vodorovně do 50 m Příplatek k cenám -3111 až -3217 za zvětšenou vodorovnou dopravu přes vymezenou dopravní vzdálenost za každých dalších i započatých 10 m</t>
  </si>
  <si>
    <t>-1360172129</t>
  </si>
  <si>
    <t>https://podminky.urs.cz/item/CS_URS_2021_02/997013219</t>
  </si>
  <si>
    <t>491,414*2 'Přepočtené koeficientem množství</t>
  </si>
  <si>
    <t>106</t>
  </si>
  <si>
    <t>997013501</t>
  </si>
  <si>
    <t>Odvoz suti a vybouraných hmot na skládku nebo meziskládku se složením, na vzdálenost do 1 km</t>
  </si>
  <si>
    <t>-1054002881</t>
  </si>
  <si>
    <t>https://podminky.urs.cz/item/CS_URS_2021_02/997013501</t>
  </si>
  <si>
    <t>107</t>
  </si>
  <si>
    <t>997013509</t>
  </si>
  <si>
    <t>Odvoz suti a vybouraných hmot na skládku nebo meziskládku se složením, na vzdálenost Příplatek k ceně za každý další i započatý 1 km přes 1 km</t>
  </si>
  <si>
    <t>-733096253</t>
  </si>
  <si>
    <t>https://podminky.urs.cz/item/CS_URS_2021_02/997013509</t>
  </si>
  <si>
    <t>491,414*14 'Přepočtené koeficientem množství</t>
  </si>
  <si>
    <t>108</t>
  </si>
  <si>
    <t>997013871</t>
  </si>
  <si>
    <t>Poplatek za uložení stavebního odpadu na recyklační skládce (skládkovné) směsného stavebního a demoličního zatříděného do Katalogu odpadů pod kódem 17 09 04</t>
  </si>
  <si>
    <t>-1778294515</t>
  </si>
  <si>
    <t>https://podminky.urs.cz/item/CS_URS_2021_02/997013871</t>
  </si>
  <si>
    <t>998</t>
  </si>
  <si>
    <t>Přesun hmot</t>
  </si>
  <si>
    <t>109</t>
  </si>
  <si>
    <t>998018002</t>
  </si>
  <si>
    <t>Přesun hmot pro budovy občanské výstavby, bydlení, výrobu a služby ruční - bez užití mechanizace vodorovná dopravní vzdálenost do 100 m pro budovy s jakoukoliv nosnou konstrukcí výšky přes 6 do 12 m</t>
  </si>
  <si>
    <t>-435212868</t>
  </si>
  <si>
    <t>https://podminky.urs.cz/item/CS_URS_2021_02/998018002</t>
  </si>
  <si>
    <t>PSV</t>
  </si>
  <si>
    <t>Práce a dodávky PSV</t>
  </si>
  <si>
    <t>711</t>
  </si>
  <si>
    <t>Izolace proti vodě, vlhkosti a plynům</t>
  </si>
  <si>
    <t>110</t>
  </si>
  <si>
    <t>711493111</t>
  </si>
  <si>
    <t>Izolace proti podpovrchové a tlakové vodě - ostatní na ploše vodorovné V dvousložkovou na bázi cementu</t>
  </si>
  <si>
    <t>-1912502948</t>
  </si>
  <si>
    <t>https://podminky.urs.cz/item/CS_URS_2021_02/711493111</t>
  </si>
  <si>
    <t>10,21</t>
  </si>
  <si>
    <t>2,9</t>
  </si>
  <si>
    <t>10,57</t>
  </si>
  <si>
    <t>3,53</t>
  </si>
  <si>
    <t>9,63</t>
  </si>
  <si>
    <t>1,6</t>
  </si>
  <si>
    <t>2,6</t>
  </si>
  <si>
    <t>1,74</t>
  </si>
  <si>
    <t>111</t>
  </si>
  <si>
    <t>711493112</t>
  </si>
  <si>
    <t>Izolace proti podpovrchové a tlakové vodě - ostatní na ploše vodorovné V jednosložkovou na bázi cementu</t>
  </si>
  <si>
    <t>-1432024699</t>
  </si>
  <si>
    <t>https://podminky.urs.cz/item/CS_URS_2021_02/711493112</t>
  </si>
  <si>
    <t>"pod keramický obklad"</t>
  </si>
  <si>
    <t>(1,44+2,05)*2*2-0,8*2*2</t>
  </si>
  <si>
    <t>(1,9+0,9)*2*2,1-0,8*2,1-0,82*0,94+(0,82+0,94*2)*0,3</t>
  </si>
  <si>
    <t>112</t>
  </si>
  <si>
    <t>998711102</t>
  </si>
  <si>
    <t>Přesun hmot pro izolace proti vodě, vlhkosti a plynům stanovený z hmotnosti přesunovaného materiálu vodorovná dopravní vzdálenost do 50 m v objektech výšky přes 6 do 12 m</t>
  </si>
  <si>
    <t>-1324440290</t>
  </si>
  <si>
    <t>https://podminky.urs.cz/item/CS_URS_2021_02/998711102</t>
  </si>
  <si>
    <t>113</t>
  </si>
  <si>
    <t>998711181</t>
  </si>
  <si>
    <t>Přesun hmot pro izolace proti vodě, vlhkosti a plynům stanovený z hmotnosti přesunovaného materiálu Příplatek k cenám za přesun prováděný bez použití mechanizace pro jakoukoliv výšku objektu</t>
  </si>
  <si>
    <t>-570781304</t>
  </si>
  <si>
    <t>https://podminky.urs.cz/item/CS_URS_2021_02/998711181</t>
  </si>
  <si>
    <t>713</t>
  </si>
  <si>
    <t>Izolace tepelné</t>
  </si>
  <si>
    <t>114</t>
  </si>
  <si>
    <t>713111121</t>
  </si>
  <si>
    <t>Montáž tepelné izolace stropů rohožemi, pásy, dílci, deskami, bloky (izolační materiál ve specifikaci) rovných spodem s uchycením (drátem, páskou apod.)</t>
  </si>
  <si>
    <t>2045684331</t>
  </si>
  <si>
    <t>https://podminky.urs.cz/item/CS_URS_2021_02/713111121</t>
  </si>
  <si>
    <t>99,22</t>
  </si>
  <si>
    <t>11,044</t>
  </si>
  <si>
    <t>"mč.2008"</t>
  </si>
  <si>
    <t>18,88</t>
  </si>
  <si>
    <t>"mč.2009"</t>
  </si>
  <si>
    <t>35,328</t>
  </si>
  <si>
    <t>115</t>
  </si>
  <si>
    <t>63150983.1</t>
  </si>
  <si>
    <t>rohož izolační z minerální vlny  40kg/m3 tl 50mm</t>
  </si>
  <si>
    <t>-277280469</t>
  </si>
  <si>
    <t>https://podminky.urs.cz/item/CS_URS_2021_02/63150983.1</t>
  </si>
  <si>
    <t>712,732*1,05</t>
  </si>
  <si>
    <t>116</t>
  </si>
  <si>
    <t>713121111</t>
  </si>
  <si>
    <t>Montáž tepelné izolace podlah rohožemi, pásy, deskami, dílci, bloky (izolační materiál ve specifikaci) kladenými volně jednovrstvá</t>
  </si>
  <si>
    <t>-1250376392</t>
  </si>
  <si>
    <t>https://podminky.urs.cz/item/CS_URS_2021_02/713121111</t>
  </si>
  <si>
    <t>51,07</t>
  </si>
  <si>
    <t>21,440</t>
  </si>
  <si>
    <t>117</t>
  </si>
  <si>
    <t>283758751</t>
  </si>
  <si>
    <t>deska EPS pro konstrukce s malým zatížením 10-15kg/m3</t>
  </si>
  <si>
    <t>2137104149</t>
  </si>
  <si>
    <t>30,22*0,04*1,05</t>
  </si>
  <si>
    <t>58,36*0,04*1,05</t>
  </si>
  <si>
    <t>10,65*0,04*1,05</t>
  </si>
  <si>
    <t>120,95*0,04*1,05</t>
  </si>
  <si>
    <t>130,84*0,04*1,05</t>
  </si>
  <si>
    <t>33,87*0,04*1,05</t>
  </si>
  <si>
    <t>51,07*0,04*1,05</t>
  </si>
  <si>
    <t>70,94*0,04*1,05</t>
  </si>
  <si>
    <t>23,48*0,03*1,05</t>
  </si>
  <si>
    <t>120,09*0,04*1,05</t>
  </si>
  <si>
    <t>21,440*0,04*1,05</t>
  </si>
  <si>
    <t>118</t>
  </si>
  <si>
    <t>713191132</t>
  </si>
  <si>
    <t>Montáž tepelné izolace stavebních konstrukcí - doplňky a konstrukční součásti podlah, stropů vrchem nebo střech překrytím fólií separační z PE</t>
  </si>
  <si>
    <t>-649012861</t>
  </si>
  <si>
    <t>https://podminky.urs.cz/item/CS_URS_2021_02/713191132</t>
  </si>
  <si>
    <t>119</t>
  </si>
  <si>
    <t>28329042</t>
  </si>
  <si>
    <t>fólie PE separační či ochranná tl 0,2mm</t>
  </si>
  <si>
    <t>1012300945</t>
  </si>
  <si>
    <t>https://podminky.urs.cz/item/CS_URS_2021_02/28329042</t>
  </si>
  <si>
    <t>671,91*1,15</t>
  </si>
  <si>
    <t>120</t>
  </si>
  <si>
    <t>998713102</t>
  </si>
  <si>
    <t>Přesun hmot pro izolace tepelné stanovený z hmotnosti přesunovaného materiálu vodorovná dopravní vzdálenost do 50 m v objektech výšky přes 6 m do 12 m</t>
  </si>
  <si>
    <t>1799500856</t>
  </si>
  <si>
    <t>https://podminky.urs.cz/item/CS_URS_2021_02/998713102</t>
  </si>
  <si>
    <t>121</t>
  </si>
  <si>
    <t>998713181</t>
  </si>
  <si>
    <t>Přesun hmot pro izolace tepelné stanovený z hmotnosti přesunovaného materiálu Příplatek k cenám za přesun prováděný bez použití mechanizace pro jakoukoliv výšku objektu</t>
  </si>
  <si>
    <t>131822955</t>
  </si>
  <si>
    <t>https://podminky.urs.cz/item/CS_URS_2021_02/998713181</t>
  </si>
  <si>
    <t>725</t>
  </si>
  <si>
    <t>Zdravotechnické výrobky</t>
  </si>
  <si>
    <t>122</t>
  </si>
  <si>
    <t>123</t>
  </si>
  <si>
    <t>124</t>
  </si>
  <si>
    <t>125</t>
  </si>
  <si>
    <t>126</t>
  </si>
  <si>
    <t>127</t>
  </si>
  <si>
    <t>128</t>
  </si>
  <si>
    <t>129</t>
  </si>
  <si>
    <t>72500-004</t>
  </si>
  <si>
    <t>O/04 M+D Pisoárová dělící stěna vč. příslušenství, kompletní provedení dle PD</t>
  </si>
  <si>
    <t>113190279</t>
  </si>
  <si>
    <t>130</t>
  </si>
  <si>
    <t>132</t>
  </si>
  <si>
    <t>134</t>
  </si>
  <si>
    <t>72500-007</t>
  </si>
  <si>
    <t>O/07 M+D automatický osoušeč rukou vč. příslušenství, kompletní provedení dle PD</t>
  </si>
  <si>
    <t>2132468149</t>
  </si>
  <si>
    <t>135</t>
  </si>
  <si>
    <t>72500-008</t>
  </si>
  <si>
    <t>O/08 M+D dávkovač mýdla vč. příslušenství, kompletní provedení dle PD</t>
  </si>
  <si>
    <t>461716950</t>
  </si>
  <si>
    <t>136</t>
  </si>
  <si>
    <t>72500-009</t>
  </si>
  <si>
    <t>O/09 M+D nástěnné zrcadlo s fazetou 400x600mm pro lepení na obklady, vč. příslušenství, kompletní provedení dle PD</t>
  </si>
  <si>
    <t>2071691527</t>
  </si>
  <si>
    <t>137</t>
  </si>
  <si>
    <t>72500-010</t>
  </si>
  <si>
    <t>O/10 M+D zásobník toaletního papíru, vč. příslušenství, kompletní provedení dle PD</t>
  </si>
  <si>
    <t>-1242647971</t>
  </si>
  <si>
    <t>138</t>
  </si>
  <si>
    <t>72500-011</t>
  </si>
  <si>
    <t>O/11 M+D odpadkový koš- N2061, 2052, 2040, vč. příslušenství, kompletní provedení dle PD</t>
  </si>
  <si>
    <t>1483656974</t>
  </si>
  <si>
    <t>139</t>
  </si>
  <si>
    <t>72500-012</t>
  </si>
  <si>
    <t>O/12 M+D nástěnná štětka WC, vč. příslušenství, kompletní provedení dle PD</t>
  </si>
  <si>
    <t>-11539596</t>
  </si>
  <si>
    <t>140</t>
  </si>
  <si>
    <t>72500-013</t>
  </si>
  <si>
    <t>141</t>
  </si>
  <si>
    <t>72500-014</t>
  </si>
  <si>
    <t>142</t>
  </si>
  <si>
    <t>72500-015</t>
  </si>
  <si>
    <t>72500-016</t>
  </si>
  <si>
    <t>144</t>
  </si>
  <si>
    <t>72500-017</t>
  </si>
  <si>
    <t>O/17 M+D zásobník papírových ručníků 270x265x9,2, nerez, vč. příslušenství, kompletní provedení dle PD</t>
  </si>
  <si>
    <t>-171218798</t>
  </si>
  <si>
    <t>145</t>
  </si>
  <si>
    <t>72500-018</t>
  </si>
  <si>
    <t>O/18 M+D koš na papírové utěrky 370x165x460mm, nerez, vč. příslušenství, kompletní provedení dle PD</t>
  </si>
  <si>
    <t>-1571386584</t>
  </si>
  <si>
    <t>762</t>
  </si>
  <si>
    <t>Konstrukce tesařské</t>
  </si>
  <si>
    <t>146</t>
  </si>
  <si>
    <t>762522811</t>
  </si>
  <si>
    <t>Demontáž podlah s polštáři z prken tl. do 32 mm</t>
  </si>
  <si>
    <t>397798633</t>
  </si>
  <si>
    <t>https://podminky.urs.cz/item/CS_URS_2021_02/762522811</t>
  </si>
  <si>
    <t>24,34</t>
  </si>
  <si>
    <t>342,43</t>
  </si>
  <si>
    <t>147</t>
  </si>
  <si>
    <t>762526811</t>
  </si>
  <si>
    <t>Demontáž podlah z desek dřevotřískových, překližkových, sololitových tl. do 20 mm bez polštářů</t>
  </si>
  <si>
    <t>-1994844839</t>
  </si>
  <si>
    <t>https://podminky.urs.cz/item/CS_URS_2021_02/762526811</t>
  </si>
  <si>
    <t>"podium - stupínek katedry+hlediště"</t>
  </si>
  <si>
    <t>6,2*0,6+(4,28+6,2)/2*1,6+(0,6+4,28+1,7)*0,3</t>
  </si>
  <si>
    <t>3,7*5+7,15*6,4+(3,7+5)*0,3+7,15*0,6</t>
  </si>
  <si>
    <t>1,8*4,2+(1,8+4,2)*0,3</t>
  </si>
  <si>
    <t>148</t>
  </si>
  <si>
    <t>762711810</t>
  </si>
  <si>
    <t>Demontáž prostorových vázaných konstrukcí z řeziva hraněného nebo polohraněného průřezové plochy do 120 cm2</t>
  </si>
  <si>
    <t>-1509540840</t>
  </si>
  <si>
    <t>https://podminky.urs.cz/item/CS_URS_2021_02/762711810</t>
  </si>
  <si>
    <t>"rošt pod podium - stupínek katedry+hlediště"</t>
  </si>
  <si>
    <t>(6,2*0,6+(4,28+6,2)/2*1,6+(0,6+4,28+1,7)*0,3)*2,5</t>
  </si>
  <si>
    <t>(3,7*5+7,15*6,4+(3,7+5)*0,3+7,15*0,6)*2,5</t>
  </si>
  <si>
    <t>(1,8*4,2+(1,8+4,2)*0,3)*2,5</t>
  </si>
  <si>
    <t>763</t>
  </si>
  <si>
    <t>Konstrukce suché výstavby</t>
  </si>
  <si>
    <t>149</t>
  </si>
  <si>
    <t>763111323</t>
  </si>
  <si>
    <t>Příčka ze sádrokartonových desek s nosnou konstrukcí z jednoduchých ocelových profilů UW, CW jednoduše opláštěná deskou protipožární DF tl. 12,5 mm s izolací, EI 45, příčka tl. 100 mm, profil 75, Rw do 49 dB</t>
  </si>
  <si>
    <t>-2048258956</t>
  </si>
  <si>
    <t>https://podminky.urs.cz/item/CS_URS_2021_02/763111323</t>
  </si>
  <si>
    <t>"skladba S06"</t>
  </si>
  <si>
    <t>"nad Z/01"</t>
  </si>
  <si>
    <t>2,18*0,54</t>
  </si>
  <si>
    <t>"nad Z/02"</t>
  </si>
  <si>
    <t>2,105*0,54</t>
  </si>
  <si>
    <t>"nad Z/03"</t>
  </si>
  <si>
    <t>2*0,53</t>
  </si>
  <si>
    <t>"nad Z/04"</t>
  </si>
  <si>
    <t>"nad Z/05"</t>
  </si>
  <si>
    <t>5,02*0,25</t>
  </si>
  <si>
    <t>"nad Z/06"</t>
  </si>
  <si>
    <t>2,1*0,54</t>
  </si>
  <si>
    <t>763111431</t>
  </si>
  <si>
    <t>Příčka ze sádrokartonových desek s nosnou konstrukcí z jednoduchých ocelových profilů UW, CW dvojitě opláštěná deskami impregnovanými H2 tl. 2 x 12,5 mm EI 60, příčka tl. 100 mm, profil 50, s izolací, Rw do 51 dB</t>
  </si>
  <si>
    <t>1812325501</t>
  </si>
  <si>
    <t>https://podminky.urs.cz/item/CS_URS_2021_02/763111431</t>
  </si>
  <si>
    <t>1,44*4-0,8*2,55</t>
  </si>
  <si>
    <t>151</t>
  </si>
  <si>
    <t>763111437</t>
  </si>
  <si>
    <t>Příčka ze sádrokartonových desek s nosnou konstrukcí z jednoduchých ocelových profilů UW, CW dvojitě opláštěná deskami impregnovanými H2 tl. 2 x 12,5 mm EI 60, příčka tl. 150 mm, profil 100, s izolací, Rw do 56 dB</t>
  </si>
  <si>
    <t>-1832159788</t>
  </si>
  <si>
    <t>https://podminky.urs.cz/item/CS_URS_2021_02/763111437</t>
  </si>
  <si>
    <t>1,99*4</t>
  </si>
  <si>
    <t>152</t>
  </si>
  <si>
    <t>763111458</t>
  </si>
  <si>
    <t>Příčka ze sádrokartonových desek s nosnou konstrukcí z jednoduchých ocelových profilů UW, CW dvojitě opláštěná deskami akustickými tl. 2 x 12,5 mm s izolací, EI 90, příčka tl. 100 mm, profil 50, Rw do 57 dB</t>
  </si>
  <si>
    <t>2093243774</t>
  </si>
  <si>
    <t>https://podminky.urs.cz/item/CS_URS_2021_02/763111458</t>
  </si>
  <si>
    <t>"skladba S01"</t>
  </si>
  <si>
    <t>"mč.2011b"</t>
  </si>
  <si>
    <t>3,2*4-1*2,15</t>
  </si>
  <si>
    <t>"mč.2012b+2012c"</t>
  </si>
  <si>
    <t>(4,435+6,4)*4-0,9*2,55*2</t>
  </si>
  <si>
    <t>"mč.2080b"</t>
  </si>
  <si>
    <t>(6,4+6,4)*4</t>
  </si>
  <si>
    <t>"mč.2054b"</t>
  </si>
  <si>
    <t>4,05*4-0,8*2</t>
  </si>
  <si>
    <t>"mč.2055"</t>
  </si>
  <si>
    <t>4,05*4*2</t>
  </si>
  <si>
    <t>"mč.2059a"</t>
  </si>
  <si>
    <t>4,05*4</t>
  </si>
  <si>
    <t>153</t>
  </si>
  <si>
    <t>763111460</t>
  </si>
  <si>
    <t>Příčka ze sádrokartonových desek s nosnou konstrukcí z jednoduchých ocelových profilů UW, CW dvojitě opláštěná deskami akustickými tl. 2 x 12,5 mm s izolací, EI 90, příčka tl. 125 mm, profil 75, Rw do 59 dB</t>
  </si>
  <si>
    <t>557046840</t>
  </si>
  <si>
    <t>https://podminky.urs.cz/item/CS_URS_2021_02/763111460</t>
  </si>
  <si>
    <t>154</t>
  </si>
  <si>
    <t>763121481</t>
  </si>
  <si>
    <t>Stěna předsazená ze sádrokartonových desek s nosnou konstrukcí z ocelových profilů CW, UW dvojitě opláštěná deskami akustickými tl. 2 x 12,5 mm s izolací, EI 30, Rw do 28 dB, stěna tl. 77,5 mm, profil 50</t>
  </si>
  <si>
    <t>548741686</t>
  </si>
  <si>
    <t>https://podminky.urs.cz/item/CS_URS_2021_02/763121481</t>
  </si>
  <si>
    <t>"skladba S05"</t>
  </si>
  <si>
    <t>"mč.2001a"</t>
  </si>
  <si>
    <t>(0,51+0,25+1,22+0,2+1,22+0,2+1,22+0,05)*3,5*2</t>
  </si>
  <si>
    <t>155</t>
  </si>
  <si>
    <t>763121811</t>
  </si>
  <si>
    <t>Demontáž předsazených nebo šachtových stěn ze sádrokartonových desek s nosnou konstrukcí z ocelových profilů jednoduchých, opláštění jednoduché</t>
  </si>
  <si>
    <t>1447216335</t>
  </si>
  <si>
    <t>https://podminky.urs.cz/item/CS_URS_2021_02/763121811</t>
  </si>
  <si>
    <t>(0,6+0,25+0,35+0,175)*4+1,36*0,65</t>
  </si>
  <si>
    <t>(0,17*2+0,29+0,5+0,25*5+0,3*2+0,4*2+0,28*2+0,22+0,3)*4</t>
  </si>
  <si>
    <t>156</t>
  </si>
  <si>
    <t>763122413</t>
  </si>
  <si>
    <t>Stěna šachtová ze sádrokartonových desek s nosnou konstrukcí z ocelových profilů CW, UW dvojitě opláštěná deskami protipožárními DF tl. 2 x 12,5 mm bez izolace, EI 30, stěna tl. 100 mm, profil 75</t>
  </si>
  <si>
    <t>1023004302</t>
  </si>
  <si>
    <t>https://podminky.urs.cz/item/CS_URS_2021_02/763122413</t>
  </si>
  <si>
    <t>157</t>
  </si>
  <si>
    <t>763131511</t>
  </si>
  <si>
    <t>Podhled ze sádrokartonových desek jednovrstvá zavěšená spodní konstrukce z ocelových profilů CD, UD jednoduše opláštěná deskou standardní A, tl. 12,5 mm, bez izolace</t>
  </si>
  <si>
    <t>303711748</t>
  </si>
  <si>
    <t>https://podminky.urs.cz/item/CS_URS_2021_02/763131511</t>
  </si>
  <si>
    <t>"2.NP JZ"</t>
  </si>
  <si>
    <t xml:space="preserve">"mč.2060" </t>
  </si>
  <si>
    <t>1,8*0,69</t>
  </si>
  <si>
    <t>8,32</t>
  </si>
  <si>
    <t>22,61+10,61+11,28+11,58+11,66+11,76+13,99+15,06</t>
  </si>
  <si>
    <t>12,4</t>
  </si>
  <si>
    <t>11,58+11,9+22,37+12,35+20,21+16,01</t>
  </si>
  <si>
    <t>"SDK boxy"</t>
  </si>
  <si>
    <t>(3,6+7,4)*2*0,2</t>
  </si>
  <si>
    <t>(1,8+26,75+0,2)*2*0,19</t>
  </si>
  <si>
    <t>(40,695-0,7)*0,2*2+2,4*0,1</t>
  </si>
  <si>
    <t>(14,85+5,4+0,4)*0,19+(10,1+4,25)*0,275</t>
  </si>
  <si>
    <t>4,8*0,2+2,2*0,11+(5,255+0,265)*0,19+4,235*0,38</t>
  </si>
  <si>
    <t>158</t>
  </si>
  <si>
    <t>763131531</t>
  </si>
  <si>
    <t>Podhled ze sádrokartonových desek jednovrstvá zavěšená spodní konstrukce z ocelových profilů CD, UD jednoduše opláštěná deskou protipožární DF, tl. 12,5 mm, bez izolace, EI 15</t>
  </si>
  <si>
    <t>-1632966996</t>
  </si>
  <si>
    <t>https://podminky.urs.cz/item/CS_URS_2021_02/763131531</t>
  </si>
  <si>
    <t>"mč.2008 -  vč. MV EI45"</t>
  </si>
  <si>
    <t>"mč.2009 -  vč. MV EI45"</t>
  </si>
  <si>
    <t>159</t>
  </si>
  <si>
    <t>763131821</t>
  </si>
  <si>
    <t>Demontáž podhledu nebo samostatného požárního předělu ze sádrokartonových desek s nosnou konstrukcí dvouvrstvou z ocelových profilů, opláštění jednoduché</t>
  </si>
  <si>
    <t>-495025842</t>
  </si>
  <si>
    <t>https://podminky.urs.cz/item/CS_URS_2021_02/763131821</t>
  </si>
  <si>
    <t>56,82+38,43+18,85</t>
  </si>
  <si>
    <t>"SDK box pod stropem"</t>
  </si>
  <si>
    <t>15,43*2*(0,25+0,25)</t>
  </si>
  <si>
    <t>5,81*2*(0,28+0,25)+15,195*(0,4+0,25)</t>
  </si>
  <si>
    <t>160</t>
  </si>
  <si>
    <t>763135002</t>
  </si>
  <si>
    <t>Montáž sádrokartonového podhledu z desek pro bezesparý podhled včetně zavěšené dvouvrstvé konstrukce z ocelových profilů CD, UD perforovaných celoplošně se speciálním tmelením hran</t>
  </si>
  <si>
    <t>-697100263</t>
  </si>
  <si>
    <t>https://podminky.urs.cz/item/CS_URS_2021_02/763135002</t>
  </si>
  <si>
    <t>30,22-(3,6+7,4)*2*0,2</t>
  </si>
  <si>
    <t>58,36-(1,8+26,75+0,2)*2*0,19</t>
  </si>
  <si>
    <t>89,13-((40,695-0,7)*0,2*2+2,4*0,1)</t>
  </si>
  <si>
    <t>45,65-((14,85+5,4+0,4)*0,19+(10,1+4,25)*0,275)</t>
  </si>
  <si>
    <t>1,71</t>
  </si>
  <si>
    <t>31,84-(4,8*0,2+2,2*0,11+(5,255+0,265)*0,19+4,235*0,38)</t>
  </si>
  <si>
    <t>"mč.2038-2041"</t>
  </si>
  <si>
    <t>10,21+2,9+10,57+3,53</t>
  </si>
  <si>
    <t>99,22-(15,115*0,52*2+15,115*0,4+2,48*0,4*12)</t>
  </si>
  <si>
    <t>2,18*2,7</t>
  </si>
  <si>
    <t>161</t>
  </si>
  <si>
    <t>59030581.1</t>
  </si>
  <si>
    <t>podhled kazetový s jemou perforací, rastr 600x600mm, reakce oheň A2-s1, d0, zvuková pohltivost aw=0,55, barba bílá RAL 9010</t>
  </si>
  <si>
    <t>1267969080</t>
  </si>
  <si>
    <t>"prořez"</t>
  </si>
  <si>
    <t>260,543*0,1</t>
  </si>
  <si>
    <t>162</t>
  </si>
  <si>
    <t>59030581.2</t>
  </si>
  <si>
    <t>podhled kazetový s jemou perforací, rastr 1200x400x12,5mm, reakce oheň A2-s1, d0, aw=0,8, zvuková pohltivost aw=0,55, barba bílá RAL 9010</t>
  </si>
  <si>
    <t>-133627202</t>
  </si>
  <si>
    <t>(99,22-(15,115*0,52*2+15,115*0,4+2,48*0,4*12))*1,1</t>
  </si>
  <si>
    <t>163</t>
  </si>
  <si>
    <t>763135812</t>
  </si>
  <si>
    <t>Demontáž podhledu sádrokartonového kazetového na zavěšeném na roštu polozapuštěném</t>
  </si>
  <si>
    <t>1887310375</t>
  </si>
  <si>
    <t>https://podminky.urs.cz/item/CS_URS_2021_02/763135812</t>
  </si>
  <si>
    <t>63,66</t>
  </si>
  <si>
    <t>8,1+9,92+1,6+8,63+2,71</t>
  </si>
  <si>
    <t>10,4+2,9+10,76+3,53</t>
  </si>
  <si>
    <t>164</t>
  </si>
  <si>
    <t>763164535</t>
  </si>
  <si>
    <t>Obklad konstrukcí sádrokartonovými deskami včetně ochranných úhelníků ve tvaru L rozvinuté šíře přes 0,4 do 0,8 m, opláštěný deskou protipožární DF, tl. 12,5 mm</t>
  </si>
  <si>
    <t>-1642561936</t>
  </si>
  <si>
    <t>https://podminky.urs.cz/item/CS_URS_2021_02/763164535</t>
  </si>
  <si>
    <t>165</t>
  </si>
  <si>
    <t>763164631</t>
  </si>
  <si>
    <t>Obklad konstrukcí sádrokartonovými deskami včetně ochranných úhelníků ve tvaru U rozvinuté šíře přes 0,6 do 1,2 m, opláštěný deskou standardní A, tl. 12,5 mm</t>
  </si>
  <si>
    <t>-1761194074</t>
  </si>
  <si>
    <t>https://podminky.urs.cz/item/CS_URS_2021_02/763164631</t>
  </si>
  <si>
    <t>"mč.2010 - žebra stropu"</t>
  </si>
  <si>
    <t>"520/300"</t>
  </si>
  <si>
    <t>15,115*2</t>
  </si>
  <si>
    <t>400/300"</t>
  </si>
  <si>
    <t>15,115+2,48*12</t>
  </si>
  <si>
    <t>166</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</si>
  <si>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</si>
  <si>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</si>
  <si>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-497085976</t>
  </si>
  <si>
    <t>https://podminky.urs.cz/item/CS_URS_2021_02/998763302</t>
  </si>
  <si>
    <t>167</t>
  </si>
  <si>
    <t>998763381</t>
  </si>
  <si>
    <t>Přesun hmot pro konstrukce montované z desek sádrokartonových, sádrovláknitých, cementovláknitých nebo cementových Příplatek k cenám za přesun prováděný bez použití mechanizace pro jakoukoliv výšku objektu</t>
  </si>
  <si>
    <t>1673581586</t>
  </si>
  <si>
    <t>https://podminky.urs.cz/item/CS_URS_2021_02/998763381</t>
  </si>
  <si>
    <t>7633</t>
  </si>
  <si>
    <t xml:space="preserve">Systémová podlaha </t>
  </si>
  <si>
    <t>168</t>
  </si>
  <si>
    <t>7633-001</t>
  </si>
  <si>
    <t>Lokální oprava prkenného záklopu+zapěnení spar a otvorů</t>
  </si>
  <si>
    <t>-292722572</t>
  </si>
  <si>
    <t>169</t>
  </si>
  <si>
    <t>7633-002</t>
  </si>
  <si>
    <t>Rychle tuhnoucí násyp tl.100mm</t>
  </si>
  <si>
    <t>-1006281142</t>
  </si>
  <si>
    <t>170</t>
  </si>
  <si>
    <t>7633-003</t>
  </si>
  <si>
    <t>M+D podlahový systémový prvek s nakašírovanou dřevovláknitou deskou+systémový podsyp tl.10mm + voštinový systém tl.30mm, kompletní provedení dle výrobce</t>
  </si>
  <si>
    <t>-1380092343</t>
  </si>
  <si>
    <t>171</t>
  </si>
  <si>
    <t>7633-004</t>
  </si>
  <si>
    <t>Hydrofobní polypropylenová a systémová podkladová tkanina 50g/m2</t>
  </si>
  <si>
    <t>-2100750797</t>
  </si>
  <si>
    <t>766</t>
  </si>
  <si>
    <t>Konstrukce truhlářské</t>
  </si>
  <si>
    <t>172</t>
  </si>
  <si>
    <t>76600-0001</t>
  </si>
  <si>
    <t>T/01 M+D dřevotřísková parapetní deska s nosem, š.450mm, kompletní provedení dle PD</t>
  </si>
  <si>
    <t>1656358909</t>
  </si>
  <si>
    <t>173</t>
  </si>
  <si>
    <t>76600-0002</t>
  </si>
  <si>
    <t>T/02 M+D dřevotřísková parapetní deska s nosem, š.400mm, kompletní provedení dle PD</t>
  </si>
  <si>
    <t>755878292</t>
  </si>
  <si>
    <t>174</t>
  </si>
  <si>
    <t>76600-0003</t>
  </si>
  <si>
    <t>T/03 M+D dřevotřísková parapetní deska s nosem, š.200mm, kompletní provedení dle PD</t>
  </si>
  <si>
    <t>1488199129</t>
  </si>
  <si>
    <t>175</t>
  </si>
  <si>
    <t>76600-0004</t>
  </si>
  <si>
    <t>T/04 M+D dřevotřísková parapetní deska s nosem, š.230mm, kompletní provedení dle PD</t>
  </si>
  <si>
    <t>-1129074786</t>
  </si>
  <si>
    <t>176</t>
  </si>
  <si>
    <t>76600-0005</t>
  </si>
  <si>
    <t>T/05 M+D dřevotřísková parapetní deska s nosem, š.340mm, s Alu mřížkou, kompletní provedení dle PD</t>
  </si>
  <si>
    <t>-389730710</t>
  </si>
  <si>
    <t>177</t>
  </si>
  <si>
    <t>76600-0006</t>
  </si>
  <si>
    <t>T/06 M+D dřevotřísková parapetní deska s nosem, š.340mm, kompletní provedení dle PD</t>
  </si>
  <si>
    <t>-1719699895</t>
  </si>
  <si>
    <t>1,88+1,72</t>
  </si>
  <si>
    <t>178</t>
  </si>
  <si>
    <t>76600-0007</t>
  </si>
  <si>
    <t>T/07 M+D dveře 1000x2100+400mm vč. obložkové bezfalcové zárubně, bezpečnostní třída 3, vč. kotvení, kování, zámku, veškerých doplňků, povcrchové úpravy, kompletní provedení dle PD</t>
  </si>
  <si>
    <t>1198408115</t>
  </si>
  <si>
    <t>179</t>
  </si>
  <si>
    <t>76600-0008</t>
  </si>
  <si>
    <t>T/08 M+D dveře 1000x2100+400mm vč. obložkové bezfalcové zárubně, bezpečnostní třída 3, vč. kotvení, kování, zámku, veškerých doplňků, povcrchové úpravy, kompletní provedení dle PD</t>
  </si>
  <si>
    <t>1231745166</t>
  </si>
  <si>
    <t>180</t>
  </si>
  <si>
    <t>76600-0009</t>
  </si>
  <si>
    <t>T/09 M+D dveře 900x2100+400mm vč. obložkové bezfalcové zárubně, bezpečnostní třída 3, vč. kotvení, kování, zámku, veškerých doplňků, povcrchové úpravy, kompletní provedení dle PD</t>
  </si>
  <si>
    <t>-670841760</t>
  </si>
  <si>
    <t>181</t>
  </si>
  <si>
    <t>76600-0010</t>
  </si>
  <si>
    <t>T/10 M+D dveře 900x2100+400mm vč. obložkové bezfalcové zárubně, bezpečnostní třída 3, vč. kotvení, kování, zámku, veškerých doplňků, povcrchové úpravy, kompletní provedení dle PD</t>
  </si>
  <si>
    <t>1227553170</t>
  </si>
  <si>
    <t>182</t>
  </si>
  <si>
    <t>76600-0011</t>
  </si>
  <si>
    <t>T/11 M+D dveře 800x2100+400mm vč. obložkové bezfalcové zárubně, bezpečnostní třída 3, vč. kotvení, kování, zámku, veškerých doplňků, povcrchové úpravy, kompletní provedení dle PD</t>
  </si>
  <si>
    <t>-971318282</t>
  </si>
  <si>
    <t>183</t>
  </si>
  <si>
    <t>76600-0012</t>
  </si>
  <si>
    <t>T/12 M+D dveře 800x1970mm , bezpečnostní třída 3, vč. obložkové zárubně, kotvení, kování, zámku, veškerých doplňků, povcrchové úpravy, kompletní provedení dle PD</t>
  </si>
  <si>
    <t>387583503</t>
  </si>
  <si>
    <t>184</t>
  </si>
  <si>
    <t>76600-0013</t>
  </si>
  <si>
    <t>T/13 M+D dveře 800+550x1970mm , bezpečnostní třída 3, vč. obložkové zárubně, kotvení, kování, zámku, veškerých doplňků, povcrchové úpravy, kompletní provedení dle PD</t>
  </si>
  <si>
    <t>1138862251</t>
  </si>
  <si>
    <t>185</t>
  </si>
  <si>
    <t>76600-0014</t>
  </si>
  <si>
    <t>T/14 M+D dveře 800x1970mm vč. obložkové bezfalcové zárubně, bezpečnostní, EI30-S200 C2 DP3, kouřotěsné, vč. kotvení, kování, zámku, veškerých doplňků, povcrchové úpravy, kompletní provedení dle PD</t>
  </si>
  <si>
    <t>-1754348946</t>
  </si>
  <si>
    <t>186</t>
  </si>
  <si>
    <t>76600-0015</t>
  </si>
  <si>
    <t>T/15 M+D dveře 1000x2100+400mm vč. obložkové bezfalcové zárubně, bezpečnostní, EI30-S200 C2 DP3, kouřotěsné, vč. kotvení, kování, zámku, veškerých doplňků, povcrchové úpravy, kompletní provedení dle PD</t>
  </si>
  <si>
    <t>-216473749</t>
  </si>
  <si>
    <t>187</t>
  </si>
  <si>
    <t>76600-0016</t>
  </si>
  <si>
    <t>T/16 M+D dveře 1300x2400 vč. obložkové bezfalcové zárubně, bezpečnostní, EI30-S200 C2 DP3, kouřotěsné, vč. kotvení, kování, zámku, veškerých doplňků, povcrchové úpravy, kompletní provedení dle PD</t>
  </si>
  <si>
    <t>-1027763521</t>
  </si>
  <si>
    <t>188</t>
  </si>
  <si>
    <t>76600-0017</t>
  </si>
  <si>
    <t>T/17 M+D dveře 900x1970mm vč. obložkové bezfalcové zárubně, bezpečnostní třída 3í, EI30-S200 C2 DP3, kouřotěsné, vč. kotvení, kování, zámku, veškerých doplňků, povcrchové úpravy, kompletní provedení dle PD</t>
  </si>
  <si>
    <t>605347030</t>
  </si>
  <si>
    <t>189</t>
  </si>
  <si>
    <t>76600-0018</t>
  </si>
  <si>
    <t>T/18 M+D dveře 800x2100+400mm vč. obložkové bezfalcové zárubně, bezpečnostní třída 3, vč. kotvení, kování, zámku, veškerých doplňků, povcrchové úpravy, kompletní provedení dle PD</t>
  </si>
  <si>
    <t>-576429963</t>
  </si>
  <si>
    <t>190</t>
  </si>
  <si>
    <t>76600-0019</t>
  </si>
  <si>
    <t>T/19 M+D dveře 800x2100+400mm vč. obložkové bezfalcové zárubně, vč. kotvení, kování, zámku, veškerých doplňků, povcrchové úpravy, kompletní provedení dle PD</t>
  </si>
  <si>
    <t>-56880610</t>
  </si>
  <si>
    <t>191</t>
  </si>
  <si>
    <t>76600-0020</t>
  </si>
  <si>
    <t>T/20 M+D dveře 900x2100+400mm vč. obložkové bezfalcové zárubně,bezpečnostní třída 3, vč. kotvení, kování, zámku, veškerých doplňků, povcrchové úpravy, kompletní provedení dle PD</t>
  </si>
  <si>
    <t>-1584436402</t>
  </si>
  <si>
    <t>192</t>
  </si>
  <si>
    <t>76600-0021</t>
  </si>
  <si>
    <t>T/21 M+D dveře 800x1970mm , bezpečnostní třída 3, vč. obložkové zárubně, kotvení, kování, zámku, veškerých doplňků, povcrchové úpravy, kompletní provedení dle PD</t>
  </si>
  <si>
    <t>-783234598</t>
  </si>
  <si>
    <t>193</t>
  </si>
  <si>
    <t>76600-0022</t>
  </si>
  <si>
    <t>T/22 M+D dveře 600x1970mm vč. přebroušení stávající zárubně ocelové, kování, zámku, veškerých doplňků, povcrchové úpravy, kompletní provedení dle PD</t>
  </si>
  <si>
    <t>-1774153247</t>
  </si>
  <si>
    <t>194</t>
  </si>
  <si>
    <t>76600-0023</t>
  </si>
  <si>
    <t>T/23 M+D dveře 600x1970mm vč. přebroušení stávající zárubně ocelové, kování, zámku, veškerých doplňků, povcrchové úpravy, kompletní provedení dle PD</t>
  </si>
  <si>
    <t>1493325626</t>
  </si>
  <si>
    <t>195</t>
  </si>
  <si>
    <t>76600-0024</t>
  </si>
  <si>
    <t>T/24 M+D dveře 700x1970mm , bezpečnostní třída 3, vč. obložkové zárubně, kotvení, kování, zámku, veškerých doplňků, povcrchové úpravy, kompletní provedení dle PD</t>
  </si>
  <si>
    <t>1929273947</t>
  </si>
  <si>
    <t>196</t>
  </si>
  <si>
    <t>76600-0025</t>
  </si>
  <si>
    <t>T/25 M+D dveře 1000x2100+400mm vč. obložkové bezfalcové zárubně, bezpečnostní třída 3, vč. kotvení, kování, zámku, veškerých doplňků, povcrchové úpravy, kompletní provedení dle PD</t>
  </si>
  <si>
    <t>-317345160</t>
  </si>
  <si>
    <t>197</t>
  </si>
  <si>
    <t>76600-0026</t>
  </si>
  <si>
    <t>T/26 M+D dveře 1000x2100+400mm vč. obložkové bezfalcové zárubně, bezpečnostní třída 3, vč. kotvení, kování, zámku, veškerých doplňků, povcrchové úpravy, kompletní provedení dle PD</t>
  </si>
  <si>
    <t>2144722038</t>
  </si>
  <si>
    <t>198</t>
  </si>
  <si>
    <t>76600-0027</t>
  </si>
  <si>
    <t>T/27 M+D dveře 900x1970mm , bezpečnostní třída 3, vč. obložkové zárubně, kotvení, kování, zámku, veškerých doplňků, povcrchové úpravy, kompletní provedení dle PD</t>
  </si>
  <si>
    <t>172579266</t>
  </si>
  <si>
    <t>199</t>
  </si>
  <si>
    <t>76600-0028</t>
  </si>
  <si>
    <t>T/28 M+D dveře 900x2100+400mm vč. obložkové bezfalcové zárubně, bezpečnostní třída 3, vč. kotvení, kování, zámku, veškerých doplňků, povcrchové úpravy, kompletní provedení dle PD</t>
  </si>
  <si>
    <t>-787778343</t>
  </si>
  <si>
    <t>200</t>
  </si>
  <si>
    <t>76600-0029</t>
  </si>
  <si>
    <t>T/29 M+D dveře 800x2200+1050mm vč. obložkové bezfalcové zárubně, bezpečnostní třída 3, vč. kotvení, kování, zámku, veškerých doplňků, povcrchové úpravy, kompletní provedení dle PD</t>
  </si>
  <si>
    <t>2026667922</t>
  </si>
  <si>
    <t>201</t>
  </si>
  <si>
    <t>76600-0029a</t>
  </si>
  <si>
    <t>T/29a M+D dveře 800x2100+400mm vč. obložkové bezfalcové zárubně, bezpečnostní třída 3, vč. kotvení, kování, zámku, veškerých doplňků, povcrchové úpravy, kompletní provedení dle PD</t>
  </si>
  <si>
    <t>1892561368</t>
  </si>
  <si>
    <t>202</t>
  </si>
  <si>
    <t>76600-0030</t>
  </si>
  <si>
    <t>T/30 M+D dveře 800x2200+1050mm vč. obložkové bezfalcové zárubně, bezpečnostní třída 3, vč. kotvení, kování, zámku, veškerých doplňků, povcrchové úpravy, kompletní provedení dle PD</t>
  </si>
  <si>
    <t>243195649</t>
  </si>
  <si>
    <t>203</t>
  </si>
  <si>
    <t>76600-0030a</t>
  </si>
  <si>
    <t>T/30a M+D dveře 800x2100+400mm vč. obložkové bezfalcové zárubně, bezpečnostní třída 3, vč. kotvení, kování, zámku, veškerých doplňků, povcrchové úpravy, kompletní provedení dle PD</t>
  </si>
  <si>
    <t>1848913084</t>
  </si>
  <si>
    <t>204</t>
  </si>
  <si>
    <t>76600-0031</t>
  </si>
  <si>
    <t>T/31 M+D dveře 700x1970mm, vč. ocelové zárubně typu S, kotvení, kování, zámku, veškerých doplňků, povcrchové úpravy, kompletní provedení dle PD</t>
  </si>
  <si>
    <t>1740365056</t>
  </si>
  <si>
    <t>205</t>
  </si>
  <si>
    <t>76600-0032</t>
  </si>
  <si>
    <t>T/32 M+D dveře 700x1970mm, vč. ocelové zárubně typu S, kotvení, kování, zámku, veškerých doplňků, povcrchové úpravy, kompletní provedení dle PD</t>
  </si>
  <si>
    <t>-498232749</t>
  </si>
  <si>
    <t>206</t>
  </si>
  <si>
    <t>76600-0033</t>
  </si>
  <si>
    <t>T/33 M+D dveře 700x1970mm, vč. ocelové zárubně typu S, kotvení, kování, zámku, veškerých doplňků, povcrchové úpravy, kompletní provedení dle PD</t>
  </si>
  <si>
    <t>1257759797</t>
  </si>
  <si>
    <t>207</t>
  </si>
  <si>
    <t>76600-0034</t>
  </si>
  <si>
    <t>T/34 M+D dveře 700x1970mm, vč. ocelové zárubně typu S, kotvení, kování, zámku, veškerých doplňků, povcrchové úpravy, kompletní provedení dle PD</t>
  </si>
  <si>
    <t>2095479862</t>
  </si>
  <si>
    <t>208</t>
  </si>
  <si>
    <t>76600-0035</t>
  </si>
  <si>
    <t>T/35 M+D dveře 900x2200+1050mm vč. obložkové bezfalcové zárubně, bezpečnostní třída 3, vč. kotvení, kování, zámku, veškerých doplňků, povcrchové úpravy, kompletní provedení dle PD</t>
  </si>
  <si>
    <t>2071094997</t>
  </si>
  <si>
    <t>209</t>
  </si>
  <si>
    <t>76600-0036</t>
  </si>
  <si>
    <t>T/36 M+D dveře 900x2200+1050mm vč. obložkové bezfalcové zárubně, bezpečnostní třída 3, vč. kotvení, kování, zámku, veškerých doplňků, povcrchové úpravy, kompletní provedení dle PD</t>
  </si>
  <si>
    <t>-933416183</t>
  </si>
  <si>
    <t>210</t>
  </si>
  <si>
    <t>76600-0037</t>
  </si>
  <si>
    <t>T/37 M+D dveře 800x2100+400mm vč. obložkové bezfalcové zárubně, vč. kotvení, kování, zámku, veškerých doplňků, povrchové úpravy, kompletní provedení dle PD</t>
  </si>
  <si>
    <t>-1798972296</t>
  </si>
  <si>
    <t>211</t>
  </si>
  <si>
    <t>76600-0038</t>
  </si>
  <si>
    <t>T/38 M+D dveře 900x2100mm vč. obložkové bezfalcové zárubně, bezpečnostní třída 3, vč. kotvení, kování, zámku, veškerých doplňků, povrchové úpravy, kompletní provedení dle PD</t>
  </si>
  <si>
    <t>525100015</t>
  </si>
  <si>
    <t>212</t>
  </si>
  <si>
    <t>76600-0039</t>
  </si>
  <si>
    <t>T/39 M+D dveře 8000x2100+400mm vč. obložkové bezfalcové zárubně, bezpečnostní třída 3, vč. kotvení, kování, zámku, veškerých doplňků, povrchové úpravy, kompletní provedení dle PD</t>
  </si>
  <si>
    <t>646991929</t>
  </si>
  <si>
    <t>213</t>
  </si>
  <si>
    <t>76600-0040</t>
  </si>
  <si>
    <t>T/40 M+D dveře 901x2097mm vč. skrytá zárubeň pro uchycení obložení komponenty z hliníku, kování, zámku, veškerých doplňků, povcrchové úpravy, kompletní provedení dle PD</t>
  </si>
  <si>
    <t>-731838663</t>
  </si>
  <si>
    <t>214</t>
  </si>
  <si>
    <t>76600-0041</t>
  </si>
  <si>
    <t>T/41 M+D dveře 900x2100 vč. obložkové bezfalcové zárubně, vč. kotvení, kování, zámku, veškerých doplňků, povcrchové úpravy, kompletní provedení dle PD</t>
  </si>
  <si>
    <t>-1570290899</t>
  </si>
  <si>
    <t>215</t>
  </si>
  <si>
    <t>76600-0042</t>
  </si>
  <si>
    <t>T/42 M+D dveře 650+650x2450mm vč. obložkové bezfalcové zárubně, bezpečnostní třída 3, vč. kotvení, kování, zámku, veškerých doplňků, povcrchové úpravy, kompletní provedení dle PD</t>
  </si>
  <si>
    <t>227426804</t>
  </si>
  <si>
    <t>216</t>
  </si>
  <si>
    <t>76600-0043</t>
  </si>
  <si>
    <t>T/43 M+D dveře 650+650x2450mm vč. obložkové bezfalcové zárubně, bezpečnostní třída 3, vč. kotvení, kování, zámku, veškerých doplňků, povcrchové úpravy, kompletní provedení dle PD</t>
  </si>
  <si>
    <t>-1366447164</t>
  </si>
  <si>
    <t>217</t>
  </si>
  <si>
    <t>76600-0044</t>
  </si>
  <si>
    <t>T/44 M+D dveře 900x2100mm vč. obložkové bezfalcové zárubně, bezpečnostní třída 3, kouřotěsné, vč. kotvení, kování, zámku, veškerých doplňků, povcrchové úpravy, kompletní provedení dle PD</t>
  </si>
  <si>
    <t>764807853</t>
  </si>
  <si>
    <t>218</t>
  </si>
  <si>
    <t>76600-0045</t>
  </si>
  <si>
    <t>T/45 M+D dveře 800x2100+400mm vč. obložkové bezfalcové zárubně, bezpečnostní třída 3, vč. kotvení, kování, zámku, veškerých doplňků, povcrchové úpravy, kompletní provedení dle PD</t>
  </si>
  <si>
    <t>-2064114623</t>
  </si>
  <si>
    <t>219</t>
  </si>
  <si>
    <t>76600-0046</t>
  </si>
  <si>
    <t>T/46 M+D dveře 1000x2100mm vč. obložkové bezfalcové zárubně, bezpečnostní třída 3, EI30-S200 C2 DP3, kouřotěsné, vč. kotvení, kování, zámku, veškerých doplňků, povcrchové úpravy, kompletní provedení dle PD</t>
  </si>
  <si>
    <t>821387444</t>
  </si>
  <si>
    <t>220</t>
  </si>
  <si>
    <t>76600-0047</t>
  </si>
  <si>
    <t>T/47 M+D dveře 675x2000+850mm, do stávající dřevěné zárubně-nový nátěr vč., kotvení, kování, zámku, veškerých doplňků, povcrchové úpravy, kompletní provedení dle PD</t>
  </si>
  <si>
    <t>-1198980229</t>
  </si>
  <si>
    <t>221</t>
  </si>
  <si>
    <t>76600-0048</t>
  </si>
  <si>
    <t>T/48 M+D obkladový systém z přírodní dýhy (dub sukatý), fixační klip plast, vč.podkladních Al profilů, kotvení, veškerých doplňků, povcrchové úpravy, kompletní provedení dle PD</t>
  </si>
  <si>
    <t>-1316896539</t>
  </si>
  <si>
    <t>222</t>
  </si>
  <si>
    <t>76600-0049</t>
  </si>
  <si>
    <t>T/49 M+D dveře 900x2450mm, vč. obložkové bezfalcové zárubně, kotvení, kování, zámku, veškerých doplňků, povcrchové úpravy, kompletní provedení dle PD</t>
  </si>
  <si>
    <t>644238671</t>
  </si>
  <si>
    <t>223</t>
  </si>
  <si>
    <t>76600-0050</t>
  </si>
  <si>
    <t>T/50 M+D obkladový systém z přírodní dýhy (dub sukatý), 1000/3450mm, vč.podkladní kce, kotvení, veškerých doplňků, povrchové úpravy, kompletní provedení dle PD</t>
  </si>
  <si>
    <t>-249185691</t>
  </si>
  <si>
    <t>224</t>
  </si>
  <si>
    <t>76600-0051</t>
  </si>
  <si>
    <t>T/51 M+D dveře 1000x2100+400mm vč. obložkové bezfalcové zárubně, bezpečnostní třída 3, EI30-S200 C2 DP3, kouřotěsné, vč. kotvení, kování, zámku, veškerých doplňků, povcrchové úpravy, kompletní provedení dle PD</t>
  </si>
  <si>
    <t>306705012</t>
  </si>
  <si>
    <t>225</t>
  </si>
  <si>
    <t>76600-0100</t>
  </si>
  <si>
    <t>Příplatek za zřízení generálního klíče</t>
  </si>
  <si>
    <t>-884255356</t>
  </si>
  <si>
    <t>226</t>
  </si>
  <si>
    <t>76600-0101</t>
  </si>
  <si>
    <t>Příplatek za elektrozámek u dveří</t>
  </si>
  <si>
    <t>-3372437</t>
  </si>
  <si>
    <t>227</t>
  </si>
  <si>
    <t>76600-0201</t>
  </si>
  <si>
    <t>M+D obklad (zabednění) stávajícícch zárubní z přírodní dýhy (dub sukatý), vč.podkladní kce, kotvení, veškerých doplňků, povrchové úpravy, kompletní provedení dle PD</t>
  </si>
  <si>
    <t>932169256</t>
  </si>
  <si>
    <t>"mč.N2011a"</t>
  </si>
  <si>
    <t>0,6*2*2,25</t>
  </si>
  <si>
    <t>0,19*2*2,2</t>
  </si>
  <si>
    <t>228</t>
  </si>
  <si>
    <t>766411811</t>
  </si>
  <si>
    <t>Demontáž obložení stěn panely, plochy do 1,5 m2</t>
  </si>
  <si>
    <t>650715020</t>
  </si>
  <si>
    <t>https://podminky.urs.cz/item/CS_URS_2021_02/766411811</t>
  </si>
  <si>
    <t>"mč.N1077"</t>
  </si>
  <si>
    <t>(26,75*2+2,18*2+0,65*12+0,25*2)*2,85-1,25*2,45*10-0,75*2-0,85*2-0,9*2</t>
  </si>
  <si>
    <t>-0,8*2*2-0,6*2-1,8*2,3</t>
  </si>
  <si>
    <t>(7,4+4+0,45)*2*2,05-0,8*2-1,25*2,45-1,29*1,22*2</t>
  </si>
  <si>
    <t>"2.np - laminátový obklad parapetu mč.2082"</t>
  </si>
  <si>
    <t>15,43*1,1</t>
  </si>
  <si>
    <t>36,9*2,7+(36,9+0,1+0,1+2,2+8+15,13+10,73)*2,6-1,2*2,45*12-2*2,6-0,85*2,6</t>
  </si>
  <si>
    <t>-0,8*2,5*2-0,9*2,6*7+(1,9+1,725+3)*1+2,415*2,1</t>
  </si>
  <si>
    <t>(1,4+0,6*2)*1,5+(1,36+0,6*2)*2,1+1,15*1*5+1*1,7*5</t>
  </si>
  <si>
    <t>"obkladová deska"</t>
  </si>
  <si>
    <t>2,7*0,5*2</t>
  </si>
  <si>
    <t>229</t>
  </si>
  <si>
    <t>766411822</t>
  </si>
  <si>
    <t>Demontáž obložení stěn podkladových roštů</t>
  </si>
  <si>
    <t>-1200133724</t>
  </si>
  <si>
    <t>https://podminky.urs.cz/item/CS_URS_2021_02/766411822</t>
  </si>
  <si>
    <t>230</t>
  </si>
  <si>
    <t>766441821</t>
  </si>
  <si>
    <t>Demontáž parapetních desek dřevěných nebo plastových šířky do 300 mm délky přes 1 m</t>
  </si>
  <si>
    <t>1217148868</t>
  </si>
  <si>
    <t>https://podminky.urs.cz/item/CS_URS_2021_02/766441821</t>
  </si>
  <si>
    <t>3+44+5+4</t>
  </si>
  <si>
    <t>231</t>
  </si>
  <si>
    <t>766661848</t>
  </si>
  <si>
    <t>Demontáž dveřních konstrukcí k opětovnému použití kování interiérového zámku</t>
  </si>
  <si>
    <t>-964413235</t>
  </si>
  <si>
    <t>https://podminky.urs.cz/item/CS_URS_2021_02/766661848</t>
  </si>
  <si>
    <t>232</t>
  </si>
  <si>
    <t>766661849</t>
  </si>
  <si>
    <t>Demontáž dveřních konstrukcí k opětovnému použití kování interiérového štítku s klikou</t>
  </si>
  <si>
    <t>2115855321</t>
  </si>
  <si>
    <t>https://podminky.urs.cz/item/CS_URS_2021_02/766661849</t>
  </si>
  <si>
    <t>233</t>
  </si>
  <si>
    <t>766812820</t>
  </si>
  <si>
    <t>Demontáž kuchyňských linek dřevěných nebo kovových včetně skříněk uchycených na stěně, délky do 1500 mm</t>
  </si>
  <si>
    <t>825648477</t>
  </si>
  <si>
    <t>https://podminky.urs.cz/item/CS_URS_2021_02/766812820</t>
  </si>
  <si>
    <t>234</t>
  </si>
  <si>
    <t>766812830</t>
  </si>
  <si>
    <t>Demontáž kuchyňských linek dřevěných nebo kovových včetně skříněk uchycených na stěně, délky přes 1500 do 1800 mm</t>
  </si>
  <si>
    <t>-1001720981</t>
  </si>
  <si>
    <t>https://podminky.urs.cz/item/CS_URS_2021_02/766812830</t>
  </si>
  <si>
    <t>235</t>
  </si>
  <si>
    <t>766812840</t>
  </si>
  <si>
    <t>Demontáž kuchyňských linek dřevěných nebo kovových včetně skříněk uchycených na stěně, délky přes 1800 do 2100 mm</t>
  </si>
  <si>
    <t>522547260</t>
  </si>
  <si>
    <t>https://podminky.urs.cz/item/CS_URS_2021_02/766812840</t>
  </si>
  <si>
    <t>"dl.3,2m"</t>
  </si>
  <si>
    <t>236</t>
  </si>
  <si>
    <t>998766202</t>
  </si>
  <si>
    <t>Přesun hmot pro konstrukce truhlářské stanovený procentní sazbou (%) z ceny vodorovná dopravní vzdálenost do 50 m v objektech výšky přes 6 do 12 m</t>
  </si>
  <si>
    <t>%</t>
  </si>
  <si>
    <t>1477973217</t>
  </si>
  <si>
    <t>https://podminky.urs.cz/item/CS_URS_2021_02/998766202</t>
  </si>
  <si>
    <t>767</t>
  </si>
  <si>
    <t>Konstrukce zámečnické</t>
  </si>
  <si>
    <t>237</t>
  </si>
  <si>
    <t>76700-001.R</t>
  </si>
  <si>
    <t>Z/01 M+D dveře 2180x3450mm, prosklené (bezpečnostní sklo) v Al rámu, protipožární, kouřotěsné,neprůzvučnost 32dB, vč. polepu dveří pískovanou fólií, nerez panik.kování, vč. kotvení, kování, veškerých doplňků, povrchové úpravy, kompletní provedení dle PD</t>
  </si>
  <si>
    <t>1447436306</t>
  </si>
  <si>
    <t>238</t>
  </si>
  <si>
    <t>76700-002.R</t>
  </si>
  <si>
    <t>Z/02 M+D dveře 2105x3450mm, prosklené (bezpečnostní sklo) v Al rámu, protipožární, kouřotěsné,neprůzvučnost 32dB, vč. polepu dveří pískovanou fólií, nerez panik.kování, vč. kotvení, kování, veškerých doplňků, povrchové úpravy, kompletní provedení dle PD</t>
  </si>
  <si>
    <t>1132612864</t>
  </si>
  <si>
    <t>239</t>
  </si>
  <si>
    <t>76700-003.R</t>
  </si>
  <si>
    <t>Z/03 M+D dveře 2000x2450+1000mm, prosklené (bezpečnostní sklo) v Al rámu, protipožární EI30-S200 C2 DP3, kouřotěsné,neprůzvučnost 32dB, vč. polepu dveří pískovanou fólií, nerez panik.kování, vč. kotvení, kování, veškerých doplňků, povrchové úpravy, kompletní provedení dle PD</t>
  </si>
  <si>
    <t>-1620945791</t>
  </si>
  <si>
    <t>240</t>
  </si>
  <si>
    <t>76700-004.R</t>
  </si>
  <si>
    <t>Z/04 M+D dveře 2000x2450+1000mm, prosklené (bezpečnostní sklo) v Al rámu, protipožární EI30-S200 C2 DP3, kouřotěsné,neprůzvučnost 32dB, vč. polepu dveří pískovanou fólií, nerez panik.kování, vč. kotvení, kování, veškerých doplňků, povrchové úpravy, kompletní provedení dle PD</t>
  </si>
  <si>
    <t>-1791017858</t>
  </si>
  <si>
    <t>241</t>
  </si>
  <si>
    <t>76700-005.R</t>
  </si>
  <si>
    <t>Z/05 M+D stěna 5020x3750mm,s dveřmi,prosklená (bezpeč.sklo) v Al rámu, protipožární,kouřotěsná,neprůzvučnost 32dB,vč. polepu dveří pískovanou fólií, nerez panik.kování, vč. kotvení, kování, veškerých doplňků, povrchové úpravy, kompletní provedení dle PD</t>
  </si>
  <si>
    <t>-2093453272</t>
  </si>
  <si>
    <t>242</t>
  </si>
  <si>
    <t>76700-006.R</t>
  </si>
  <si>
    <t>Z/06 M+D dveře 900+500x2450+1000mm, prosklené (bezpečnostní sklo) v Al rámu, protipožární EI30-S200 C2 DP3, kouřotěsné,neprůzvučnost 32dB, vč. polepu dveří pískovanou fólií, nerez panik.kování, vč. kotvení, kování, veškerých doplňků, povrchové úpravy, kompletní provedení dle PD</t>
  </si>
  <si>
    <t>273710834</t>
  </si>
  <si>
    <t>243</t>
  </si>
  <si>
    <t>76700-012.R</t>
  </si>
  <si>
    <t>Z/12 M+D nové disignové kování, instalováno na stáv.dveře, bezpp- zámek, generální klíč , kompletní provedení dle PD</t>
  </si>
  <si>
    <t>1242520578</t>
  </si>
  <si>
    <t>244</t>
  </si>
  <si>
    <t>76700-013.R</t>
  </si>
  <si>
    <t>Z/13 M+D kovová bezpečnostní mříž pevná 1350x2280 vč. povrchové úpravy, kompletní provedení dle PD</t>
  </si>
  <si>
    <t>857726054</t>
  </si>
  <si>
    <t>245</t>
  </si>
  <si>
    <t>76700-014.R</t>
  </si>
  <si>
    <t>2046081854</t>
  </si>
  <si>
    <t>246</t>
  </si>
  <si>
    <t>76700-015.R</t>
  </si>
  <si>
    <t>Z/15 M+D dvířka 660/660mm vč. nápisu HUP vč. povrchové úpravy, kompletní provedení dle PD</t>
  </si>
  <si>
    <t>-162909006</t>
  </si>
  <si>
    <t>247</t>
  </si>
  <si>
    <t>76700-016.R</t>
  </si>
  <si>
    <t>Z/16 M+D revizní dvířka 300/300mm vč. povrchové úpravy, kompletní provedení dle PD</t>
  </si>
  <si>
    <t>-813975623</t>
  </si>
  <si>
    <t>248</t>
  </si>
  <si>
    <t>76700-017.R</t>
  </si>
  <si>
    <t>Z/17 M+D zatemňovací roleta 1450x2350mm, el. dálk.ovládání, el.motor, vč. kotvení, doplňků, povrchové úpravy, kompletní provedení dle PD</t>
  </si>
  <si>
    <t>282862801</t>
  </si>
  <si>
    <t>249</t>
  </si>
  <si>
    <t>76700-018.R</t>
  </si>
  <si>
    <t>Z/18 M+D revizní dvířka 300/300mm s tlač.zámkem, do podhledu vč. povrchové úpravy, kompletní provedení dle PD</t>
  </si>
  <si>
    <t>-1440946013</t>
  </si>
  <si>
    <t>250</t>
  </si>
  <si>
    <t>76700-019.R</t>
  </si>
  <si>
    <t>Z/19 M+D revizní dvířka 500/500mm s tlač.zámkem, do podhledu vč. povrchové úpravy, kompletní provedení dle PD</t>
  </si>
  <si>
    <t>-610319593</t>
  </si>
  <si>
    <t>251</t>
  </si>
  <si>
    <t>76700-020.R</t>
  </si>
  <si>
    <t>Z/20 M+D ventilační mřížka 300x150mm, elox hliník vč. povrchové úpravy, kompletní provedení dle PD</t>
  </si>
  <si>
    <t>442018831</t>
  </si>
  <si>
    <t>252</t>
  </si>
  <si>
    <t>76700-021.R</t>
  </si>
  <si>
    <t>Z/21 M+D bezpečnostní mříž skladu insignií, 2960x3850mm, s dveřmi, vč. kotvení, zámku, kování a povrchové úpravy, kompletní provedení dle PD</t>
  </si>
  <si>
    <t>-1095371503</t>
  </si>
  <si>
    <t>253</t>
  </si>
  <si>
    <t>76700-022.R</t>
  </si>
  <si>
    <t>Z/22 M+D ventilační mřížka 800x200mm, elox hliník vč. povrchové úpravy, kompletní provedení dle PD</t>
  </si>
  <si>
    <t>1976881190</t>
  </si>
  <si>
    <t>254</t>
  </si>
  <si>
    <t>76700-023.R</t>
  </si>
  <si>
    <t>Z/23 M+D revizní dvířka 800/400mm vč. povrchové úpravy, kompletní provedení dle PD</t>
  </si>
  <si>
    <t>-1857658647</t>
  </si>
  <si>
    <t>255</t>
  </si>
  <si>
    <t>76700-024.R</t>
  </si>
  <si>
    <t>Z/24 M+D ventilační mřížka 300/200mm s žaluziemi, elox.hliník vč. povrchové úpravy, kompletní provedení dle PD</t>
  </si>
  <si>
    <t>577253797</t>
  </si>
  <si>
    <t>256</t>
  </si>
  <si>
    <t>767661811</t>
  </si>
  <si>
    <t>Demontáž mříží pevných nebo otevíravých</t>
  </si>
  <si>
    <t>-1809094538</t>
  </si>
  <si>
    <t>https://podminky.urs.cz/item/CS_URS_2021_02/767661811</t>
  </si>
  <si>
    <t>257</t>
  </si>
  <si>
    <t>998767202</t>
  </si>
  <si>
    <t>Přesun hmot pro zámečnické konstrukce stanovený procentní sazbou (%) z ceny vodorovná dopravní vzdálenost do 50 m v objektech výšky přes 6 do 12 m</t>
  </si>
  <si>
    <t>-1765430458</t>
  </si>
  <si>
    <t>https://podminky.urs.cz/item/CS_URS_2021_02/998767202</t>
  </si>
  <si>
    <t>771</t>
  </si>
  <si>
    <t>Podlahy z dlaždic</t>
  </si>
  <si>
    <t>258</t>
  </si>
  <si>
    <t>771121011</t>
  </si>
  <si>
    <t>Příprava podkladu před provedením dlažby nátěr penetrační na podlahu</t>
  </si>
  <si>
    <t>-1672020571</t>
  </si>
  <si>
    <t>https://podminky.urs.cz/item/CS_URS_2021_02/771121011</t>
  </si>
  <si>
    <t>51,07*2</t>
  </si>
  <si>
    <t>259</t>
  </si>
  <si>
    <t>771151024</t>
  </si>
  <si>
    <t>Příprava podkladu před provedením dlažby samonivelační stěrka min.pevnosti 30 MPa, tloušťky přes 8 do 10 mm</t>
  </si>
  <si>
    <t>1963028382</t>
  </si>
  <si>
    <t>https://podminky.urs.cz/item/CS_URS_2021_02/771151024</t>
  </si>
  <si>
    <t>260</t>
  </si>
  <si>
    <t>771161011</t>
  </si>
  <si>
    <t>Příprava podkladu před provedením dlažby montáž profilu dilatační spáry v rovině dlažby</t>
  </si>
  <si>
    <t>-1620062622</t>
  </si>
  <si>
    <t>https://podminky.urs.cz/item/CS_URS_2021_02/771161011</t>
  </si>
  <si>
    <t>2,18</t>
  </si>
  <si>
    <t>261</t>
  </si>
  <si>
    <t>590541661</t>
  </si>
  <si>
    <t>dilatační lišta</t>
  </si>
  <si>
    <t>-903233619</t>
  </si>
  <si>
    <t>2,18*1,1</t>
  </si>
  <si>
    <t>262</t>
  </si>
  <si>
    <t>771474112</t>
  </si>
  <si>
    <t>Montáž soklů z dlaždic keramických lepených flexibilním lepidlem rovných, výšky přes 65 do 90 mm</t>
  </si>
  <si>
    <t>1051390484</t>
  </si>
  <si>
    <t>https://podminky.urs.cz/item/CS_URS_2021_02/771474112</t>
  </si>
  <si>
    <t>59,3</t>
  </si>
  <si>
    <t>61,02</t>
  </si>
  <si>
    <t>63,315+21,82</t>
  </si>
  <si>
    <t>263</t>
  </si>
  <si>
    <t>5976127.1</t>
  </si>
  <si>
    <t>sokl-dlažba keramická slinutá hladká do interiéru</t>
  </si>
  <si>
    <t>1340029852</t>
  </si>
  <si>
    <t>204,455*1,1</t>
  </si>
  <si>
    <t>264</t>
  </si>
  <si>
    <t>771574154</t>
  </si>
  <si>
    <t>Montáž podlah z dlaždic keramických lepených flexibilním lepidlem velkoformátových hladkých přes 4 do 6 ks/m2</t>
  </si>
  <si>
    <t>-272251930</t>
  </si>
  <si>
    <t>https://podminky.urs.cz/item/CS_URS_2021_02/771574154</t>
  </si>
  <si>
    <t>"součástí ceny jsou i dilatační lišty v PD nevyznačené"</t>
  </si>
  <si>
    <t>"kladeno na koso"</t>
  </si>
  <si>
    <t>265</t>
  </si>
  <si>
    <t>597610071</t>
  </si>
  <si>
    <t>dlažba keramická 450x450x10mm protiskluzná R9</t>
  </si>
  <si>
    <t>495133959</t>
  </si>
  <si>
    <t>266</t>
  </si>
  <si>
    <t>771591115</t>
  </si>
  <si>
    <t>Podlahy - dokončovací práce spárování silikonem</t>
  </si>
  <si>
    <t>-1651839237</t>
  </si>
  <si>
    <t>https://podminky.urs.cz/item/CS_URS_2021_02/771591115</t>
  </si>
  <si>
    <t>"kolem soklů"</t>
  </si>
  <si>
    <t>204,455</t>
  </si>
  <si>
    <t>"kolem obkladů"</t>
  </si>
  <si>
    <t>110,41</t>
  </si>
  <si>
    <t>267</t>
  </si>
  <si>
    <t>998771102</t>
  </si>
  <si>
    <t>Přesun hmot pro podlahy z dlaždic stanovený z hmotnosti přesunovaného materiálu vodorovná dopravní vzdálenost do 50 m v objektech výšky přes 6 do 12 m</t>
  </si>
  <si>
    <t>2042666585</t>
  </si>
  <si>
    <t>https://podminky.urs.cz/item/CS_URS_2021_02/998771102</t>
  </si>
  <si>
    <t>268</t>
  </si>
  <si>
    <t>998771181</t>
  </si>
  <si>
    <t>Přesun hmot pro podlahy z dlaždic stanovený z hmotnosti přesunovaného materiálu Příplatek k ceně za přesun prováděný bez použití mechanizace pro jakoukoliv výšku objektu</t>
  </si>
  <si>
    <t>-1151466348</t>
  </si>
  <si>
    <t>https://podminky.urs.cz/item/CS_URS_2021_02/998771181</t>
  </si>
  <si>
    <t>775</t>
  </si>
  <si>
    <t>Podlahy skládané</t>
  </si>
  <si>
    <t>269</t>
  </si>
  <si>
    <t>775511810</t>
  </si>
  <si>
    <t>Demontáž podlah vlysových do suti s lištami přibíjených</t>
  </si>
  <si>
    <t>850022403</t>
  </si>
  <si>
    <t>https://podminky.urs.cz/item/CS_URS_2021_02/775511810</t>
  </si>
  <si>
    <t>776</t>
  </si>
  <si>
    <t>Podlahy povlakové</t>
  </si>
  <si>
    <t>270</t>
  </si>
  <si>
    <t>776111311</t>
  </si>
  <si>
    <t>Příprava podkladu vysátí podlah</t>
  </si>
  <si>
    <t>-1705831812</t>
  </si>
  <si>
    <t>https://podminky.urs.cz/item/CS_URS_2021_02/776111311</t>
  </si>
  <si>
    <t>271</t>
  </si>
  <si>
    <t>776121321</t>
  </si>
  <si>
    <t>Příprava podkladu penetrace neředěná podlah</t>
  </si>
  <si>
    <t>1231409305</t>
  </si>
  <si>
    <t>https://podminky.urs.cz/item/CS_URS_2021_02/776121321</t>
  </si>
  <si>
    <t>272</t>
  </si>
  <si>
    <t>776141121</t>
  </si>
  <si>
    <t>Příprava podkladu vyrovnání samonivelační stěrkou podlah min.pevnosti 20 MPa, tloušťky do 3 mm</t>
  </si>
  <si>
    <t>-2002821649</t>
  </si>
  <si>
    <t>https://podminky.urs.cz/item/CS_URS_2021_02/776141121</t>
  </si>
  <si>
    <t>273</t>
  </si>
  <si>
    <t>776201811</t>
  </si>
  <si>
    <t>Demontáž povlakových podlahovin lepených ručně bez podložky</t>
  </si>
  <si>
    <t>-2077275472</t>
  </si>
  <si>
    <t>https://podminky.urs.cz/item/CS_URS_2021_02/776201811</t>
  </si>
  <si>
    <t>63,66+29,6</t>
  </si>
  <si>
    <t>111+23,98+6,23+19,29+16,69+22,78+24,82+37,6+98,24+20,8+56,82+38,43</t>
  </si>
  <si>
    <t>22,37+12,52+20,21+16</t>
  </si>
  <si>
    <t>73,25+20,39+21,87+13,16+11,54+11,54+22,27+66,36+11,17+40,92+20,96</t>
  </si>
  <si>
    <t>99,31+35,46+5,2+25,35+15,22+5,49+15,21+24,23</t>
  </si>
  <si>
    <t>"čistící zóny"</t>
  </si>
  <si>
    <t>1,4*0,75</t>
  </si>
  <si>
    <t>1,4*0,625*5</t>
  </si>
  <si>
    <t>274</t>
  </si>
  <si>
    <t>776211111</t>
  </si>
  <si>
    <t>Montáž textilních podlahovin lepením pásů standardních</t>
  </si>
  <si>
    <t>-1661506298</t>
  </si>
  <si>
    <t>https://podminky.urs.cz/item/CS_URS_2021_02/776211111</t>
  </si>
  <si>
    <t>120,95/2</t>
  </si>
  <si>
    <t>"nahrazení koberce přírodním linem"</t>
  </si>
  <si>
    <t>"mč.N2056, 2057, 2058, 2059as, 2059b, 2080a 2080b, 2081 "</t>
  </si>
  <si>
    <t>-(11,58+11,66+11,76+13,99+15,06+23,01+19,9+19,96)</t>
  </si>
  <si>
    <t xml:space="preserve">"mč.N2082a, 2082b, 2082c, 2082d, 2082e, 2083, 2085, 2086, 2088, 2089" </t>
  </si>
  <si>
    <t>-(20,5+20,47+20,67+19,92+19,76+36,62+25,65+21,61+21,99+24,34)</t>
  </si>
  <si>
    <t>275</t>
  </si>
  <si>
    <t>69751103</t>
  </si>
  <si>
    <t>koberec zátěžový v pásu tl 5mm</t>
  </si>
  <si>
    <t>766491771</t>
  </si>
  <si>
    <t>https://podminky.urs.cz/item/CS_URS_2021_02/69751103</t>
  </si>
  <si>
    <t>276</t>
  </si>
  <si>
    <t>776211211</t>
  </si>
  <si>
    <t>Montáž textilních podlahovin lepením čtverců standardních</t>
  </si>
  <si>
    <t>-1467066568</t>
  </si>
  <si>
    <t>https://podminky.urs.cz/item/CS_URS_2021_02/776211211</t>
  </si>
  <si>
    <t>277</t>
  </si>
  <si>
    <t>69751091</t>
  </si>
  <si>
    <t>koberec zátěžový, čtverce 600x600mm</t>
  </si>
  <si>
    <t>-425560585</t>
  </si>
  <si>
    <t>https://podminky.urs.cz/item/CS_URS_2021_02/69751091</t>
  </si>
  <si>
    <t>(18,88+35,328)*1,1</t>
  </si>
  <si>
    <t>278</t>
  </si>
  <si>
    <t>776221111</t>
  </si>
  <si>
    <t>Montáž podlahovin z PVC lepením standardním lepidlem z pásů standardních</t>
  </si>
  <si>
    <t>-444211305</t>
  </si>
  <si>
    <t>https://podminky.urs.cz/item/CS_URS_2021_02/776221111</t>
  </si>
  <si>
    <t>(11,58+11,66+11,76+13,99+15,06+23,01+19,9+19,96)</t>
  </si>
  <si>
    <t>(20,5+20,47+20,67+19,92+19,76+36,62+25,65+21,61+21,99+24,34)</t>
  </si>
  <si>
    <t>279</t>
  </si>
  <si>
    <t>28411104</t>
  </si>
  <si>
    <t>linoleum zátěžové tl. 2,5mm</t>
  </si>
  <si>
    <t>-869236034</t>
  </si>
  <si>
    <t>https://podminky.urs.cz/item/CS_URS_2021_02/28411104</t>
  </si>
  <si>
    <t>280</t>
  </si>
  <si>
    <t>776223111</t>
  </si>
  <si>
    <t>Montáž podlahovin z PVC spoj podlah svařováním za tepla (včetně frézování)</t>
  </si>
  <si>
    <t>-1837149347</t>
  </si>
  <si>
    <t>https://podminky.urs.cz/item/CS_URS_2021_02/776223111</t>
  </si>
  <si>
    <t>431,095/3*2</t>
  </si>
  <si>
    <t>281</t>
  </si>
  <si>
    <t>776410811</t>
  </si>
  <si>
    <t>Demontáž soklíků nebo lišt pryžových nebo plastových</t>
  </si>
  <si>
    <t>1866438703</t>
  </si>
  <si>
    <t>https://podminky.urs.cz/item/CS_URS_2021_02/776410811</t>
  </si>
  <si>
    <t xml:space="preserve">"1.np" </t>
  </si>
  <si>
    <t>107,249</t>
  </si>
  <si>
    <t>629,947</t>
  </si>
  <si>
    <t>619,735</t>
  </si>
  <si>
    <t>282</t>
  </si>
  <si>
    <t>776411111</t>
  </si>
  <si>
    <t>Montáž soklíků lepením obvodových, výšky do 80 mm</t>
  </si>
  <si>
    <t>1222081256</t>
  </si>
  <si>
    <t>https://podminky.urs.cz/item/CS_URS_2021_02/776411111</t>
  </si>
  <si>
    <t>21,1</t>
  </si>
  <si>
    <t>100,85-20,57+314,59+11,67+11,1+22,22</t>
  </si>
  <si>
    <t>110,27+13,655+253,71+16,8-13</t>
  </si>
  <si>
    <t>"nahrazení koberce linoleem"</t>
  </si>
  <si>
    <t>394,295</t>
  </si>
  <si>
    <t>283</t>
  </si>
  <si>
    <t>28411008</t>
  </si>
  <si>
    <t>lišta soklová PVC 16x60mm</t>
  </si>
  <si>
    <t>-1563409808</t>
  </si>
  <si>
    <t>https://podminky.urs.cz/item/CS_URS_2021_02/28411008</t>
  </si>
  <si>
    <t>1236,69*1,1</t>
  </si>
  <si>
    <t>284</t>
  </si>
  <si>
    <t>776421312</t>
  </si>
  <si>
    <t>Montáž lišt přechodových šroubovaných</t>
  </si>
  <si>
    <t>-168085850</t>
  </si>
  <si>
    <t>https://podminky.urs.cz/item/CS_URS_2021_02/776421312</t>
  </si>
  <si>
    <t>0,9</t>
  </si>
  <si>
    <t>1,8+0,8*4+2,1*2+0,9*2</t>
  </si>
  <si>
    <t>26,9</t>
  </si>
  <si>
    <t>285</t>
  </si>
  <si>
    <t>59054105</t>
  </si>
  <si>
    <t xml:space="preserve">lišta přechodová Al s pohyblivým ramenem </t>
  </si>
  <si>
    <t>-1607895380</t>
  </si>
  <si>
    <t>https://podminky.urs.cz/item/CS_URS_2021_02/59054105</t>
  </si>
  <si>
    <t>38,8*1,1</t>
  </si>
  <si>
    <t>286</t>
  </si>
  <si>
    <t>998776102</t>
  </si>
  <si>
    <t>Přesun hmot pro podlahy povlakové stanovený z hmotnosti přesunovaného materiálu vodorovná dopravní vzdálenost do 50 m v objektech výšky přes 6 do 12 m</t>
  </si>
  <si>
    <t>866101490</t>
  </si>
  <si>
    <t>https://podminky.urs.cz/item/CS_URS_2021_02/998776102</t>
  </si>
  <si>
    <t>287</t>
  </si>
  <si>
    <t>998776181</t>
  </si>
  <si>
    <t>Přesun hmot pro podlahy povlakové stanovený z hmotnosti přesunovaného materiálu Příplatek k cenám za přesun prováděný bez použití mechanizace pro jakoukoliv výšku objektu</t>
  </si>
  <si>
    <t>1035668183</t>
  </si>
  <si>
    <t>https://podminky.urs.cz/item/CS_URS_2021_02/998776181</t>
  </si>
  <si>
    <t>781</t>
  </si>
  <si>
    <t>Dokončovací práce - obklady</t>
  </si>
  <si>
    <t>288</t>
  </si>
  <si>
    <t>781121011</t>
  </si>
  <si>
    <t>Příprava podkladu před provedením obkladu nátěr penetrační na stěnu</t>
  </si>
  <si>
    <t>533281360</t>
  </si>
  <si>
    <t>https://podminky.urs.cz/item/CS_URS_2021_02/781121011</t>
  </si>
  <si>
    <t>289</t>
  </si>
  <si>
    <t>781474111</t>
  </si>
  <si>
    <t>Montáž obkladů vnitřních stěn z dlaždic keramických lepených flexibilním lepidlem maloformátových hladkých přes 6 do 9 ks/m2</t>
  </si>
  <si>
    <t>773995820</t>
  </si>
  <si>
    <t>https://podminky.urs.cz/item/CS_URS_2021_02/781474111</t>
  </si>
  <si>
    <t>290</t>
  </si>
  <si>
    <t>59761001</t>
  </si>
  <si>
    <t>obklad velkoformátový keramický hladký přes 4 do 6ks/m2</t>
  </si>
  <si>
    <t>-1706674885</t>
  </si>
  <si>
    <t>https://podminky.urs.cz/item/CS_URS_2021_02/59761001</t>
  </si>
  <si>
    <t>186,535*1,1</t>
  </si>
  <si>
    <t>291</t>
  </si>
  <si>
    <t>781494111</t>
  </si>
  <si>
    <t>Obklad - dokončující práce profily ukončovací lepené flexibilním lepidlem rohové</t>
  </si>
  <si>
    <t>1208080369</t>
  </si>
  <si>
    <t>https://podminky.urs.cz/item/CS_URS_2021_02/781494111</t>
  </si>
  <si>
    <t>(0,9+1,43+0,98*4)*2+(0,9+0,97*2)*2+(0,82+0,94*2)</t>
  </si>
  <si>
    <t>2+2</t>
  </si>
  <si>
    <t>292</t>
  </si>
  <si>
    <t>781495115</t>
  </si>
  <si>
    <t>Obklad - dokončující práce ostatní práce spárování silikonem</t>
  </si>
  <si>
    <t>-871653566</t>
  </si>
  <si>
    <t>https://podminky.urs.cz/item/CS_URS_2021_02/781495115</t>
  </si>
  <si>
    <t>20,88+2,1*44+2*30+0,8*4+0,77*2+0,15*14</t>
  </si>
  <si>
    <t>293</t>
  </si>
  <si>
    <t>781674113</t>
  </si>
  <si>
    <t>Montáž obkladů parapetů z dlaždic keramických lepených flexibilním lepidlem, šířky parapetu přes 150 do 200 mm</t>
  </si>
  <si>
    <t>964459601</t>
  </si>
  <si>
    <t>https://podminky.urs.cz/item/CS_URS_2021_02/781674113</t>
  </si>
  <si>
    <t>"mč.N0240"</t>
  </si>
  <si>
    <t>1,467+1,35</t>
  </si>
  <si>
    <t>"mč.N2038"</t>
  </si>
  <si>
    <t>2,35</t>
  </si>
  <si>
    <t>294</t>
  </si>
  <si>
    <t>597610391</t>
  </si>
  <si>
    <t>dlaždice keramická</t>
  </si>
  <si>
    <t>-144122970</t>
  </si>
  <si>
    <t>(1,467*0,3+1,35*0,2)*1,1</t>
  </si>
  <si>
    <t>2,35*0,3*1,1</t>
  </si>
  <si>
    <t>295</t>
  </si>
  <si>
    <t>998781102</t>
  </si>
  <si>
    <t>Přesun hmot pro obklady keramické stanovený z hmotnosti přesunovaného materiálu vodorovná dopravní vzdálenost do 50 m v objektech výšky přes 6 do 12 m</t>
  </si>
  <si>
    <t>-1949829706</t>
  </si>
  <si>
    <t>https://podminky.urs.cz/item/CS_URS_2021_02/998781102</t>
  </si>
  <si>
    <t>296</t>
  </si>
  <si>
    <t>998781181</t>
  </si>
  <si>
    <t>Přesun hmot pro obklady keramické stanovený z hmotnosti přesunovaného materiálu Příplatek k cenám za přesun prováděný bez použití mechanizace pro jakoukoliv výšku objektu</t>
  </si>
  <si>
    <t>774750940</t>
  </si>
  <si>
    <t>https://podminky.urs.cz/item/CS_URS_2021_02/998781181</t>
  </si>
  <si>
    <t>783</t>
  </si>
  <si>
    <t>Dokončovací práce - nátěry</t>
  </si>
  <si>
    <t>297</t>
  </si>
  <si>
    <t>783301313</t>
  </si>
  <si>
    <t>Příprava podkladu zámečnických konstrukcí před provedením nátěru odmaštění odmašťovačem ředidlovým</t>
  </si>
  <si>
    <t>-631079040</t>
  </si>
  <si>
    <t>https://podminky.urs.cz/item/CS_URS_2021_02/783301313</t>
  </si>
  <si>
    <t>"stěny výtahu"</t>
  </si>
  <si>
    <t>(2,37+2,38)*3,45</t>
  </si>
  <si>
    <t>298</t>
  </si>
  <si>
    <t>783306801</t>
  </si>
  <si>
    <t>Odstranění nátěrů ze zámečnických konstrukcí obroušením</t>
  </si>
  <si>
    <t>-475728189</t>
  </si>
  <si>
    <t>https://podminky.urs.cz/item/CS_URS_2021_02/783306801</t>
  </si>
  <si>
    <t>299</t>
  </si>
  <si>
    <t>783314101</t>
  </si>
  <si>
    <t>Základní nátěr zámečnických konstrukcí jednonásobný syntetický</t>
  </si>
  <si>
    <t>-1153821335</t>
  </si>
  <si>
    <t>https://podminky.urs.cz/item/CS_URS_2021_02/783314101</t>
  </si>
  <si>
    <t>300</t>
  </si>
  <si>
    <t>783315101</t>
  </si>
  <si>
    <t>Mezinátěr zámečnických konstrukcí jednonásobný syntetický standardní</t>
  </si>
  <si>
    <t>-409065742</t>
  </si>
  <si>
    <t>https://podminky.urs.cz/item/CS_URS_2021_02/783315101</t>
  </si>
  <si>
    <t>301</t>
  </si>
  <si>
    <t>783317101</t>
  </si>
  <si>
    <t>Krycí nátěr (email) zámečnických konstrukcí jednonásobný syntetický standardní</t>
  </si>
  <si>
    <t>-215453460</t>
  </si>
  <si>
    <t>https://podminky.urs.cz/item/CS_URS_2021_02/783317101</t>
  </si>
  <si>
    <t>302</t>
  </si>
  <si>
    <t>-1649571369</t>
  </si>
  <si>
    <t>https://podminky.urs.cz/item/CS_URS_2021_02/783823133</t>
  </si>
  <si>
    <t>"plocha je počítána bez veškerých otvorů"</t>
  </si>
  <si>
    <t>"na omítky"</t>
  </si>
  <si>
    <t>193+3240,02+58,931</t>
  </si>
  <si>
    <t>"na SDK"</t>
  </si>
  <si>
    <t>(6,702*2+3,72+7,96+266,2+16,2)*2+34,09+0,675+268,225+548,26+320,207</t>
  </si>
  <si>
    <t>4*0,8+76,438*1,2</t>
  </si>
  <si>
    <t>18,88+35,328+(2,95+6,4)*2*3,85+(5,92-0,35+5,92-0,35+6,4)*3,85</t>
  </si>
  <si>
    <t>303</t>
  </si>
  <si>
    <t>-21546478</t>
  </si>
  <si>
    <t>https://podminky.urs.cz/item/CS_URS_2021_02/783827123</t>
  </si>
  <si>
    <t>784</t>
  </si>
  <si>
    <t>Dokončovací práce - malby a tapety</t>
  </si>
  <si>
    <t>304</t>
  </si>
  <si>
    <t>784121001</t>
  </si>
  <si>
    <t>Oškrabání malby v místnostech výšky do 3,80 m</t>
  </si>
  <si>
    <t>682162670</t>
  </si>
  <si>
    <t>https://podminky.urs.cz/item/CS_URS_2021_02/784121001</t>
  </si>
  <si>
    <t>193+3090,712</t>
  </si>
  <si>
    <t>N00</t>
  </si>
  <si>
    <t>Výkazy výměr</t>
  </si>
  <si>
    <t>N01</t>
  </si>
  <si>
    <t>Výkaz výměr podlah - neoceňovat</t>
  </si>
  <si>
    <t>305</t>
  </si>
  <si>
    <t>P1</t>
  </si>
  <si>
    <t>Podlaha P1</t>
  </si>
  <si>
    <t>262144</t>
  </si>
  <si>
    <t>1060290625</t>
  </si>
  <si>
    <t>306</t>
  </si>
  <si>
    <t>P2</t>
  </si>
  <si>
    <t>Podlaha P2</t>
  </si>
  <si>
    <t>1009685761</t>
  </si>
  <si>
    <t>307</t>
  </si>
  <si>
    <t>P2a</t>
  </si>
  <si>
    <t>Podlaha P2a</t>
  </si>
  <si>
    <t>1227491469</t>
  </si>
  <si>
    <t>"mč.N1078"</t>
  </si>
  <si>
    <t>"mč.N1079"</t>
  </si>
  <si>
    <t>308</t>
  </si>
  <si>
    <t>P3</t>
  </si>
  <si>
    <t>Podlaha P3</t>
  </si>
  <si>
    <t>169031375</t>
  </si>
  <si>
    <t>"mč.N2080a"</t>
  </si>
  <si>
    <t>23,01</t>
  </si>
  <si>
    <t>"mč.N2080b"</t>
  </si>
  <si>
    <t>19,9</t>
  </si>
  <si>
    <t>"mč.N2081"</t>
  </si>
  <si>
    <t>19,96</t>
  </si>
  <si>
    <t>"mč.N2082a"</t>
  </si>
  <si>
    <t>20,5</t>
  </si>
  <si>
    <t>"mč.N2082b"</t>
  </si>
  <si>
    <t>20,47</t>
  </si>
  <si>
    <t>"mč.N2082c"</t>
  </si>
  <si>
    <t>20,67</t>
  </si>
  <si>
    <t>"mč.N2082d"</t>
  </si>
  <si>
    <t>19,92</t>
  </si>
  <si>
    <t>"mč.N2082e"</t>
  </si>
  <si>
    <t>19,76</t>
  </si>
  <si>
    <t>"mč.N2083"</t>
  </si>
  <si>
    <t>36,62</t>
  </si>
  <si>
    <t>"mč.N2085"</t>
  </si>
  <si>
    <t>25,65</t>
  </si>
  <si>
    <t>"mč.N2086"</t>
  </si>
  <si>
    <t>21,61</t>
  </si>
  <si>
    <t>"mč.N2088"</t>
  </si>
  <si>
    <t>21,99</t>
  </si>
  <si>
    <t>"mč.N2089"</t>
  </si>
  <si>
    <t>309</t>
  </si>
  <si>
    <t>P7</t>
  </si>
  <si>
    <t>Podlaha P7</t>
  </si>
  <si>
    <t>272544539</t>
  </si>
  <si>
    <t>"mč.N2054a"</t>
  </si>
  <si>
    <t>22,61</t>
  </si>
  <si>
    <t>"mč.N2054b"</t>
  </si>
  <si>
    <t>10,61</t>
  </si>
  <si>
    <t>"mč.N2055"</t>
  </si>
  <si>
    <t>11,28</t>
  </si>
  <si>
    <t>"mč.N2056"</t>
  </si>
  <si>
    <t>11,58</t>
  </si>
  <si>
    <t>"mč.N2057"</t>
  </si>
  <si>
    <t>11,66</t>
  </si>
  <si>
    <t>"mč.N2058"</t>
  </si>
  <si>
    <t>11,76</t>
  </si>
  <si>
    <t>"mč.N2059a"</t>
  </si>
  <si>
    <t>13,99</t>
  </si>
  <si>
    <t>"mč.N2059b"</t>
  </si>
  <si>
    <t>15,06</t>
  </si>
  <si>
    <t>"mč.N2063"</t>
  </si>
  <si>
    <t>310</t>
  </si>
  <si>
    <t>P8</t>
  </si>
  <si>
    <t>Podlaha P8</t>
  </si>
  <si>
    <t>277983679</t>
  </si>
  <si>
    <t>"mč.N2050"</t>
  </si>
  <si>
    <t>89,13</t>
  </si>
  <si>
    <t>"mč.N2060"</t>
  </si>
  <si>
    <t>45,65-3,94</t>
  </si>
  <si>
    <t>311</t>
  </si>
  <si>
    <t>P8a</t>
  </si>
  <si>
    <t>Podlaha P8a</t>
  </si>
  <si>
    <t>455476494</t>
  </si>
  <si>
    <t>"mč.N2096"</t>
  </si>
  <si>
    <t>312</t>
  </si>
  <si>
    <t>P9</t>
  </si>
  <si>
    <t>Podlaha P9</t>
  </si>
  <si>
    <t>2111352016</t>
  </si>
  <si>
    <t>"mč.N2051"</t>
  </si>
  <si>
    <t>"mč.N2052"</t>
  </si>
  <si>
    <t>"mč.N2053"</t>
  </si>
  <si>
    <t>"mč.N2061"</t>
  </si>
  <si>
    <t>"mč.N2062"</t>
  </si>
  <si>
    <t>"mč.N2039"</t>
  </si>
  <si>
    <t>"mč.N2040"</t>
  </si>
  <si>
    <t>"mč.N2041"</t>
  </si>
  <si>
    <t>313</t>
  </si>
  <si>
    <t>P10</t>
  </si>
  <si>
    <t>Podlaha P10</t>
  </si>
  <si>
    <t>940383522</t>
  </si>
  <si>
    <t>"mč.N2002"</t>
  </si>
  <si>
    <t>6,23</t>
  </si>
  <si>
    <t>"mč.N2003"</t>
  </si>
  <si>
    <t>19,31</t>
  </si>
  <si>
    <t>"mč.N2004"</t>
  </si>
  <si>
    <t>16,69</t>
  </si>
  <si>
    <t>"mč.N2005"</t>
  </si>
  <si>
    <t>22,67</t>
  </si>
  <si>
    <t>"mč.N2006"</t>
  </si>
  <si>
    <t>24,82</t>
  </si>
  <si>
    <t>"mč.N2007"</t>
  </si>
  <si>
    <t>37,6</t>
  </si>
  <si>
    <t>"mč.N2010"</t>
  </si>
  <si>
    <t>11,49</t>
  </si>
  <si>
    <t>"mč.N2011b"</t>
  </si>
  <si>
    <t>9,82</t>
  </si>
  <si>
    <t>"mč.N2012a"</t>
  </si>
  <si>
    <t>8,2</t>
  </si>
  <si>
    <t>"mč.N2012b"</t>
  </si>
  <si>
    <t>21,5</t>
  </si>
  <si>
    <t>"mč.N2012c"</t>
  </si>
  <si>
    <t>25,54</t>
  </si>
  <si>
    <t>"mč.N2013"</t>
  </si>
  <si>
    <t>39,34</t>
  </si>
  <si>
    <t>314</t>
  </si>
  <si>
    <t>P11</t>
  </si>
  <si>
    <t>Podlaha P11</t>
  </si>
  <si>
    <t>1178272994</t>
  </si>
  <si>
    <t>"mč.N2034"</t>
  </si>
  <si>
    <t>22,37</t>
  </si>
  <si>
    <t>"mč.N2035"</t>
  </si>
  <si>
    <t>12,35</t>
  </si>
  <si>
    <t>"mč.N2036"</t>
  </si>
  <si>
    <t>20,21</t>
  </si>
  <si>
    <t>"mč.N2037"</t>
  </si>
  <si>
    <t>16,01</t>
  </si>
  <si>
    <t>315</t>
  </si>
  <si>
    <t>P12</t>
  </si>
  <si>
    <t>Podlaha P12</t>
  </si>
  <si>
    <t>-1346738855</t>
  </si>
  <si>
    <t>"mč.N2032"</t>
  </si>
  <si>
    <t>"mč.N2033"</t>
  </si>
  <si>
    <t>11,9</t>
  </si>
  <si>
    <t>316</t>
  </si>
  <si>
    <t>P13</t>
  </si>
  <si>
    <t>Podlaha P13</t>
  </si>
  <si>
    <t>1308345922</t>
  </si>
  <si>
    <t>"mč.N2001"</t>
  </si>
  <si>
    <t>95,73</t>
  </si>
  <si>
    <t>"mč.N2001a"</t>
  </si>
  <si>
    <t>24,36</t>
  </si>
  <si>
    <t>317</t>
  </si>
  <si>
    <t>P13a</t>
  </si>
  <si>
    <t>Podlaha P13a</t>
  </si>
  <si>
    <t>-462749957</t>
  </si>
  <si>
    <t>3,94</t>
  </si>
  <si>
    <t>"mč.N2014"</t>
  </si>
  <si>
    <t>17,5</t>
  </si>
  <si>
    <t>01.02 - Elektroinstalace - fáze I.</t>
  </si>
  <si>
    <t>M - Práce a dodávky M</t>
  </si>
  <si>
    <t xml:space="preserve">    M21 - Elektromontáže</t>
  </si>
  <si>
    <t xml:space="preserve">    M22 - Montáž sdělovací a zabezp.tech</t>
  </si>
  <si>
    <t xml:space="preserve">    M65 - Elektroinstalace</t>
  </si>
  <si>
    <t xml:space="preserve">    VN - Vedlejší náklady</t>
  </si>
  <si>
    <t>Práce a dodávky M</t>
  </si>
  <si>
    <t>M21</t>
  </si>
  <si>
    <t>Elektromontáže</t>
  </si>
  <si>
    <t>211010002RT2</t>
  </si>
  <si>
    <t>Osazení hmoždinky do cihlového zdiva, HM 8, včetně dodávky hmoždinky</t>
  </si>
  <si>
    <t>210010003RU2</t>
  </si>
  <si>
    <t>Trubka ohebná pod omítku, vnější průměr 25 mm, včetně dodávky Monoflex 1425</t>
  </si>
  <si>
    <t>210010301RT1</t>
  </si>
  <si>
    <t>Krabice přístrojová KP, bez zapojení, kruhová, včetně dodávky KP 68/2</t>
  </si>
  <si>
    <t>210010016RU7</t>
  </si>
  <si>
    <t>Trub oheb pro vývod z podlahy, vnější průměr 50 mm, ke stolu včetně dodávky typové trubky stolu</t>
  </si>
  <si>
    <t>210010107R00</t>
  </si>
  <si>
    <t>Lišta elektroinstalační PVC š.do 120mm,pod stůl, vč. dodávky</t>
  </si>
  <si>
    <t>210010321RT1</t>
  </si>
  <si>
    <t>Krabice univerzální KU a odbočná KO se zapoj.,kruh, vč.dodávky krabice KU 68-1903</t>
  </si>
  <si>
    <t>210010322RT1</t>
  </si>
  <si>
    <t>Krabice rozvodná KR 97, se zapojením, kruhová, včetně dodávky KR 97/5 s víčkem</t>
  </si>
  <si>
    <t>210010351RT1</t>
  </si>
  <si>
    <t>Rozvodka krabicová z lis. izol. 6455-11 do 4 mm2, včetně dodávky krabice 6455-11</t>
  </si>
  <si>
    <t>210020651RT4</t>
  </si>
  <si>
    <t>Konstrukce ocelová nosná pro zařízení do 5 kg, včetně dodávky L 40/40/4</t>
  </si>
  <si>
    <t>210020304R10</t>
  </si>
  <si>
    <t>Žlab kabelový s příslušenstvím, 150/60 mm bez víka</t>
  </si>
  <si>
    <t>5531200154R</t>
  </si>
  <si>
    <t>JUPITER kabelový žlab KZI 60X150X1.00, l = 3 m S</t>
  </si>
  <si>
    <t>210020308R10</t>
  </si>
  <si>
    <t>Žlab kabelový s přísluš., 300/60 mm bez víka</t>
  </si>
  <si>
    <t>5531200185R</t>
  </si>
  <si>
    <t>JUPITER kabelový žlab KZI 60X300X1.25, l = 3 m EO</t>
  </si>
  <si>
    <t>210110001RT2</t>
  </si>
  <si>
    <t>Spínač nástěnný jednopól.- řaz. 1, obyč.prostředí, včetně dodávky spínače 3553-01929</t>
  </si>
  <si>
    <t>210110003RT1</t>
  </si>
  <si>
    <t>Spínač nástěnný seriový - řaz. 5, obyč.prostředí, včetně dodávky spínače 3553-05929</t>
  </si>
  <si>
    <t>210110004RT1</t>
  </si>
  <si>
    <t>Spínač nástěnný střídavý - řaz. 6, obyč.prostředí, včetně dodávky spínače 3553-06929</t>
  </si>
  <si>
    <t>210110005RT1</t>
  </si>
  <si>
    <t>Spínač nástěnný křížový - řaz. 7, obyč.prostředí, včetně dodávky spínače 3553-07629</t>
  </si>
  <si>
    <t>210110004RT2</t>
  </si>
  <si>
    <t>Spínač nástěnný střídavý - řaz. 66, obyč.prostředí, včetně dodávky spínače 3553-06929</t>
  </si>
  <si>
    <t>210110055RT3</t>
  </si>
  <si>
    <t>Ovladač zapuštěný, řazení 1/0, včetně dodávky spínače 3558</t>
  </si>
  <si>
    <t>210110082RT1</t>
  </si>
  <si>
    <t>Spínač sporákový zapuštěný 39563 - 23C, včetně dodávky spínače 39563-23</t>
  </si>
  <si>
    <t>210110062RT4</t>
  </si>
  <si>
    <t>Infrapasivní spínač osvětlení IR nastavení, včetně dodávky nástěnného interiérového čidla</t>
  </si>
  <si>
    <t>210110025RT1</t>
  </si>
  <si>
    <t>Ovladač pod tlačítko DALI, včetně dodávky</t>
  </si>
  <si>
    <t>210110051RT6</t>
  </si>
  <si>
    <t>Ovladač zapuštěný žaluziový, vč. dodávky strojku, doutnavky, rámečku a krytu</t>
  </si>
  <si>
    <t>210111011RT9</t>
  </si>
  <si>
    <t>Zásuvka domovní zapuštěná - provedení 2P+PE, včetně dodávky zásuvky komplet</t>
  </si>
  <si>
    <t>210111013R00</t>
  </si>
  <si>
    <t>Zásuvka s přepěťovou ochranou - provedení 2P+PE, vč. dodávky zásuvky</t>
  </si>
  <si>
    <t>210010485RT2</t>
  </si>
  <si>
    <t>Krabice přístrojovázásuvka 8x230V/16A(1xT3), včetně dodávky 12 modulů komplet</t>
  </si>
  <si>
    <t>210010487RT4</t>
  </si>
  <si>
    <t>Krab přístrojová do stolu 5x230V (1xT3), 2xRJ445, 1xHDMI včetně dodávky komplet</t>
  </si>
  <si>
    <t>210010482RT3</t>
  </si>
  <si>
    <t>Krab přístrojová do stolu 1x230V 2xRJ445, včetně dodávky komplet</t>
  </si>
  <si>
    <t>210190047RT1</t>
  </si>
  <si>
    <t>Osazení plast.rozvodnic,výklenek, plocha do 0,8 m2, bez montážní pěny</t>
  </si>
  <si>
    <t>357123531R1</t>
  </si>
  <si>
    <t>Rozvaděč zapuštěný R23 viz výkres 06</t>
  </si>
  <si>
    <t>357123531R2</t>
  </si>
  <si>
    <t>Rozvaděč zapuštěný R7 viz výkres 07</t>
  </si>
  <si>
    <t>357123531R3</t>
  </si>
  <si>
    <t>Rozvaděč zapuštěný R22 viz výkres 08</t>
  </si>
  <si>
    <t>357123531R4</t>
  </si>
  <si>
    <t>Rozvaděč zapuštěný R9 viz výkres 09</t>
  </si>
  <si>
    <t>357123531R5</t>
  </si>
  <si>
    <t>Rozvaděč zapuštěný R21 viz výkres 10</t>
  </si>
  <si>
    <t>357123531R4.1</t>
  </si>
  <si>
    <t>Rozvaděč zapuštěný R16 viz výkres 11</t>
  </si>
  <si>
    <t>210199941RU6</t>
  </si>
  <si>
    <t>Úprava rozvodnice RZO, včetně dodávky jističů</t>
  </si>
  <si>
    <t>210020101R21</t>
  </si>
  <si>
    <t>Třmen závěsný</t>
  </si>
  <si>
    <t>210201514R00</t>
  </si>
  <si>
    <t>Svítidlo LED bytové stropní závěsné 4 upevňov.body, montáž</t>
  </si>
  <si>
    <t>210201516R00</t>
  </si>
  <si>
    <t>Svítidlo LED bytové stropní vestavné, montáž</t>
  </si>
  <si>
    <t>210800101RT1</t>
  </si>
  <si>
    <t>Kabel CYKY 750 V 2x1,5 mm2 uložený pod omítkou, včetně dodávky kabelu</t>
  </si>
  <si>
    <t>210800105RT1</t>
  </si>
  <si>
    <t>Kabel CYKY 750 V 3x1,5 mm2 uložený pod omítkou, včetně dodávky kabelu</t>
  </si>
  <si>
    <t>210800115RT1</t>
  </si>
  <si>
    <t>Kabel CYKY 750 V 5x1,5 mm2 uložený pod omítkou, včetně dodávky kabelu</t>
  </si>
  <si>
    <t>210800106RT1</t>
  </si>
  <si>
    <t>Kabel CYKY 750 V 3x2,5 mm2 uložený pod omítkou, včetně dodávky kabelu</t>
  </si>
  <si>
    <t>210800005RT1</t>
  </si>
  <si>
    <t>Vodič CYY 10 mm2 uložený pod omítkou, včetně dodávky CYY 10 ZE/ZL</t>
  </si>
  <si>
    <t>210810057RT2</t>
  </si>
  <si>
    <t>Kabel CYKY-m 750 V 5 žil 4 až 16 mm pevně uložený, včetně dodávky kabelu 5x4 mm2</t>
  </si>
  <si>
    <t>210800214RT2</t>
  </si>
  <si>
    <t>Kabel bezhalogenový CXKH 3 x 1,5 mm2 volně uložený, včetně dodávky kabelu CXKH-R</t>
  </si>
  <si>
    <t>210800215RT2</t>
  </si>
  <si>
    <t>Kabel bezhalogenový CXKH 3 x 2,5 mm2 volně uložený, včetně dodávky kabelu CXKH-R</t>
  </si>
  <si>
    <t>210800219RT2</t>
  </si>
  <si>
    <t>Kabel bezhalogenový CSKH 3 x 16 mm2 volně uložený, P60-R</t>
  </si>
  <si>
    <t>210190048RT5</t>
  </si>
  <si>
    <t>Osazení plast.rozvodnic,výklenek, plocha do 0,9 m2, včetně dodávky montážní pěny</t>
  </si>
  <si>
    <t>210021051R06</t>
  </si>
  <si>
    <t>Příchytka OPO EI60 DP1</t>
  </si>
  <si>
    <t>210140201R00</t>
  </si>
  <si>
    <t>Ovladač pomocných obvodů - 1 tlačítkový</t>
  </si>
  <si>
    <t>358892010R</t>
  </si>
  <si>
    <t>Zvonek SM1/230, 230V</t>
  </si>
  <si>
    <t>M22</t>
  </si>
  <si>
    <t>Montáž sdělovací a zabezp.tech</t>
  </si>
  <si>
    <t>220261662R00</t>
  </si>
  <si>
    <t>Zhotovení drážky ve zdi cihlovém</t>
  </si>
  <si>
    <t>220261664R00</t>
  </si>
  <si>
    <t>Zazdění drážky</t>
  </si>
  <si>
    <t>222330195RT1</t>
  </si>
  <si>
    <t>Ústředna EPS na 4 smyčky ESSER, vč. komunikátoru a akumulátoru</t>
  </si>
  <si>
    <t>222330101R00</t>
  </si>
  <si>
    <t>Tlač.hlásič EPS na omít. na úch.body,na krabici,, vč. dodávky</t>
  </si>
  <si>
    <t>222330141R00</t>
  </si>
  <si>
    <t>Analogový stropní bodový hlásič EPS s patici, vč. dodávky</t>
  </si>
  <si>
    <t>222330138R00</t>
  </si>
  <si>
    <t>Označení hlásiče štítkem</t>
  </si>
  <si>
    <t>222330174R00</t>
  </si>
  <si>
    <t>Adresovatelný maják na budovu na úchytné body, vč. dodávky</t>
  </si>
  <si>
    <t>222330181R00</t>
  </si>
  <si>
    <t>Adresný I/O modul na úchytné body, do krytu, KOPPOS</t>
  </si>
  <si>
    <t>222330151R00</t>
  </si>
  <si>
    <t>Externí indikátor na omítku v normál. prostředí</t>
  </si>
  <si>
    <t>222280102R00</t>
  </si>
  <si>
    <t>JYSTY do 2x2x0.8 mm pod omítkou do drážky, rudý vč. dodávky EPS</t>
  </si>
  <si>
    <t>222290102Rt1</t>
  </si>
  <si>
    <t>Prafladur do 2x1 mm pod omítkou do drážky, P60-R vč. dodávky</t>
  </si>
  <si>
    <t>222325301R00</t>
  </si>
  <si>
    <t>Ústředna EZS 644 vstupů, vč náhr. zdroje GSM</t>
  </si>
  <si>
    <t>220711307RT1</t>
  </si>
  <si>
    <t>Montáž zdetektoru PIR</t>
  </si>
  <si>
    <t>220711302R00</t>
  </si>
  <si>
    <t>Montáž otřesového detektoru, vč doávky</t>
  </si>
  <si>
    <t>220711308R00</t>
  </si>
  <si>
    <t>Montáž magnetického spínače - dveřní, okenní, vč. dodávky</t>
  </si>
  <si>
    <t>220711111R00</t>
  </si>
  <si>
    <t>Montáž klávesnice s LCD displejem, vč. dodávkx</t>
  </si>
  <si>
    <t>220711402R00</t>
  </si>
  <si>
    <t>Montáž poplachové sirény vnější</t>
  </si>
  <si>
    <t>2223252566RT</t>
  </si>
  <si>
    <t>Náhradní zdroj 12 V do 60 Ah na úchytné body, vč. dodávky a akumulátoru</t>
  </si>
  <si>
    <t>220711601R00</t>
  </si>
  <si>
    <t>Programování</t>
  </si>
  <si>
    <t>h</t>
  </si>
  <si>
    <t>220800001R00</t>
  </si>
  <si>
    <t>Montáž zámku výměnového s ochran. skříňkou J, vč dodávky 12V nízkoodběrový</t>
  </si>
  <si>
    <t>22232504.Rt2</t>
  </si>
  <si>
    <t>Tlačítko zvonkové 12V , vč. dodávky</t>
  </si>
  <si>
    <t>22232504.Rt3</t>
  </si>
  <si>
    <t>Tlačítko zvonkové 12V otvírací, vč. dodávky</t>
  </si>
  <si>
    <t>220711305R00</t>
  </si>
  <si>
    <t>Montáž infradetektoru čidla tříštění</t>
  </si>
  <si>
    <t>220711103R00</t>
  </si>
  <si>
    <t>Montáž poplach.v/v , vč dodávky 8/2</t>
  </si>
  <si>
    <t>220711503RT1</t>
  </si>
  <si>
    <t>Montáž kabelu do 10x22 - v trubce</t>
  </si>
  <si>
    <t>220711503R01</t>
  </si>
  <si>
    <t>Montáž kabelu 2x1+4x0,5 - v trubce</t>
  </si>
  <si>
    <t>222325501R00</t>
  </si>
  <si>
    <t>Čtečka identifikačních karet EKV na úchytné body</t>
  </si>
  <si>
    <t>222325731R06</t>
  </si>
  <si>
    <t>Kódový 12V na připravené úchytné body</t>
  </si>
  <si>
    <t>222325501R01</t>
  </si>
  <si>
    <t>Vyhodnocovací jednotka DUHA, vč. dodávky</t>
  </si>
  <si>
    <t>222290007R00</t>
  </si>
  <si>
    <t>Zásuvka 2xRJ45 UTP kat.6a pod omítku, vč. dodávky</t>
  </si>
  <si>
    <t>222290115RT1</t>
  </si>
  <si>
    <t>Dveřní telefon komplet vč. dodávky</t>
  </si>
  <si>
    <t>37122152SK2</t>
  </si>
  <si>
    <t>Datový rozvaděč 19" 42U, , prosklené dveře, tříbodový zámek</t>
  </si>
  <si>
    <t>222290971R00</t>
  </si>
  <si>
    <t>Patch panel 48 cat6a</t>
  </si>
  <si>
    <t>222323366R03</t>
  </si>
  <si>
    <t>Ventilátorová jednotka</t>
  </si>
  <si>
    <t>222290981Rt1</t>
  </si>
  <si>
    <t>Vyvazovací panel, vč dodávky</t>
  </si>
  <si>
    <t>222290945Rt1</t>
  </si>
  <si>
    <t>Přepínač s PoE 48 port viz příloha, 19", 1U, vč dodávky</t>
  </si>
  <si>
    <t>222290962RT3</t>
  </si>
  <si>
    <t>1000Base-LH SFP, connector, SM, (OEM Cisco comp, vč dodávky</t>
  </si>
  <si>
    <t>222290975RT3</t>
  </si>
  <si>
    <t>Patch cord UTP cat 6a, vč dodávky</t>
  </si>
  <si>
    <t>222291125RT2</t>
  </si>
  <si>
    <t>Konektory a svary opt., vč dodávky</t>
  </si>
  <si>
    <t>222310902R00</t>
  </si>
  <si>
    <t>Měření kabelů UTP, vč. protokolu</t>
  </si>
  <si>
    <t>222731201R03</t>
  </si>
  <si>
    <t>Vnitřní IP dome kamera úchytné body, vč. dodávky</t>
  </si>
  <si>
    <t>222731501R00</t>
  </si>
  <si>
    <t>Instalace SW, konfigurace a uvedení do provozu</t>
  </si>
  <si>
    <t>hod</t>
  </si>
  <si>
    <t>M65</t>
  </si>
  <si>
    <t>Elektroinstalace</t>
  </si>
  <si>
    <t>650052715R00</t>
  </si>
  <si>
    <t>Montáž zásuvky zapuštěné 45x45 mm 2P+PE, do podl. krabice vč. dodávky</t>
  </si>
  <si>
    <t>650052715RT3</t>
  </si>
  <si>
    <t>Montáž zás zapuštěné 45x45 mm 2P+PE s T3, do podlahové krabice</t>
  </si>
  <si>
    <t>348360131RT1</t>
  </si>
  <si>
    <t>A-LED svítidlo 52W, DALI, 4000K, 4800lm+řídící jed, 1195x295x49mm, 5,1kg, IP40, Ra80, černá barva,</t>
  </si>
  <si>
    <t>348360130RT2</t>
  </si>
  <si>
    <t>A1 LED svítidlo 52W, 4000K, 4800lm ze svítidla, , 195x295x49mm, dodáváno včetně závěsů, transpar</t>
  </si>
  <si>
    <t>348360130RT3</t>
  </si>
  <si>
    <t>A2 LED svítidlo 45W, 4000K, 4100lm ze svítidla, 195x295x49mm, dodáváno včetně závěsů, transpar</t>
  </si>
  <si>
    <t>348360130RT4</t>
  </si>
  <si>
    <t>A3 LED svítidlo 52W, 4000K, 4800lm ze svítidla, 195x295x49mm, dodáváno včetně pacek do SDK</t>
  </si>
  <si>
    <t>348360131RT5</t>
  </si>
  <si>
    <t>B Vestavné svítidlo LED 18W, IP54, 4000K, černý rámeček a rastr</t>
  </si>
  <si>
    <t>348360131RT6</t>
  </si>
  <si>
    <t>C Svítidlo LED 12W, 1200lm, 4000K, IP44, IK06.</t>
  </si>
  <si>
    <t>348360131RT6.1</t>
  </si>
  <si>
    <t>D LED s se dvěmi vyzařovacími difusory 27,9W, 3576lm ze svítidla, 595x595x40mm, IP44</t>
  </si>
  <si>
    <t>348360131RT7</t>
  </si>
  <si>
    <t>D1 LED s se dvěmi vyzařovacími difusory 27,9W DALI, 3576lm ze svítidla, 595x595x40mm, IP44</t>
  </si>
  <si>
    <t>348360131RT8</t>
  </si>
  <si>
    <t>F Závěsné svítidlo, barva bílá, dif. mikroprisma, , LED 39,1W,5080lm, 4000K, RA80, 230V, IP40</t>
  </si>
  <si>
    <t>348360131RT9</t>
  </si>
  <si>
    <t>H Reflektor do 3-f. lišty, barva bílá, LED 10W,, 1040lm, 4000K,RA90, 230V, IP20, d=80mm, h=160mm</t>
  </si>
  <si>
    <t>348360131RT9a</t>
  </si>
  <si>
    <t>Hp Napájecí lišta 3-fázová 2000mm bílá</t>
  </si>
  <si>
    <t>348360131RT10</t>
  </si>
  <si>
    <t>P LED svítidlo přisazené 55W, 4000K, 6400lm, IP65, 1500x95x78mm, 2,3kg.</t>
  </si>
  <si>
    <t>34828410RT1</t>
  </si>
  <si>
    <t>N Nouzové LED svítidlo 3W, záruka na 10let, , dohledová 60 min</t>
  </si>
  <si>
    <t>34828410RT1.1</t>
  </si>
  <si>
    <t>N1 Nouzové LED svítidlo 7,5W, záruka na 10let, , dohledová 60 min</t>
  </si>
  <si>
    <t>34828410RT3</t>
  </si>
  <si>
    <t>N2 Nouzové LED svítidlo 1W, záruka na 10let, , dohledová 60 min</t>
  </si>
  <si>
    <t>34828410RT4</t>
  </si>
  <si>
    <t>N3 Nouzové LED svítidlo 1W, záruka na 10let, , dohledová 60 min RAL9010.</t>
  </si>
  <si>
    <t>357161609RR1</t>
  </si>
  <si>
    <t>Rozvodnice OCP viz výkres R23, viz výkres 06</t>
  </si>
  <si>
    <t>357161609RR2</t>
  </si>
  <si>
    <t>Rozvodnice OCP viz výkres R7, viz výkres 07</t>
  </si>
  <si>
    <t>357161609RR3</t>
  </si>
  <si>
    <t>Rozvodnice OCP viz výkres R2.2, viz výkres 08</t>
  </si>
  <si>
    <t>357161609RR4</t>
  </si>
  <si>
    <t>Rozvodnice OCP viz výkres R9, viz výkres 09</t>
  </si>
  <si>
    <t>357161609RR5</t>
  </si>
  <si>
    <t>Rozvodnice OCP viz výkres R2.1, viz výkres 10</t>
  </si>
  <si>
    <t>357161609RR6</t>
  </si>
  <si>
    <t>Rozvodnice OCP viz výkres R16, viz výkres 11</t>
  </si>
  <si>
    <t>VN</t>
  </si>
  <si>
    <t>Vedlejší náklady</t>
  </si>
  <si>
    <t>005241010R</t>
  </si>
  <si>
    <t>Dokumentace skutečného provedení</t>
  </si>
  <si>
    <t>Soubor</t>
  </si>
  <si>
    <t>005231010R</t>
  </si>
  <si>
    <t>Revize</t>
  </si>
  <si>
    <t>005124010R</t>
  </si>
  <si>
    <t>Koordinační činnost</t>
  </si>
  <si>
    <t>005231030R</t>
  </si>
  <si>
    <t>Zkušební provoz</t>
  </si>
  <si>
    <t>01.03 - ZTI a vytápění - fáze I.</t>
  </si>
  <si>
    <t xml:space="preserve">    34 - Stěny a příčky</t>
  </si>
  <si>
    <t xml:space="preserve">    41 - Stropy a stropní konstrukce (pro pozemní stavby)</t>
  </si>
  <si>
    <t xml:space="preserve">    90 - Hodinové zúčtovací sazby (HZS)</t>
  </si>
  <si>
    <t xml:space="preserve">    97 - Prorážení otvorů a ostatní bourací práce</t>
  </si>
  <si>
    <t xml:space="preserve">    H99 - Ostatní přesuny hmot</t>
  </si>
  <si>
    <t xml:space="preserve">    S - Přesuny sutí</t>
  </si>
  <si>
    <t xml:space="preserve">    721 - Vnitřní kanalizace</t>
  </si>
  <si>
    <t xml:space="preserve">    722 - Vnitřní vodovod</t>
  </si>
  <si>
    <t xml:space="preserve">    725 - Zařizovací předměty</t>
  </si>
  <si>
    <t xml:space="preserve">    726 - Instalační prefabrikáty</t>
  </si>
  <si>
    <t xml:space="preserve">    728 - Vzduchotechnika</t>
  </si>
  <si>
    <t xml:space="preserve">    733 - Rozvod potrubí</t>
  </si>
  <si>
    <t xml:space="preserve">    734 - Armatury</t>
  </si>
  <si>
    <t xml:space="preserve">    735 - Otopná tělesa</t>
  </si>
  <si>
    <t xml:space="preserve">    783 - Nátěry</t>
  </si>
  <si>
    <t>Stěny a příčky</t>
  </si>
  <si>
    <t>346244361R00</t>
  </si>
  <si>
    <t>Zazdívka rýh, potrubí, kapes cihlami tl. 6,5 cm</t>
  </si>
  <si>
    <t>RTS II / 2021</t>
  </si>
  <si>
    <t>3,5</t>
  </si>
  <si>
    <t>Stropy a stropní konstrukce (pro pozemní stavby)</t>
  </si>
  <si>
    <t>411387531R00</t>
  </si>
  <si>
    <t>Zabetonování otvorů 0,25 m2 ve stropech a klenbách</t>
  </si>
  <si>
    <t>Hodinové zúčtovací sazby (HZS)</t>
  </si>
  <si>
    <t>900      R00</t>
  </si>
  <si>
    <t>Průzkum stávajícího trasování ZTI rozvodů</t>
  </si>
  <si>
    <t>901      R00</t>
  </si>
  <si>
    <t>Zaměření a kontrola skutečného stavu VZT potrubí</t>
  </si>
  <si>
    <t>RTS I / 2019</t>
  </si>
  <si>
    <t>904      R02</t>
  </si>
  <si>
    <t>Topná zkouška</t>
  </si>
  <si>
    <t>Prorážení otvorů a ostatní bourací práce</t>
  </si>
  <si>
    <t>972054141R00</t>
  </si>
  <si>
    <t>Vybourání otv. stropy ŽB pl. 0,0225 m2, tl. 15 cm</t>
  </si>
  <si>
    <t>974031153R00</t>
  </si>
  <si>
    <t>Vysekání rýh ve zdi cihelné 10 x 10 cm</t>
  </si>
  <si>
    <t>974031155R00</t>
  </si>
  <si>
    <t>Vysekání rýh ve zdi cihelné 10 x 20 cm</t>
  </si>
  <si>
    <t>979092111R00</t>
  </si>
  <si>
    <t>Vyklizení ulehlé suti z pl.do 15 m2/ hl. 2 m-ručně</t>
  </si>
  <si>
    <t>3*0,0225*0,15+34*0,1*0,05</t>
  </si>
  <si>
    <t>124*0,1*0,15</t>
  </si>
  <si>
    <t>H99</t>
  </si>
  <si>
    <t>Ostatní přesuny hmot</t>
  </si>
  <si>
    <t>999281105R00</t>
  </si>
  <si>
    <t>Přesun hmot pro opravy a údržbu do výšky 6 m</t>
  </si>
  <si>
    <t>S</t>
  </si>
  <si>
    <t>Přesuny sutí</t>
  </si>
  <si>
    <t>979082111R00</t>
  </si>
  <si>
    <t>Vnitrostaveništní doprava suti do 10 m</t>
  </si>
  <si>
    <t>979081111R00</t>
  </si>
  <si>
    <t>Odvoz suti a vybour. hmot na skládku do 1 km</t>
  </si>
  <si>
    <t>979084419R00</t>
  </si>
  <si>
    <t>Příplatek za dopravu hmot za každý další 1 km</t>
  </si>
  <si>
    <t>979990001R00</t>
  </si>
  <si>
    <t>Poplatek za skládku stavební suti</t>
  </si>
  <si>
    <t>721</t>
  </si>
  <si>
    <t>Vnitřní kanalizace</t>
  </si>
  <si>
    <t>721171803R00</t>
  </si>
  <si>
    <t>Demontáž potrubí z PVC do D 75 mm</t>
  </si>
  <si>
    <t>721171808R00</t>
  </si>
  <si>
    <t>Demontáž potrubí z PVC do D 114 mm</t>
  </si>
  <si>
    <t>721290822R00</t>
  </si>
  <si>
    <t>Přesun vybouraných hmot - kanalizace, H 6 - 12 m</t>
  </si>
  <si>
    <t>721176103R00</t>
  </si>
  <si>
    <t>Potrubí HT připojovací D 50 x 1,8 mm</t>
  </si>
  <si>
    <t>26*0,15</t>
  </si>
  <si>
    <t>721176104R00</t>
  </si>
  <si>
    <t>Potrubí HT připojovací D 75 x 1,9 mm</t>
  </si>
  <si>
    <t>721176105R00</t>
  </si>
  <si>
    <t>Potrubí HT připojovací D 110 x 2,7 mm</t>
  </si>
  <si>
    <t>721176113R00</t>
  </si>
  <si>
    <t>Potrubí HT odpadní svislé D 50 x 1,8 mm</t>
  </si>
  <si>
    <t>721176115R00</t>
  </si>
  <si>
    <t>Potrubí HT odpadní svislé D 110 x 2,7 mm</t>
  </si>
  <si>
    <t>721194105R00</t>
  </si>
  <si>
    <t>Vyvedení odpadních výpustek D 50 x 1,8</t>
  </si>
  <si>
    <t>721194109R00</t>
  </si>
  <si>
    <t>Vyvedení odpadních výpustek D 110 x 2,3</t>
  </si>
  <si>
    <t>721290111R00</t>
  </si>
  <si>
    <t>Zkouška těsnosti kanalizace vodou DN 125</t>
  </si>
  <si>
    <t>998721101R00</t>
  </si>
  <si>
    <t>Přesun hmot pro vnitřní kanalizaci, výšky do 6 m</t>
  </si>
  <si>
    <t>722</t>
  </si>
  <si>
    <t>Vnitřní vodovod</t>
  </si>
  <si>
    <t>722170801R00</t>
  </si>
  <si>
    <t>Demontáž rozvodů vody z plastů do D 32</t>
  </si>
  <si>
    <t>722290821R00</t>
  </si>
  <si>
    <t>Přesun vybouraných hmot - vodovody, H do 6 m</t>
  </si>
  <si>
    <t>0,0034</t>
  </si>
  <si>
    <t>722172331R00</t>
  </si>
  <si>
    <t>Potrubí z PPR, D 20x3,4 mm, PN 20, vč. zed. výpom.</t>
  </si>
  <si>
    <t>(69+54)*0,15</t>
  </si>
  <si>
    <t>722172332R00</t>
  </si>
  <si>
    <t>Potrubí z PPR, D 25x4,2 mm, PN 20, vč. zed. výpom.</t>
  </si>
  <si>
    <t>722181243RT7</t>
  </si>
  <si>
    <t>Izolace návleková tl. stěny 13 mm vnitřní průměr 22 mm</t>
  </si>
  <si>
    <t>69*0,15</t>
  </si>
  <si>
    <t>722181243RT8</t>
  </si>
  <si>
    <t>Izolace návleková tl. stěny 13 mm vnitřní průměr 25 mm</t>
  </si>
  <si>
    <t>722181244RT7</t>
  </si>
  <si>
    <t>Izolace návleková tl. stěny 20 mm vnitřní průměr 22 mm</t>
  </si>
  <si>
    <t>54*0,15</t>
  </si>
  <si>
    <t>722202213R00</t>
  </si>
  <si>
    <t>Nástěnka PP-R D 20xR1/2</t>
  </si>
  <si>
    <t>722202221R00</t>
  </si>
  <si>
    <t>Komplet nástěnný PP-R D 20xR1/2</t>
  </si>
  <si>
    <t>722202432R00</t>
  </si>
  <si>
    <t>Kohout kulový rozebíratelný PP-R D 20</t>
  </si>
  <si>
    <t>722237661R00</t>
  </si>
  <si>
    <t>Klapka zpět.,2xvnitř.závit GIACOMINI N5 DN15,vodov</t>
  </si>
  <si>
    <t>722191111R00</t>
  </si>
  <si>
    <t>Hadice flexibilní k baterii,DN 15 x M10,délka 0,4m</t>
  </si>
  <si>
    <t>soubor</t>
  </si>
  <si>
    <t>722190401R00</t>
  </si>
  <si>
    <t>Vyvedení a upevnění výpustek DN 15</t>
  </si>
  <si>
    <t>722280107R00</t>
  </si>
  <si>
    <t>Tlaková zkouška vodovodního potrubí DN 40</t>
  </si>
  <si>
    <t>722290234R00</t>
  </si>
  <si>
    <t>Proplach a dezinfekce vodovod.potrubí DN 80</t>
  </si>
  <si>
    <t>998722101R00</t>
  </si>
  <si>
    <t>Přesun hmot pro vnitřní vodovod, výšky do 6 m</t>
  </si>
  <si>
    <t>Zařizovací předměty</t>
  </si>
  <si>
    <t>725539101R00</t>
  </si>
  <si>
    <t>Montáž elektr.ohřívačů, ostatní typy 15 l</t>
  </si>
  <si>
    <t>54132294</t>
  </si>
  <si>
    <t>Ohřívač vody el. zásobníkový tlakový TO 15 IN</t>
  </si>
  <si>
    <t>725539102R00</t>
  </si>
  <si>
    <t>Montáž elektr.ohřívačů, ostatní typy 80 l</t>
  </si>
  <si>
    <t>5413223512</t>
  </si>
  <si>
    <t>Ohřívač elektrický závěsný svislý tlakový EOV 80</t>
  </si>
  <si>
    <t>725539103R00</t>
  </si>
  <si>
    <t>Montáž elektr.ohřívačů, ostatní typy 125 l</t>
  </si>
  <si>
    <t>5413223514</t>
  </si>
  <si>
    <t>Ohřívač elektrický závěsný svislý tlakový EOV 120</t>
  </si>
  <si>
    <t>55110080</t>
  </si>
  <si>
    <t>Skupina bezpečnostní k zásobníkům TV 3/4"</t>
  </si>
  <si>
    <t>725014131R00</t>
  </si>
  <si>
    <t>Klozet závěsný + sedátko, bílý</t>
  </si>
  <si>
    <t>551070101</t>
  </si>
  <si>
    <t>M70 Ovládací tlačítko bílé</t>
  </si>
  <si>
    <t>725129201R00</t>
  </si>
  <si>
    <t>Montáž pisoárového záchodku bez nádrže</t>
  </si>
  <si>
    <t>64250650</t>
  </si>
  <si>
    <t>Pisoár, přívod zezadu, odpad dozadu bílý</t>
  </si>
  <si>
    <t>725869101R00</t>
  </si>
  <si>
    <t>Montáž uzávěrek zápach. D 40</t>
  </si>
  <si>
    <t>551620250</t>
  </si>
  <si>
    <t>Sifon pisoárový vodorovný DN 40</t>
  </si>
  <si>
    <t>551070195</t>
  </si>
  <si>
    <t>Automatický splachovač pisoáru chrom</t>
  </si>
  <si>
    <t>551070196</t>
  </si>
  <si>
    <t>Síťový zdroj 12V/10W</t>
  </si>
  <si>
    <t>725019101R00</t>
  </si>
  <si>
    <t>Výlevka stojící s plastovou mřížkou</t>
  </si>
  <si>
    <t>725825111R01</t>
  </si>
  <si>
    <t>Baterie umyvadlová nástěnná ruční s prodlouženým raménkem</t>
  </si>
  <si>
    <t>725037140R00</t>
  </si>
  <si>
    <t>Umyvadlo na šrouby 50 x 41 cm, bílé</t>
  </si>
  <si>
    <t>725823111R00</t>
  </si>
  <si>
    <t>Baterie umyvadlová stoján. ruční, bez otvír.odpadu</t>
  </si>
  <si>
    <t>725860251R00</t>
  </si>
  <si>
    <t>Sifon umyvadlový chromovaný</t>
  </si>
  <si>
    <t>725249102R00</t>
  </si>
  <si>
    <t>Montáž sprchových mís a vaniček</t>
  </si>
  <si>
    <t>64293836</t>
  </si>
  <si>
    <t>Vanička sprch. litý mramor 90x90 cm</t>
  </si>
  <si>
    <t>725860227R00</t>
  </si>
  <si>
    <t>Sifon ke sprchové vaničce PP, D 50 mm</t>
  </si>
  <si>
    <t>725229106R00</t>
  </si>
  <si>
    <t>Montáž vanových zástěn jednostranně upevněných</t>
  </si>
  <si>
    <t>55428101.R01</t>
  </si>
  <si>
    <t>Sprchové dveře, 90x200 cm, otočné pravé, bezpečnostní sklo čiré</t>
  </si>
  <si>
    <t>55428102.R01</t>
  </si>
  <si>
    <t>Boční zástěna ke sprchovým dveřím 90x200 cm, bezpečnostní sklo čiré</t>
  </si>
  <si>
    <t>725845111R00</t>
  </si>
  <si>
    <t>Baterie sprchová nástěnná ruční, bez příslušenství</t>
  </si>
  <si>
    <t>725849302R00</t>
  </si>
  <si>
    <t>Montáž držáku sprchy</t>
  </si>
  <si>
    <t>55145352</t>
  </si>
  <si>
    <t>Set sprchový hadice, růžice, hadice 150 cm držák malý průměr 68 mm</t>
  </si>
  <si>
    <t>725814106R00</t>
  </si>
  <si>
    <t>Ventil rohový s filtrem DN 15 x DN 15</t>
  </si>
  <si>
    <t>998725101R00</t>
  </si>
  <si>
    <t>Přesun hmot pro zařizovací předměty, výšky do 6 m</t>
  </si>
  <si>
    <t>726</t>
  </si>
  <si>
    <t>Instalační prefabrikáty</t>
  </si>
  <si>
    <t>726211123R00</t>
  </si>
  <si>
    <t>Modul-WC, předstěnová instalace, h 108 cm</t>
  </si>
  <si>
    <t>998726121R00</t>
  </si>
  <si>
    <t>Přesun hmot pro předstěnové systémy, výšky do 6 m</t>
  </si>
  <si>
    <t>728</t>
  </si>
  <si>
    <t>Vzduchotechnika</t>
  </si>
  <si>
    <t>728111812R00</t>
  </si>
  <si>
    <t>Demontáž potrubí plechového 4hranného do 0,03 m2</t>
  </si>
  <si>
    <t>728890811R00</t>
  </si>
  <si>
    <t>Přesun demont. hmot - vzduchotechnika, H do 6 m</t>
  </si>
  <si>
    <t>0,0354</t>
  </si>
  <si>
    <t>728413521R00</t>
  </si>
  <si>
    <t>Montáž talířového ventilu kruhového do d 100 mm</t>
  </si>
  <si>
    <t>429002VD</t>
  </si>
  <si>
    <t>Ventil talířový odváděcí plastový bílý 100 mm</t>
  </si>
  <si>
    <t>728415114R00</t>
  </si>
  <si>
    <t>Montáž mřížky větrací nebo ventilační do 0,20 m2</t>
  </si>
  <si>
    <t>42972799</t>
  </si>
  <si>
    <t>Mřížka větrací plastová do minerálního podhledu, 600x300 mm</t>
  </si>
  <si>
    <t>RTS I / 2021</t>
  </si>
  <si>
    <t>728415112R00</t>
  </si>
  <si>
    <t>Montáž mřížky větrací nebo ventilační do 0,10 m2</t>
  </si>
  <si>
    <t>42972893199</t>
  </si>
  <si>
    <t>Mřížka čtyřhranná plastová 125x365 mm</t>
  </si>
  <si>
    <t>4298150120</t>
  </si>
  <si>
    <t>Hadice ohebná Aluvac45, 102mmx10 m</t>
  </si>
  <si>
    <t>998728101R00</t>
  </si>
  <si>
    <t>Přesun hmot pro vzduchotechniku, výšky do 6 m</t>
  </si>
  <si>
    <t>733</t>
  </si>
  <si>
    <t>Rozvod potrubí</t>
  </si>
  <si>
    <t>733110806R00</t>
  </si>
  <si>
    <t>Demontáž potrubí ocelového závitového do DN 15-32</t>
  </si>
  <si>
    <t>2*1+2*3+2*1</t>
  </si>
  <si>
    <t>733890801R00</t>
  </si>
  <si>
    <t>Přemístění vybouraných hmot - potrubí, H do 6 m</t>
  </si>
  <si>
    <t>0,0322</t>
  </si>
  <si>
    <t>733111103R00</t>
  </si>
  <si>
    <t>Potrubí závitové bezešvé běžné nízkotlaké DN 15</t>
  </si>
  <si>
    <t>2*1+2*4+2*3+2*1</t>
  </si>
  <si>
    <t>733113113R00</t>
  </si>
  <si>
    <t>Příplatek za zhotovení přípojky DN 15</t>
  </si>
  <si>
    <t>733190106R00</t>
  </si>
  <si>
    <t>Tlaková zkouška potrubí DN 32</t>
  </si>
  <si>
    <t>998733101R00</t>
  </si>
  <si>
    <t>Přesun hmot pro rozvody potrubí, výšky do 6 m</t>
  </si>
  <si>
    <t>734</t>
  </si>
  <si>
    <t>Armatury</t>
  </si>
  <si>
    <t>734223122R00</t>
  </si>
  <si>
    <t>Ventil termostatický, přímý, IVAR.VD DN 15</t>
  </si>
  <si>
    <t>734263132R00</t>
  </si>
  <si>
    <t>Šroubení regulační, přímé, IVAR.DD 301 DN 15</t>
  </si>
  <si>
    <t>55137306.A</t>
  </si>
  <si>
    <t>Hlavice termostatická Heimeier K standard</t>
  </si>
  <si>
    <t>998734101R00</t>
  </si>
  <si>
    <t>Přesun hmot pro armatury, výšky do 6 m</t>
  </si>
  <si>
    <t>735</t>
  </si>
  <si>
    <t>Otopná tělesa</t>
  </si>
  <si>
    <t>735494811R00</t>
  </si>
  <si>
    <t>Vypuštění vody z otopných těles</t>
  </si>
  <si>
    <t>12,5</t>
  </si>
  <si>
    <t>735191910R00</t>
  </si>
  <si>
    <t>Napuštění vody do otopného systému - bez kotle</t>
  </si>
  <si>
    <t>14,5</t>
  </si>
  <si>
    <t>735111810R00</t>
  </si>
  <si>
    <t>Demontáž těles otopných litinových článkových</t>
  </si>
  <si>
    <t>735119140R00</t>
  </si>
  <si>
    <t>Montáž těles otopných litinových článkových</t>
  </si>
  <si>
    <t>735117110R00</t>
  </si>
  <si>
    <t>Odpojení a připojení těles po nátěru</t>
  </si>
  <si>
    <t>735151260R00</t>
  </si>
  <si>
    <t>Otopná těl.panel.Radik Plan Klasik 21 600/ 400</t>
  </si>
  <si>
    <t>735151262R00</t>
  </si>
  <si>
    <t>Otopná těl.panel.Radik Plan Klasik 21 600/ 600</t>
  </si>
  <si>
    <t>735151328R00</t>
  </si>
  <si>
    <t>Otopná těl.panel.Radik Plan Klasik 22 400/1200</t>
  </si>
  <si>
    <t>735118110R00</t>
  </si>
  <si>
    <t>Tlaková zkouška otopných těles litinových - vodou</t>
  </si>
  <si>
    <t>735138003R00</t>
  </si>
  <si>
    <t>Tlaková zkouška úsporných otopných těles 2 řadých</t>
  </si>
  <si>
    <t>735000912R00</t>
  </si>
  <si>
    <t>Oprava-vyregulování ventilů s termost.ovládáním</t>
  </si>
  <si>
    <t>998735101R00</t>
  </si>
  <si>
    <t>Přesun hmot pro otopná tělesa, výšky do 6 m</t>
  </si>
  <si>
    <t>Nátěry</t>
  </si>
  <si>
    <t>783201821R00</t>
  </si>
  <si>
    <t>Odstranění nátěrů z kovových konstrukcí opálením</t>
  </si>
  <si>
    <t>783324140R00</t>
  </si>
  <si>
    <t>Nátěr syntetický litin. radiátorů Z +1x + 1x email</t>
  </si>
  <si>
    <t>783424140R00</t>
  </si>
  <si>
    <t>Nátěr syntetický potrubí do DN 50 mm Z + 2x</t>
  </si>
  <si>
    <t>01.99 - Vedlejší rozpočtové náklady</t>
  </si>
  <si>
    <t>VRN - Vedlejší rozpočtové náklady</t>
  </si>
  <si>
    <t xml:space="preserve">    ON - Ostatní náklady</t>
  </si>
  <si>
    <t>VRN</t>
  </si>
  <si>
    <t>ON</t>
  </si>
  <si>
    <t>Ostatní náklady</t>
  </si>
  <si>
    <t>2002</t>
  </si>
  <si>
    <t>Dokumentace skutečného provedení , včetně zákresů změn a revizí z průzkumů a zabudovaných interiérů. Elektronicky v 1 vyhotovení na CD a 6 paré tištěná kopie.</t>
  </si>
  <si>
    <t>-1137993356</t>
  </si>
  <si>
    <t>2003</t>
  </si>
  <si>
    <t>Inženýrská činnost (zejména s OPP, PO, BOZP, DIO, DIR, DOSS, správci dopr. a tech. Infr.)</t>
  </si>
  <si>
    <t>kpl</t>
  </si>
  <si>
    <t>469183828</t>
  </si>
  <si>
    <t>2005</t>
  </si>
  <si>
    <t>Dílenská dokumentace, kladečské plány, odsouhlasení - dodávka GDS, na všechny části dodávky, které tuto dokumentaci vyžadují</t>
  </si>
  <si>
    <t>1958398914</t>
  </si>
  <si>
    <t>2006</t>
  </si>
  <si>
    <t>Dílenská dokumentace-podřezání zdiva</t>
  </si>
  <si>
    <t>2007</t>
  </si>
  <si>
    <t>Provozní řád a předpisy, zaškolení obsluhy, uvedení do trvalého provozu</t>
  </si>
  <si>
    <t>852991859</t>
  </si>
  <si>
    <t>2008</t>
  </si>
  <si>
    <t>Náklady spojené se vzorkováním, materiálů a výrobků dle požadavků PD</t>
  </si>
  <si>
    <t>-1299925122</t>
  </si>
  <si>
    <t>1024</t>
  </si>
  <si>
    <t>1011</t>
  </si>
  <si>
    <t>Vybudování zařízení staveniště dle POV vč. oplocení a napojení na inženýrské sítě</t>
  </si>
  <si>
    <t>-318568633</t>
  </si>
  <si>
    <t>1012</t>
  </si>
  <si>
    <t>Provoz zařízení staveniště</t>
  </si>
  <si>
    <t>-1130123446</t>
  </si>
  <si>
    <t>1013</t>
  </si>
  <si>
    <t>Odstranění zařízení staveniště</t>
  </si>
  <si>
    <t>02 - Rekonstrukce chodeb obj.A - I.etapa, Fáze II.</t>
  </si>
  <si>
    <t>02.01 - Stavební část - fáze II.</t>
  </si>
  <si>
    <t xml:space="preserve">    1 - Zemní práce</t>
  </si>
  <si>
    <t xml:space="preserve">    600 - Sanace</t>
  </si>
  <si>
    <t xml:space="preserve">    773 - Podlahy z litého teraca</t>
  </si>
  <si>
    <t>Zemní práce</t>
  </si>
  <si>
    <t>139751101</t>
  </si>
  <si>
    <t>Vykopávka v uzavřených prostorech ručně v hornině třídy těžitelnosti I skupiny 1 až 3</t>
  </si>
  <si>
    <t>1073518653</t>
  </si>
  <si>
    <t>https://podminky.urs.cz/item/CS_URS_2021_02/139751101</t>
  </si>
  <si>
    <t>"skladba P5"</t>
  </si>
  <si>
    <t>254,47*0,21</t>
  </si>
  <si>
    <t>162211311</t>
  </si>
  <si>
    <t>Vodorovné přemístění výkopku nebo sypaniny stavebním kolečkem s vyprázdněním kolečka na hromady nebo do dopravního prostředku na vzdálenost do 10 m z horniny třídy těžitelnosti I, skupiny 1 až 3</t>
  </si>
  <si>
    <t>-174136093</t>
  </si>
  <si>
    <t>https://podminky.urs.cz/item/CS_URS_2021_02/162211311</t>
  </si>
  <si>
    <t>162211319</t>
  </si>
  <si>
    <t>Vodorovné přemístění výkopku nebo sypaniny stavebním kolečkem s vyprázdněním kolečka na hromady nebo do dopravního prostředku na vzdálenost do 10 m Příplatek za každých dalších 10 m k ceně -1311</t>
  </si>
  <si>
    <t>675562369</t>
  </si>
  <si>
    <t>https://podminky.urs.cz/item/CS_URS_2021_02/162211319</t>
  </si>
  <si>
    <t>53,439*4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</si>
  <si>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</si>
  <si>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</si>
  <si>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388190150</t>
  </si>
  <si>
    <t>https://podminky.urs.cz/item/CS_URS_2021_02/162751117</t>
  </si>
  <si>
    <t>171201231</t>
  </si>
  <si>
    <t>Poplatek za uložení stavebního odpadu na recyklační skládce (skládkovné) zeminy a kamení zatříděného do Katalogu odpadů pod kódem 17 05 04</t>
  </si>
  <si>
    <t>-1778051060</t>
  </si>
  <si>
    <t>https://podminky.urs.cz/item/CS_URS_2021_02/171201231</t>
  </si>
  <si>
    <t>53,439*1,8</t>
  </si>
  <si>
    <t>-645903532</t>
  </si>
  <si>
    <t>"podlaha P5"</t>
  </si>
  <si>
    <t>254,47</t>
  </si>
  <si>
    <t>"podlaha P15"</t>
  </si>
  <si>
    <t>10,15</t>
  </si>
  <si>
    <t>"podlaha P15a"</t>
  </si>
  <si>
    <t>88,7</t>
  </si>
  <si>
    <t>"podlaha P15b"</t>
  </si>
  <si>
    <t>12,96</t>
  </si>
  <si>
    <t>1576508538</t>
  </si>
  <si>
    <t>10,15*1,15</t>
  </si>
  <si>
    <t>88,7*1,15</t>
  </si>
  <si>
    <t>12,96*1,15</t>
  </si>
  <si>
    <t>69311081</t>
  </si>
  <si>
    <t>geotextilie netkaná separační, ochranná, filtrační, drenážní PES 300g/m2</t>
  </si>
  <si>
    <t>-1299063297</t>
  </si>
  <si>
    <t>https://podminky.urs.cz/item/CS_URS_2021_02/69311081</t>
  </si>
  <si>
    <t>254,47*1,15</t>
  </si>
  <si>
    <t>-948359505</t>
  </si>
  <si>
    <t>1,4*2,5*0,75</t>
  </si>
  <si>
    <t>311278341</t>
  </si>
  <si>
    <t>Zdivo z vápenopískových cihel na maltu M20, ručně zděné, formát a rozměr cihel 5DF 240x300x113 mm nebo 240x290x113 mm plných, z cihel pevnosti do P15</t>
  </si>
  <si>
    <t>179011657</t>
  </si>
  <si>
    <t>https://podminky.urs.cz/item/CS_URS_2021_02/311278341</t>
  </si>
  <si>
    <t>0,9*2,1*0,3</t>
  </si>
  <si>
    <t>317141423</t>
  </si>
  <si>
    <t>Překlady ploché prefabrikované z pórobetonu osazené do tenkého maltového lože, včetně slepení dvou překladů vedle sebe po celé délce boční plochy, výšky překladu do 200 mm šířky 125 mm, délky překladu přes 1300 do 1500 mm</t>
  </si>
  <si>
    <t>-323905409</t>
  </si>
  <si>
    <t>https://podminky.urs.cz/item/CS_URS_2021_02/317141423</t>
  </si>
  <si>
    <t>"PR/10"</t>
  </si>
  <si>
    <t>1548025902</t>
  </si>
  <si>
    <t>"PR/08"</t>
  </si>
  <si>
    <t>317168026</t>
  </si>
  <si>
    <t>Překlady keramické ploché osazené do maltového lože, výšky překladu 71 mm šířky 145 mm, délky 2250 mm</t>
  </si>
  <si>
    <t>1537101458</t>
  </si>
  <si>
    <t>https://podminky.urs.cz/item/CS_URS_2021_02/317168026</t>
  </si>
  <si>
    <t>"PR/11"</t>
  </si>
  <si>
    <t>-1941368688</t>
  </si>
  <si>
    <t>"překlad PR/13"</t>
  </si>
  <si>
    <t>1,58*0,75*0,1</t>
  </si>
  <si>
    <t>-1206211945</t>
  </si>
  <si>
    <t>"PR/09"</t>
  </si>
  <si>
    <t>1,1*8*3,77/1000*2</t>
  </si>
  <si>
    <t>"PR/12"</t>
  </si>
  <si>
    <t>0,8*2*8,1/1000</t>
  </si>
  <si>
    <t>"PR/13"</t>
  </si>
  <si>
    <t>1,58*5*8,1/1000</t>
  </si>
  <si>
    <t>845164761</t>
  </si>
  <si>
    <t>0,8*2*8,1/1000*1,08</t>
  </si>
  <si>
    <t>1,58*5*8,1/1000*1,08</t>
  </si>
  <si>
    <t>557191708</t>
  </si>
  <si>
    <t>1,1*8*3,77/1000*2*1,08</t>
  </si>
  <si>
    <t>30319900</t>
  </si>
  <si>
    <t>1927488167</t>
  </si>
  <si>
    <t>"dveře 1.np"</t>
  </si>
  <si>
    <t>(1,4*2,5-1*2,5)*7</t>
  </si>
  <si>
    <t>1,425*2,5-1*2,5</t>
  </si>
  <si>
    <t>1,305*2,5-1*2,5</t>
  </si>
  <si>
    <t>1,28*2,5-1*2,5</t>
  </si>
  <si>
    <t>"mč.N3002"</t>
  </si>
  <si>
    <t>1,4*2,5</t>
  </si>
  <si>
    <t>-1598183044</t>
  </si>
  <si>
    <t>1,365*0,3+2,85*1,7+(2,56*1,7+1,16*1,1-0,9*2,5)+3,95*3,28*3+6,33*3,4</t>
  </si>
  <si>
    <t>-0,9*2,02</t>
  </si>
  <si>
    <t>"3.np"</t>
  </si>
  <si>
    <t>1,8*1</t>
  </si>
  <si>
    <t>-486648710</t>
  </si>
  <si>
    <t>3,28*6+3,4*2+1,7*4+1,1*2+2,1*2</t>
  </si>
  <si>
    <t>2,5*2+1*2</t>
  </si>
  <si>
    <t>-746550646</t>
  </si>
  <si>
    <t>(0,8*2+0,9+0,79*2+0,82)*1,5</t>
  </si>
  <si>
    <t>-905151992</t>
  </si>
  <si>
    <t>"mč.N 1009"</t>
  </si>
  <si>
    <t>19,02</t>
  </si>
  <si>
    <t>"mč.N 1009a"</t>
  </si>
  <si>
    <t>21,4</t>
  </si>
  <si>
    <t>"mč.N 1010"</t>
  </si>
  <si>
    <t>19,77</t>
  </si>
  <si>
    <t>"mč.N 1011"</t>
  </si>
  <si>
    <t>20,27</t>
  </si>
  <si>
    <t>"mč.N 1012"</t>
  </si>
  <si>
    <t>19,12</t>
  </si>
  <si>
    <t>611325423</t>
  </si>
  <si>
    <t>Oprava vápenocementové omítky vnitřních ploch štukové dvouvrstvé, tloušťky do 20 mm a tloušťky štuku do 3 mm stropů, v rozsahu opravované plochy přes 30 do 50%</t>
  </si>
  <si>
    <t>-1742898642</t>
  </si>
  <si>
    <t>https://podminky.urs.cz/item/CS_URS_2021_02/611325423</t>
  </si>
  <si>
    <t>"40% plochy+trámy"</t>
  </si>
  <si>
    <t>"mč.N 1008"</t>
  </si>
  <si>
    <t>(2,68*1,2+2*1,12+1,25*0,25*2*2,182)</t>
  </si>
  <si>
    <t>"mč.N 1041"</t>
  </si>
  <si>
    <t>(12,11+1,25*0,25*2*12,11)</t>
  </si>
  <si>
    <t>"mč.N 1136"</t>
  </si>
  <si>
    <t>(11,45+1,25*0,25*2*11,45)</t>
  </si>
  <si>
    <t>"mč.N 1136a"</t>
  </si>
  <si>
    <t>(1,1+1,25*0,25*2*1,1)</t>
  </si>
  <si>
    <t>"mč.N 1136b"</t>
  </si>
  <si>
    <t>(1,14+1,25*0,25*2*1,14)</t>
  </si>
  <si>
    <t>"mč.N 1007"</t>
  </si>
  <si>
    <t>(12,97+1,25*0,25*2*12,97)</t>
  </si>
  <si>
    <t>"mč.N 1015"</t>
  </si>
  <si>
    <t>(9,48+1,25*0,25*2*19,48)</t>
  </si>
  <si>
    <t>"mč.N 1016"</t>
  </si>
  <si>
    <t>(7,3+1,25*0,25*2*7,3)</t>
  </si>
  <si>
    <t>611345413</t>
  </si>
  <si>
    <t>Oprava sádrové nebo vápenosádrové omítky vnitřních ploch hladké, tloušťky do 20 mm stropů, v rozsahu opravované plochy přes 30 do 50%</t>
  </si>
  <si>
    <t>-959777924</t>
  </si>
  <si>
    <t>https://podminky.urs.cz/item/CS_URS_2021_02/611345413</t>
  </si>
  <si>
    <t xml:space="preserve">"mč.N 1128" </t>
  </si>
  <si>
    <t>(34,22+1,25*0,25*2*34,22)</t>
  </si>
  <si>
    <t>61134-550.R</t>
  </si>
  <si>
    <t>Reprofilace štuků ze 40%</t>
  </si>
  <si>
    <t>-1562474331</t>
  </si>
  <si>
    <t>34,22</t>
  </si>
  <si>
    <t>1081967555</t>
  </si>
  <si>
    <t>"pod sádrovou omítku"</t>
  </si>
  <si>
    <t>"na dozdívky z CP"</t>
  </si>
  <si>
    <t>0,191*2,5*40+1,4*2,5</t>
  </si>
  <si>
    <t>"ostění mč.1012"</t>
  </si>
  <si>
    <t>(1,28+2,5*2)*0,6</t>
  </si>
  <si>
    <t>"na ocelové překlady"</t>
  </si>
  <si>
    <t>0,8*(0,2+0,3+0,2)</t>
  </si>
  <si>
    <t>1,58*(0,2+0,75+0,2)</t>
  </si>
  <si>
    <t>"po otlučených obkladech pod sádrovou omítku"</t>
  </si>
  <si>
    <t>"mč.V1008"</t>
  </si>
  <si>
    <t>(0,76+1,25)*1,5</t>
  </si>
  <si>
    <t>"mč.V1009"</t>
  </si>
  <si>
    <t>(0,695+0,65)*1,5</t>
  </si>
  <si>
    <t>"mč.N1013"</t>
  </si>
  <si>
    <t>0,58*1,5</t>
  </si>
  <si>
    <t>"pod nový keramický obklad"</t>
  </si>
  <si>
    <t>"mč.N1042"</t>
  </si>
  <si>
    <t>(1,6+2,15)*2*2-0,8*2*2-0,6*2</t>
  </si>
  <si>
    <t>(1,39+1,7+0,8+1,47+0,8+1,47)*2*2,1-0,6*2*4-0,8*2-0,85*1,27*2</t>
  </si>
  <si>
    <t>(0,85+1,27*2)*0,55*2</t>
  </si>
  <si>
    <t>"mč.N1043"</t>
  </si>
  <si>
    <t>(1,21+2,15)*2*2,1-0,8*2</t>
  </si>
  <si>
    <t>"mč.N1048a"</t>
  </si>
  <si>
    <t>(2,85+3,95+0,9+0,9+1,25)*2*2-0,6*2*2-0,7*2*2-1,26*1,15+(1,26+1,15*2)*0,6</t>
  </si>
  <si>
    <t>"mč.N1049"</t>
  </si>
  <si>
    <t>(1,13+1,25)*2*2-0,9*2</t>
  </si>
  <si>
    <t>"mč.N1050"</t>
  </si>
  <si>
    <t>(1,9+1,9+1,65+2,25+1,35+3,95+0,82+1,65+0,79+1,65+0,79+1,65)*2*2,1</t>
  </si>
  <si>
    <t>-0,8*2,1*5-0,6*2*6-0,85*1,25*2-1,26*1,3+(0,85+1,25*2)*0,55*2</t>
  </si>
  <si>
    <t>(1,26+1,3*2)*0,6</t>
  </si>
  <si>
    <t>"mč.1014"</t>
  </si>
  <si>
    <t>(1,46+0,6+0,6)*1,5</t>
  </si>
  <si>
    <t>"mč.1015"</t>
  </si>
  <si>
    <t>(0,6+3,43+0,6)*1,5</t>
  </si>
  <si>
    <t>"mč.N3002+chodba"</t>
  </si>
  <si>
    <t>1,4*2,5*2</t>
  </si>
  <si>
    <t>1883296684</t>
  </si>
  <si>
    <t>"pod sádrové omítky"</t>
  </si>
  <si>
    <t>128,242</t>
  </si>
  <si>
    <t>2011716755</t>
  </si>
  <si>
    <t>55*0,2</t>
  </si>
  <si>
    <t>919608806</t>
  </si>
  <si>
    <t>"mč.3045"</t>
  </si>
  <si>
    <t>(5,1+4,055)*2*3,85-1,8*1-0,9*2,1-1,47*2,35*2+(1,47+2,35*2)*0,5*2</t>
  </si>
  <si>
    <t>1082,689</t>
  </si>
  <si>
    <t>-583310257</t>
  </si>
  <si>
    <t>-1031301827</t>
  </si>
  <si>
    <t>"rabic ocel.překladů"</t>
  </si>
  <si>
    <t>2,377</t>
  </si>
  <si>
    <t>-697943717</t>
  </si>
  <si>
    <t>"mč.N1006"</t>
  </si>
  <si>
    <t>(31,95+2,2)*2*2,85-1,8*2,35-1,4*2,5*6-1,315*2,5-0,8*2,5*8-1,1*2,5</t>
  </si>
  <si>
    <t>-1,28*2,5+(1,44+2,5*2)*0,5-1,6*2,4-2,58*1,7-(2,56*1,7+1,16*1,1)</t>
  </si>
  <si>
    <t>"mč.N1007"</t>
  </si>
  <si>
    <t>(4,4+2,74)*2*3-1,4*2,5+(1,4+2,5*2)*0,6</t>
  </si>
  <si>
    <t>"mč.N1008"</t>
  </si>
  <si>
    <t>(7,635+6,33+2,3)*2*2,9-1,26*1,88+(1,26+1,885*2)*0,6-1,27*1,83+(1,27+1,83*2)*0,55</t>
  </si>
  <si>
    <t>-2,4*2,5+(1,4+2,5*2)*0,6</t>
  </si>
  <si>
    <t>"mč.N1009"</t>
  </si>
  <si>
    <t>3,175*2*2,85-1,26*1,96+(1,26+1,96*2)*0,6-1,49*2,5+(1,49+2,5*2)*0,6</t>
  </si>
  <si>
    <t>"mč.N1010"</t>
  </si>
  <si>
    <t>2,915*2*2,85-1,26*1,96+(1,26+1,96*2)*0,6-1,4*2,5+(1,4+2,5*2)*0,6</t>
  </si>
  <si>
    <t>"mč.N1011"</t>
  </si>
  <si>
    <t>2,995*2*2,85-1,26*1,96+(1,26+1,96*2)*0,6-1,4*2,5+(1,4+2,5*2)*0,6</t>
  </si>
  <si>
    <t>"mč.N1012"</t>
  </si>
  <si>
    <t>2,84*2*2,85-1,1*2,5-1,26*1,96+(1,26+1,96*2)*0,6</t>
  </si>
  <si>
    <t>3,3*2,85*2-1,4*2,5+(1,4+2,5*2)*0,55-1,26*1,96+(1,26+1,96*2)*0,6</t>
  </si>
  <si>
    <t>"mč.N1014"</t>
  </si>
  <si>
    <t>(6,33+8,73+8,73)*2,85-1,4*2,5-1,4*2,5-1,26*1,96*3+(1,26+1,96*2)*0,6*3</t>
  </si>
  <si>
    <t>(1,4+2,5*2)*0,55+(1,46+(2,1-1,5)*2)*0,6+1,46*(2,1-1,5)</t>
  </si>
  <si>
    <t>"mč.N1015"</t>
  </si>
  <si>
    <t>(2,52+3,43)*2*2,85-1,4*2,5-0,9*2,1-0,8*2,5+(1,4+2,5*2)*0,55</t>
  </si>
  <si>
    <t>"mč.N1016"</t>
  </si>
  <si>
    <t>(2,52+2,8)*2*2,85-0,8*2,5-1,26*1,9+(1,26+1,9*2)*0,6</t>
  </si>
  <si>
    <t>"mč.N1017"</t>
  </si>
  <si>
    <t>34,445*2,85-(0,165+0,16+1,1)*2,5-0,8*2,5-2,12*2,85-3,15*2,85-2,1*2,85</t>
  </si>
  <si>
    <t>"mč.N1041"</t>
  </si>
  <si>
    <t>(2,86+3,95)*2*3,1-1,24*2,8-2*2,5-1,365*0,3</t>
  </si>
  <si>
    <t>(1,6+2,15)*2*(2,85-2)</t>
  </si>
  <si>
    <t>(1,39+1,7+0,8+1,47+0,8+1,47)*2*(2,85-2,1)-0,85*(1,86-1,27)*2</t>
  </si>
  <si>
    <t>(0,85+(1,86-1,27)*2)*0,55*2</t>
  </si>
  <si>
    <t>(1,21+2,15)*2*(2,85-2,1)</t>
  </si>
  <si>
    <t>"mč.N1044"</t>
  </si>
  <si>
    <t>(3,23*2+3,95)*2,85-1,26*1,83+(1,26+1,83*2)*0,6-0,8*2,5</t>
  </si>
  <si>
    <t>"mč.N1045"</t>
  </si>
  <si>
    <t>4,41*2*2,85-1,26*1,83*2+(1,26+1,83*2)*0,6*2-0,8*2,5</t>
  </si>
  <si>
    <t>"mč.N1046a"</t>
  </si>
  <si>
    <t>(6,26+6,26)*2,85-1,26*1,83*2+(1,26+1,83*2)*0,6*2-2,58*1,7-2,56*1,7-1,16*1,1</t>
  </si>
  <si>
    <t>"mč.N1046b"</t>
  </si>
  <si>
    <t>1,6*2*2,85-0,8*2,5</t>
  </si>
  <si>
    <t>"mč.N1047"</t>
  </si>
  <si>
    <t>(3,35*2+3,95)*2,85-0,8*2,5-1,82*1,78+(1,82+1,78*2)*0,6</t>
  </si>
  <si>
    <t>"mč.N1048"</t>
  </si>
  <si>
    <t>(3,19+3,95)*2*2,85-0,8*2,5-1,26*1,83+(1,26+1,83*2)*0,6</t>
  </si>
  <si>
    <t>(2,85+3,95+0,9+0,9+1,25)*2*(2,85-2)-1,26*(1,83-1,15)+(1,26+(1,83-1,15)*2)*0,6</t>
  </si>
  <si>
    <t>(1,13+1,25)*2*(3-2)-0,8*(2,5-2)</t>
  </si>
  <si>
    <t>(1,9+1,9+1,65+2,25+1,35+3,95+0,82+1,65+0,79+1,65+0,79+1,65)*2*(2,85-2,1)</t>
  </si>
  <si>
    <t>-0,85*(1,83-1,25)*2-1,26*(1,83-1,3)+(0,85+(1,83-1,25)*2)*0,55*2</t>
  </si>
  <si>
    <t>(1,26+(1,83-1,3)*2)*0,6</t>
  </si>
  <si>
    <t>"mč.N1028"</t>
  </si>
  <si>
    <t>(3,57+2,2)*2*3,56-2*2,45-2*3,04+(2+3,04*2)*0,48</t>
  </si>
  <si>
    <t>(0,21+1,47+0,82+1,64+0,82+1,47+0,24+2,2)*2*3,56-2*3,04-2*2,45</t>
  </si>
  <si>
    <t>-(1,68+2,07+1,66+1,47+1,64+1,47)*2,7</t>
  </si>
  <si>
    <t>"mč.N1036+1036a+1036b"</t>
  </si>
  <si>
    <t>(1,725+3,85+1,85+2,4+2,1+3,6)*2,81-1,24*2,5+(1,24+2,5*2)*0,85-0,85*1,86*2</t>
  </si>
  <si>
    <t>(0,85+1,86*2)*0,25*2-3,275*2,8+(3,275+2,8*2)*0,3-0,9*2</t>
  </si>
  <si>
    <t>-1*1,86*2+(1+1,86*2)*0,3*2</t>
  </si>
  <si>
    <t>"mč.N1066"</t>
  </si>
  <si>
    <t>(2,52+2,69+1,26)*2*2,85-1,26*1,83+(1,26+1,83*2)*0,6-0,8*2,5</t>
  </si>
  <si>
    <t>"odečet sanační omítky"</t>
  </si>
  <si>
    <t>-(29,1+1,725+3,95+1,9+33,25-0,1*2-0,15*3-0,3)*0,6</t>
  </si>
  <si>
    <t>"mč.3002"</t>
  </si>
  <si>
    <t>(7,33+6,46)*2*3,85-1,33*2,5-1,4*2,5-1,365*2,35*2</t>
  </si>
  <si>
    <t>(1,365+2,36*2)*0,6*2+(1,5+2,5*2)*0,57</t>
  </si>
  <si>
    <t>612341121</t>
  </si>
  <si>
    <t>Omítka sádrová nebo vápenosádrová vnitřních ploch nanášená ručně jednovrstvá, tloušťky do 10 mm hladká svislých konstrukcí stěn</t>
  </si>
  <si>
    <t>-1657438494</t>
  </si>
  <si>
    <t>https://podminky.urs.cz/item/CS_URS_2021_02/612341121</t>
  </si>
  <si>
    <t>"mč.N1018"</t>
  </si>
  <si>
    <t>0,9*2,1</t>
  </si>
  <si>
    <t>1,365*0,3</t>
  </si>
  <si>
    <t>6,33*3,4</t>
  </si>
  <si>
    <t>3,95*3,28-0,8*2</t>
  </si>
  <si>
    <t>3,95*3,28*2-0,9*2,02</t>
  </si>
  <si>
    <t>3,95*3,28+(2,56*1,7+1,16*1,1-0,9*2,55)+2,58*1,7</t>
  </si>
  <si>
    <t>3,95*3,25</t>
  </si>
  <si>
    <t>(2,56*1,7+1,16*1,1-0,9*2,55)+2,58*1,7+1,58*0,2</t>
  </si>
  <si>
    <t>"3.np mč.3045+chodba"</t>
  </si>
  <si>
    <t>1,8*1*2</t>
  </si>
  <si>
    <t>612821002</t>
  </si>
  <si>
    <t>Sanační omítka vnitřních ploch stěn pro vlhké zdivo, prováděná ručně štuková</t>
  </si>
  <si>
    <t>-2065475597</t>
  </si>
  <si>
    <t>https://podminky.urs.cz/item/CS_URS_2021_02/612821002</t>
  </si>
  <si>
    <t>(29,1+1,725+3,95+1,9+33,25-0,1*2-0,15*3-0,3)*0,75</t>
  </si>
  <si>
    <t>612821031</t>
  </si>
  <si>
    <t>Sanační omítka vnitřních ploch stěn vyrovnávací vrstva, prováděná v tl. do 20 mm ručně</t>
  </si>
  <si>
    <t>976057851</t>
  </si>
  <si>
    <t>https://podminky.urs.cz/item/CS_URS_2021_02/612821031</t>
  </si>
  <si>
    <t>517429114</t>
  </si>
  <si>
    <t>361833102</t>
  </si>
  <si>
    <t>71,34+12,97+55,46+19,02+21,4+19,77+20,27+19,12+22,05+56,98+9,48+7,3</t>
  </si>
  <si>
    <t>44,31+12,11+8,39+2,28+12,98+17,86+25,16+6,32+13,54+12,59+11,24</t>
  </si>
  <si>
    <t>1,41+17,06+34,22+11,45+1,1+1,14</t>
  </si>
  <si>
    <t>"mč.1.066"</t>
  </si>
  <si>
    <t>47,73+20,65</t>
  </si>
  <si>
    <t>1580908216</t>
  </si>
  <si>
    <t>1,26*1,83*9+0,85*1,83*2+1,8*1,78+0,85*1,86*5+1,26*1,9*7+1,26*1,89*2</t>
  </si>
  <si>
    <t>1,26*1,875+1,26*1,885+1,27*1,83</t>
  </si>
  <si>
    <t>1,365*2,35+1,35*2,36+1,47*2,35*2</t>
  </si>
  <si>
    <t>622325303</t>
  </si>
  <si>
    <t>Oprava vápenné omítky vnějších ploch stupně členitosti 2 štukové, v rozsahu opravované plochy přes 20 do 30%</t>
  </si>
  <si>
    <t>160019004</t>
  </si>
  <si>
    <t>https://podminky.urs.cz/item/CS_URS_2021_02/622325303</t>
  </si>
  <si>
    <t>"pzn.10"</t>
  </si>
  <si>
    <t>(0,4+0,79+0,5+1,25+1,25+0,5+0,74+0,6)*1,5</t>
  </si>
  <si>
    <t>-1319193915</t>
  </si>
  <si>
    <t>254,47*0,07</t>
  </si>
  <si>
    <t>10,15*0,06</t>
  </si>
  <si>
    <t>88,7*0,06</t>
  </si>
  <si>
    <t>12,96*0,06</t>
  </si>
  <si>
    <t>631311135</t>
  </si>
  <si>
    <t>Mazanina z betonu prostého bez zvýšených nároků na prostředí tl. přes 120 do 240 mm tř. C 20/25</t>
  </si>
  <si>
    <t>-1488792784</t>
  </si>
  <si>
    <t>https://podminky.urs.cz/item/CS_URS_2021_02/631311135</t>
  </si>
  <si>
    <t>254,47*0,15</t>
  </si>
  <si>
    <t>-915027620</t>
  </si>
  <si>
    <t>631319175</t>
  </si>
  <si>
    <t>Příplatek k cenám mazanin za stržení povrchu spodní vrstvy mazaniny latí před vložením výztuže nebo pletiva pro tl. obou vrstev mazaniny přes 120 do 240 mm</t>
  </si>
  <si>
    <t>1550962513</t>
  </si>
  <si>
    <t>https://podminky.urs.cz/item/CS_URS_2021_02/631319175</t>
  </si>
  <si>
    <t>-827297334</t>
  </si>
  <si>
    <t>"OC01"</t>
  </si>
  <si>
    <t>2741,83/1000</t>
  </si>
  <si>
    <t>-2071672240</t>
  </si>
  <si>
    <t>26,03*0,4+4,7*0,35+1,35*0,3+1,88*0,2</t>
  </si>
  <si>
    <t>632451232</t>
  </si>
  <si>
    <t>Potěr cementový samonivelační litý tř. C 25, tl. přes 35 do 40 mm</t>
  </si>
  <si>
    <t>-310748014</t>
  </si>
  <si>
    <t>https://podminky.urs.cz/item/CS_URS_2021_02/632451232</t>
  </si>
  <si>
    <t>"podlaha P6"</t>
  </si>
  <si>
    <t>103,49</t>
  </si>
  <si>
    <t>683602214</t>
  </si>
  <si>
    <t>206,65</t>
  </si>
  <si>
    <t>13,62</t>
  </si>
  <si>
    <t>102,005</t>
  </si>
  <si>
    <t>14,28</t>
  </si>
  <si>
    <t>634112115</t>
  </si>
  <si>
    <t>Obvodová dilatace mezi stěnou a mazaninou nebo potěrem podlahovým páskem z pěnového PE tl. do 10 mm, výšky 150 mm</t>
  </si>
  <si>
    <t>-2037849800</t>
  </si>
  <si>
    <t>https://podminky.urs.cz/item/CS_URS_2021_02/634112115</t>
  </si>
  <si>
    <t>1422563699</t>
  </si>
  <si>
    <t>10,15*0,05</t>
  </si>
  <si>
    <t>88,7*0,05</t>
  </si>
  <si>
    <t>12,96*0,05</t>
  </si>
  <si>
    <t>600</t>
  </si>
  <si>
    <t>Sanace</t>
  </si>
  <si>
    <t>60190-01</t>
  </si>
  <si>
    <t>Vrty příklepovými vrtáky o pr. 12 mm, jednostranně hl. do 1100mm</t>
  </si>
  <si>
    <t>-1326990253</t>
  </si>
  <si>
    <t>60190-02</t>
  </si>
  <si>
    <t>Dodatečná izolace zdiva, aplikace injektážní látky tlakovým čerpadlem, 2 řady, horizontální (odečet - půdorysná plocha, šikmé vrty pod úhlem max, 45°)</t>
  </si>
  <si>
    <t>-933802697</t>
  </si>
  <si>
    <t>60190-03</t>
  </si>
  <si>
    <t>Dodatečná izolace zdiva, aplikace injektážní látky tlakovým čerpadlem, 2 řady, vertikální</t>
  </si>
  <si>
    <t>-1341142047</t>
  </si>
  <si>
    <t>60190-04</t>
  </si>
  <si>
    <t>Osazení pakrů pro nízkotlakou injektáž</t>
  </si>
  <si>
    <t>ks</t>
  </si>
  <si>
    <t>-865092280</t>
  </si>
  <si>
    <t>60190-05</t>
  </si>
  <si>
    <t>Injektážní roztok do velmi vysokého stupně zavlhčení (95% nasycení zdiva vodou)</t>
  </si>
  <si>
    <t>l</t>
  </si>
  <si>
    <t>1004358249</t>
  </si>
  <si>
    <t>60190-06</t>
  </si>
  <si>
    <t>izolační fabion - propojení dodatečné izolace zdiva a hydroizolace podlahy šířka 250 mm, bit. stěrka na vyrovnané zdivo</t>
  </si>
  <si>
    <t>1853361561</t>
  </si>
  <si>
    <t>60190-11</t>
  </si>
  <si>
    <t>HZS - Nespecifikované práce, provedení detailů hydroizolací a doplňkových sanačních prací</t>
  </si>
  <si>
    <t>-1389497822</t>
  </si>
  <si>
    <t>-1971855609</t>
  </si>
  <si>
    <t>"profese"</t>
  </si>
  <si>
    <t>646,850</t>
  </si>
  <si>
    <t>283,74+175,55</t>
  </si>
  <si>
    <t>303,685+0,435+155,65+99,58</t>
  </si>
  <si>
    <t>749252283</t>
  </si>
  <si>
    <t>-823866871</t>
  </si>
  <si>
    <t>(6,3+6,3+0,7+0,71+0,6)*3,05-0,8*2,1*2+1,105*2,115</t>
  </si>
  <si>
    <t>6,46*3,07-1,2*2</t>
  </si>
  <si>
    <t>1127489858</t>
  </si>
  <si>
    <t>(6,3+3,95*3+6,3)*3,05-0,8*2,1*2-0,8*2+2*2,8-1,35*2,09+1,1*2,5</t>
  </si>
  <si>
    <t>2,5*1,7+1,16*1,1</t>
  </si>
  <si>
    <t>"instalační předstěny"</t>
  </si>
  <si>
    <t>(0,82+0,79+0,79)*1,5</t>
  </si>
  <si>
    <t>-1535492260</t>
  </si>
  <si>
    <t>1,33*2,5*0,25</t>
  </si>
  <si>
    <t>14314070</t>
  </si>
  <si>
    <t>1,28*2,5*0,47</t>
  </si>
  <si>
    <t>890111812</t>
  </si>
  <si>
    <t>Bourání šachet a jímek ručně velikosti obestavěného prostoru do 1,5 m3 ze zdiva cihelného</t>
  </si>
  <si>
    <t>1409174263</t>
  </si>
  <si>
    <t>https://podminky.urs.cz/item/CS_URS_2021_02/890111812</t>
  </si>
  <si>
    <t>0,6*0,25*1,5</t>
  </si>
  <si>
    <t>-1839442413</t>
  </si>
  <si>
    <t>2,58*1,7+2,56*1,7</t>
  </si>
  <si>
    <t>-1200364218</t>
  </si>
  <si>
    <t>"skladba P6"</t>
  </si>
  <si>
    <t>103,49*0,04</t>
  </si>
  <si>
    <t>"skladba P15"</t>
  </si>
  <si>
    <t>10,15*(0,025+0,1)</t>
  </si>
  <si>
    <t>"skladba P15a"</t>
  </si>
  <si>
    <t>88,7*(0,025+0,1)</t>
  </si>
  <si>
    <t>"skladba P15b"</t>
  </si>
  <si>
    <t>12,97*(0,025+0,1)</t>
  </si>
  <si>
    <t>965046111</t>
  </si>
  <si>
    <t>Broušení stávajících betonových podlah úběr do 3 mm</t>
  </si>
  <si>
    <t>-378218634</t>
  </si>
  <si>
    <t>https://podminky.urs.cz/item/CS_URS_2021_02/965046111</t>
  </si>
  <si>
    <t>"skladba P4"</t>
  </si>
  <si>
    <t>127,1</t>
  </si>
  <si>
    <t>-159306233</t>
  </si>
  <si>
    <t>95,37+9,48+7,06+8,49+12,39+12,32+8,63+2,24+11,23+1,37+16,88+34,24+1,45</t>
  </si>
  <si>
    <t>"odečet čistící zóny"</t>
  </si>
  <si>
    <t>-1,2*1,97</t>
  </si>
  <si>
    <t>"mč.1136b"</t>
  </si>
  <si>
    <t>1,14+1,9*0,45</t>
  </si>
  <si>
    <t>-1957434913</t>
  </si>
  <si>
    <t>"mč.1136a"</t>
  </si>
  <si>
    <t>1,1+0,62*0,45</t>
  </si>
  <si>
    <t>-275075211</t>
  </si>
  <si>
    <t>10,9</t>
  </si>
  <si>
    <t>9,74</t>
  </si>
  <si>
    <t>5,6</t>
  </si>
  <si>
    <t>11,055</t>
  </si>
  <si>
    <t>"mč.N1128+N1006"</t>
  </si>
  <si>
    <t>84,385</t>
  </si>
  <si>
    <t>"mč.N1136b"</t>
  </si>
  <si>
    <t>13,695</t>
  </si>
  <si>
    <t>972849414</t>
  </si>
  <si>
    <t>254,47*0,1</t>
  </si>
  <si>
    <t>"skladba P14"</t>
  </si>
  <si>
    <t>10,15*0,03</t>
  </si>
  <si>
    <t>88,7*0,03</t>
  </si>
  <si>
    <t>12,97*0,03</t>
  </si>
  <si>
    <t>1986518417</t>
  </si>
  <si>
    <t>0,8*0,53*4+0,8*0,4*3+1*0,4</t>
  </si>
  <si>
    <t>1,4*0,5</t>
  </si>
  <si>
    <t>968062245</t>
  </si>
  <si>
    <t>Vybourání dřevěných rámů oken s křídly, dveřních zárubní, vrat, stěn, ostění nebo obkladů rámů oken s křídly jednoduchých, plochy do 2 m2</t>
  </si>
  <si>
    <t>-857534146</t>
  </si>
  <si>
    <t>https://podminky.urs.cz/item/CS_URS_2021_02/968062245</t>
  </si>
  <si>
    <t>841905515</t>
  </si>
  <si>
    <t>0,8*2,1*6+0,8*2*12+0,6*2*7+0,7*2*2+0,65*2+0,9*2</t>
  </si>
  <si>
    <t>0,8*2</t>
  </si>
  <si>
    <t>-1014768396</t>
  </si>
  <si>
    <t>1,2*2,45*9+1,5*2,3+1,325*2,5</t>
  </si>
  <si>
    <t>1,3*2,09</t>
  </si>
  <si>
    <t>1,4*2,5+1,2*2</t>
  </si>
  <si>
    <t>1626807108</t>
  </si>
  <si>
    <t>(2,125+5,05)*3,05+2,12*2,85</t>
  </si>
  <si>
    <t>(3,7+3,53)*3,07</t>
  </si>
  <si>
    <t>249054059</t>
  </si>
  <si>
    <t>(1,4+2,5*2)*0,65+(1,425+2,5*2)*0,65</t>
  </si>
  <si>
    <t>1817808796</t>
  </si>
  <si>
    <t>2*7+5</t>
  </si>
  <si>
    <t>-1371632186</t>
  </si>
  <si>
    <t>1964873791</t>
  </si>
  <si>
    <t>0,35*0,7*0,2*2+0,5*1,2*0,2</t>
  </si>
  <si>
    <t>1303197409</t>
  </si>
  <si>
    <t>974031387</t>
  </si>
  <si>
    <t>Vysekání rýh ve zdivu cihelném na maltu vápennou nebo vápenocementovou pro komínové nebo ventilační průduchy do hl. 300 mm a šířky do 300 mm</t>
  </si>
  <si>
    <t>1025805118</t>
  </si>
  <si>
    <t>https://podminky.urs.cz/item/CS_URS_2021_02/974031387</t>
  </si>
  <si>
    <t>"rýha 200/235"</t>
  </si>
  <si>
    <t>3,05*2</t>
  </si>
  <si>
    <t>1828738097</t>
  </si>
  <si>
    <t>"pro překlady"</t>
  </si>
  <si>
    <t>1,25*5</t>
  </si>
  <si>
    <t>1,1*8*2</t>
  </si>
  <si>
    <t>2,25</t>
  </si>
  <si>
    <t>1,58*5</t>
  </si>
  <si>
    <t>2054328309</t>
  </si>
  <si>
    <t>"demontáž revizních dvířek 300/300"</t>
  </si>
  <si>
    <t>"demontáž HUP"</t>
  </si>
  <si>
    <t>"komín.dvířka"</t>
  </si>
  <si>
    <t>976085311</t>
  </si>
  <si>
    <t>Vybourání drobných zámečnických a jiných konstrukcí kanalizačních rámů litinových, z rýhovaného plechu nebo betonových včetně poklopů nebo mříží, plochy do 0,60 m2</t>
  </si>
  <si>
    <t>-2079911112</t>
  </si>
  <si>
    <t>https://podminky.urs.cz/item/CS_URS_2021_02/976085311</t>
  </si>
  <si>
    <t>978011161</t>
  </si>
  <si>
    <t>Otlučení vápenných nebo vápenocementových omítek vnitřních ploch stropů, v rozsahu přes 30 do 50 %</t>
  </si>
  <si>
    <t>1142924775</t>
  </si>
  <si>
    <t>https://podminky.urs.cz/item/CS_URS_2021_02/978011161</t>
  </si>
  <si>
    <t>978012191</t>
  </si>
  <si>
    <t>Otlučení vápenných nebo vápenocementových omítek vnitřních ploch stropů rákosovaných, v rozsahu přes 50 do 100 %</t>
  </si>
  <si>
    <t>1773229988</t>
  </si>
  <si>
    <t>https://podminky.urs.cz/item/CS_URS_2021_02/978012191</t>
  </si>
  <si>
    <t>"mč.N1046-N1048a"</t>
  </si>
  <si>
    <t>31,43+13,32+12,76+11,23</t>
  </si>
  <si>
    <t>672145824</t>
  </si>
  <si>
    <t>-1349404899</t>
  </si>
  <si>
    <t>"pod otloukaným keramickým obkladem"</t>
  </si>
  <si>
    <t>192,686</t>
  </si>
  <si>
    <t>"1.np pro sanační omítku""</t>
  </si>
  <si>
    <t>978023411</t>
  </si>
  <si>
    <t>Vyškrabání cementové malty ze spár zdiva cihelného mimo komínového</t>
  </si>
  <si>
    <t>98948622</t>
  </si>
  <si>
    <t>https://podminky.urs.cz/item/CS_URS_2021_02/978023411</t>
  </si>
  <si>
    <t>"1.np-sanační omítka"</t>
  </si>
  <si>
    <t>-2021702649</t>
  </si>
  <si>
    <t>"mč.1042"</t>
  </si>
  <si>
    <t>"mč.1043"</t>
  </si>
  <si>
    <t>"mč.1048a"</t>
  </si>
  <si>
    <t>"mč.1049"</t>
  </si>
  <si>
    <t>(1,13+1,25)*2*2-0,65*2</t>
  </si>
  <si>
    <t>"mč.1050"</t>
  </si>
  <si>
    <t>"mč.1008"</t>
  </si>
  <si>
    <t>"mč.1009"</t>
  </si>
  <si>
    <t>"mč.1009a"</t>
  </si>
  <si>
    <t>(1,45+0,6+0,6)*1,5</t>
  </si>
  <si>
    <t>"mč.1011a"</t>
  </si>
  <si>
    <t>(1,28+0,28+0,28)*1,5</t>
  </si>
  <si>
    <t>"mč.1013"</t>
  </si>
  <si>
    <t>(0,9+1,36+0,7)*1,5</t>
  </si>
  <si>
    <t>985131311</t>
  </si>
  <si>
    <t>Očištění ploch stěn, rubu kleneb a podlah ruční dočištění ocelovými kartáči</t>
  </si>
  <si>
    <t>-1419614571</t>
  </si>
  <si>
    <t>https://podminky.urs.cz/item/CS_URS_2021_02/985131311</t>
  </si>
  <si>
    <t>-42287866</t>
  </si>
  <si>
    <t>(34,22+1,25*0,25*2*34,22)*0,4</t>
  </si>
  <si>
    <t>(2,68*1,2+2*1,12+1,25*0,25*2*2,182)*0,4</t>
  </si>
  <si>
    <t>(12,11+1,25*0,25*2*12,11)*0,4</t>
  </si>
  <si>
    <t>(11,45+1,25*0,25*2*11,45)*0,4</t>
  </si>
  <si>
    <t>(1,1+1,25*0,25*2*1,1)*0,4</t>
  </si>
  <si>
    <t>(1,14+1,25*0,25*2*1,14)*0,4</t>
  </si>
  <si>
    <t>(12,97+1,25*0,25*2*12,97)*0,4</t>
  </si>
  <si>
    <t>(9,48+1,25*0,25*2*19,48)*0,4</t>
  </si>
  <si>
    <t>(7,3+1,25*0,25*2*7,3)*0,4</t>
  </si>
  <si>
    <t>90100-001R</t>
  </si>
  <si>
    <t>X01 M+D nouzová signalizace, signální tahové tlačítko FAP 3002, šňůra max 15cm nad podlahou, resetovací tlačítko FAP 2001, atd. kompletní provedení dle PD</t>
  </si>
  <si>
    <t>-157879602</t>
  </si>
  <si>
    <t>1683925301</t>
  </si>
  <si>
    <t>X02  přenosný přístroj hasicí ruční práškový PG6, 6kg vč. kovového držáku pro upevnění na zeď</t>
  </si>
  <si>
    <t>-1120283282</t>
  </si>
  <si>
    <t>-1303019101</t>
  </si>
  <si>
    <t>X04 M+D textilní interierová rohož (polypropylen/polyester) 600x900mm v Al rámu</t>
  </si>
  <si>
    <t>379514812</t>
  </si>
  <si>
    <t>X05 M+D stěnový akustický absorbér AMF 2400x1200x43mm vč. Al rámu, kompletní provedení dle PD</t>
  </si>
  <si>
    <t>1889039534</t>
  </si>
  <si>
    <t>X06 M+D textilní interierová rohož (polypropylen/polyester) 1200x2000mm , napojení Al přechodovou lištou</t>
  </si>
  <si>
    <t>-441681917</t>
  </si>
  <si>
    <t>-274287657</t>
  </si>
  <si>
    <t>90100-008R</t>
  </si>
  <si>
    <t>X08 M+D dveřní tabulka stříbrná 187x156mm, Al elox., kompletní provedení dle PD</t>
  </si>
  <si>
    <t>2090170493</t>
  </si>
  <si>
    <t>X09 M+D dveřní tabulka stříbrná 187x218mm,Al elox., kompletní provedení dle PD</t>
  </si>
  <si>
    <t>-320739635</t>
  </si>
  <si>
    <t>X10 M+D piktogram kuchyňka - Al tabulka 80x80mm, imitace kartáčové oceli nerezové, kompletní provedení dle PD</t>
  </si>
  <si>
    <t>153454482</t>
  </si>
  <si>
    <t>X11 M+D piktogram WC muži - Al tabulka 80x80mm, imitace kartáčové oceli nerezové, kompletní provedení dle PD</t>
  </si>
  <si>
    <t>-1432560391</t>
  </si>
  <si>
    <t>X12 M+D piktogram WC ženy - Al tabulka 80x80mm, imitace kartáčové oceli nerezové, kompletní provedení dle PD</t>
  </si>
  <si>
    <t>-722892987</t>
  </si>
  <si>
    <t>1883742153</t>
  </si>
  <si>
    <t>1210954405</t>
  </si>
  <si>
    <t>221,955*2 'Přepočtené koeficientem množství</t>
  </si>
  <si>
    <t>1651033568</t>
  </si>
  <si>
    <t>-2130932872</t>
  </si>
  <si>
    <t>221,955*14 'Přepočtené koeficientem množství</t>
  </si>
  <si>
    <t>81410086</t>
  </si>
  <si>
    <t>278314865</t>
  </si>
  <si>
    <t>711111001</t>
  </si>
  <si>
    <t>Provedení izolace proti zemní vlhkosti natěradly a tmely za studena na ploše vodorovné V nátěrem penetračním</t>
  </si>
  <si>
    <t>-757824683</t>
  </si>
  <si>
    <t>https://podminky.urs.cz/item/CS_URS_2021_02/711111001</t>
  </si>
  <si>
    <t>11163150</t>
  </si>
  <si>
    <t>lak penetrační asfaltový</t>
  </si>
  <si>
    <t>143911473</t>
  </si>
  <si>
    <t>https://podminky.urs.cz/item/CS_URS_2021_02/11163150</t>
  </si>
  <si>
    <t>357,96*0,0003</t>
  </si>
  <si>
    <t>711141559</t>
  </si>
  <si>
    <t>Provedení izolace proti zemní vlhkosti pásy přitavením NAIP na ploše vodorovné V</t>
  </si>
  <si>
    <t>513524707</t>
  </si>
  <si>
    <t>https://podminky.urs.cz/item/CS_URS_2021_02/711141559</t>
  </si>
  <si>
    <t>62853005</t>
  </si>
  <si>
    <t>pás asfaltový natavitelný modifikovaný SBS tl 4,0mm s vložkou ze skleněné tkaniny a hrubozrnným břidličným posypem na horním povrchu</t>
  </si>
  <si>
    <t>-37743988</t>
  </si>
  <si>
    <t>https://podminky.urs.cz/item/CS_URS_2021_02/62853005</t>
  </si>
  <si>
    <t>357,96*1,15</t>
  </si>
  <si>
    <t>-1298316990</t>
  </si>
  <si>
    <t>8,39</t>
  </si>
  <si>
    <t>2,28</t>
  </si>
  <si>
    <t>11,24</t>
  </si>
  <si>
    <t>1,41</t>
  </si>
  <si>
    <t>17,06</t>
  </si>
  <si>
    <t>950950060</t>
  </si>
  <si>
    <t>1291330062</t>
  </si>
  <si>
    <t>1315498612</t>
  </si>
  <si>
    <t>-98229848</t>
  </si>
  <si>
    <t>240579588</t>
  </si>
  <si>
    <t>99,58*1,1</t>
  </si>
  <si>
    <t>484845781</t>
  </si>
  <si>
    <t>28375914</t>
  </si>
  <si>
    <t>deska EPS 150 pro konstrukce s vysokým zatížením λ=0,035 tl 100mm</t>
  </si>
  <si>
    <t>614919192</t>
  </si>
  <si>
    <t>https://podminky.urs.cz/item/CS_URS_2021_02/28375914</t>
  </si>
  <si>
    <t>254,47*1,05</t>
  </si>
  <si>
    <t>-61671426</t>
  </si>
  <si>
    <t>10,15*0,04*1,05</t>
  </si>
  <si>
    <t>88,7*0,04*1,05</t>
  </si>
  <si>
    <t>12,96*0,04*1,05</t>
  </si>
  <si>
    <t>-1166310478</t>
  </si>
  <si>
    <t>-1760390923</t>
  </si>
  <si>
    <t>-2094771073</t>
  </si>
  <si>
    <t>-724414582</t>
  </si>
  <si>
    <t>-1190740090</t>
  </si>
  <si>
    <t>221875296</t>
  </si>
  <si>
    <t>O/09 M+D nástěnné madlo nerezové - bezbariérové WC vč. příslušenství, kompletní provedení dle PD</t>
  </si>
  <si>
    <t>-2085076262</t>
  </si>
  <si>
    <t>O/10 M+D automatický osoušeč rukou vč. příslušenství, kompletní provedení dle PD</t>
  </si>
  <si>
    <t>770245706</t>
  </si>
  <si>
    <t>O/11 M+D dávkovač mýdla vč. příslušenství, kompletní provedení dle PD</t>
  </si>
  <si>
    <t>-1693375052</t>
  </si>
  <si>
    <t>O/12 M+D nástěnné zrcadlo s fazetou 400x600mm pro lepení na obklady, vč. příslušenství, kompletní provedení dle PD</t>
  </si>
  <si>
    <t>1264339934</t>
  </si>
  <si>
    <t>O/13 M+D zásobník toaletního papíru, vč. příslušenství, kompletní provedení dle PD</t>
  </si>
  <si>
    <t>866568506</t>
  </si>
  <si>
    <t>O/14 M+D odpadkový koš- WC ženy, vč. příslušenství, kompletní provedení dle PD</t>
  </si>
  <si>
    <t>-1097954414</t>
  </si>
  <si>
    <t>O/15 M+D odpadkový koš- šatny ženy, vč. příslušenství, kompletní provedení dle PD</t>
  </si>
  <si>
    <t>1370132103</t>
  </si>
  <si>
    <t>O/16 M+D nástěnná štětka WC, vč. příslušenství, kompletní provedení dle PD</t>
  </si>
  <si>
    <t>1584996486</t>
  </si>
  <si>
    <t>72500-023</t>
  </si>
  <si>
    <t>O/23 M+D zásobník papírových ručníků 270x265x9,2, nerez, vč. příslušenství, kompletní provedení dle PD</t>
  </si>
  <si>
    <t>431472297</t>
  </si>
  <si>
    <t>72500-024</t>
  </si>
  <si>
    <t>O/24 M+D koš na papírové utěrky 370x165x460mm, nerez, vč. příslušenství, kompletní provedení dle PD</t>
  </si>
  <si>
    <t>-158838697</t>
  </si>
  <si>
    <t>1577191860</t>
  </si>
  <si>
    <t>47,73</t>
  </si>
  <si>
    <t>-750217199</t>
  </si>
  <si>
    <t>763111311</t>
  </si>
  <si>
    <t>Příčka ze sádrokartonových desek s nosnou konstrukcí z jednoduchých ocelových profilů UW, CW jednoduše opláštěná deskou standardní A tl. 12,5 mm, příčka tl. 75 mm, profil 50, s izolací, EI 30, Rw do 45 dB</t>
  </si>
  <si>
    <t>1056874725</t>
  </si>
  <si>
    <t>https://podminky.urs.cz/item/CS_URS_2021_02/763111311</t>
  </si>
  <si>
    <t>0,8*3,28</t>
  </si>
  <si>
    <t>-1468044883</t>
  </si>
  <si>
    <t>"nad Z/08"</t>
  </si>
  <si>
    <t>2,2*0,52</t>
  </si>
  <si>
    <t>"nad Z/10"</t>
  </si>
  <si>
    <t>2,12*0,52</t>
  </si>
  <si>
    <t>"nad Z/11"</t>
  </si>
  <si>
    <t>6,33*0,52</t>
  </si>
  <si>
    <t>-847927503</t>
  </si>
  <si>
    <t>3,95*3,28</t>
  </si>
  <si>
    <t>-811001478</t>
  </si>
  <si>
    <t>"příčka S03"</t>
  </si>
  <si>
    <t>6,33*3,4*4</t>
  </si>
  <si>
    <t>763111812</t>
  </si>
  <si>
    <t>Demontáž příček ze sádrokartonových desek s nosnou konstrukcí z ocelových profilů jednoduchých, opláštění dvojité</t>
  </si>
  <si>
    <t>-40860141</t>
  </si>
  <si>
    <t>https://podminky.urs.cz/item/CS_URS_2021_02/763111812</t>
  </si>
  <si>
    <t>6,3*3,05*3-0,8*2,1*3</t>
  </si>
  <si>
    <t>1815384314</t>
  </si>
  <si>
    <t>"opláštění stoupačky"</t>
  </si>
  <si>
    <t>"mč.1019"</t>
  </si>
  <si>
    <t>(0,2+0,45+0,2)*3,07</t>
  </si>
  <si>
    <t>882139659</t>
  </si>
  <si>
    <t>12,98</t>
  </si>
  <si>
    <t>17,86</t>
  </si>
  <si>
    <t>25,16</t>
  </si>
  <si>
    <t>6,32</t>
  </si>
  <si>
    <t>13,54</t>
  </si>
  <si>
    <t>12,59</t>
  </si>
  <si>
    <t>34,065*0,15</t>
  </si>
  <si>
    <t>63,97*0,2</t>
  </si>
  <si>
    <t>24,56*0,165+2,68*0,26</t>
  </si>
  <si>
    <t>18,66*0,15</t>
  </si>
  <si>
    <t>29,46*0,165</t>
  </si>
  <si>
    <t>11,2*0,1+2,5*0,15+1,2*0,05</t>
  </si>
  <si>
    <t>"mč.N3045"</t>
  </si>
  <si>
    <t>20,65</t>
  </si>
  <si>
    <t>(7,33+6,16)*2*0,15</t>
  </si>
  <si>
    <t>-404936769</t>
  </si>
  <si>
    <t>763131551</t>
  </si>
  <si>
    <t>Podhled ze sádrokartonových desek jednovrstvá zavěšená spodní konstrukce z ocelových profilů CD, UD jednoduše opláštěná deskou impregnovanou H2, tl. 12,5 mm, bez izolace</t>
  </si>
  <si>
    <t>-2092530404</t>
  </si>
  <si>
    <t>https://podminky.urs.cz/item/CS_URS_2021_02/763131551</t>
  </si>
  <si>
    <t>"mč.N1018a"</t>
  </si>
  <si>
    <t>2,5*0,15+1,2*0,05</t>
  </si>
  <si>
    <t>-1502501428</t>
  </si>
  <si>
    <t>54,29+18,69+21,15+19,45+20,46+19,49+18,56+19,77+39,11</t>
  </si>
  <si>
    <t>"opláštění potrubí"</t>
  </si>
  <si>
    <t>"mč.1048"</t>
  </si>
  <si>
    <t>3,19*(0,5+0,5)</t>
  </si>
  <si>
    <t>"mč.1048c"</t>
  </si>
  <si>
    <t>1,85*(0,5+0,5)</t>
  </si>
  <si>
    <t>23+24,73</t>
  </si>
  <si>
    <t>-39105963</t>
  </si>
  <si>
    <t>44,31-34,065*0,15</t>
  </si>
  <si>
    <t>71,34-63,97*0,2</t>
  </si>
  <si>
    <t>55,46-24,56*0,165-2,68*0,26</t>
  </si>
  <si>
    <t>22,05-18,66*0,15</t>
  </si>
  <si>
    <t>56,98-29,46*0,165</t>
  </si>
  <si>
    <t>12,59-(11,2*0,1+2,5*0,15+1,2*0,05)</t>
  </si>
  <si>
    <t>47,73-(7,33+6,16)*2*0,15</t>
  </si>
  <si>
    <t>-1658822763</t>
  </si>
  <si>
    <t>303,685*1,1</t>
  </si>
  <si>
    <t>467737450</t>
  </si>
  <si>
    <t>95,37+8,49+12,39+8,63+2,24+12,76+17,42+1,37+16,88</t>
  </si>
  <si>
    <t>763164511</t>
  </si>
  <si>
    <t>Obklad konstrukcí sádrokartonovými deskami včetně ochranných úhelníků ve tvaru L rozvinuté šíře do 0,4 m, opláštěný deskou standardní A, tl. 12,5 mm</t>
  </si>
  <si>
    <t>-329429259</t>
  </si>
  <si>
    <t>https://podminky.urs.cz/item/CS_URS_2021_02/763164511</t>
  </si>
  <si>
    <t>"mč.N1128"</t>
  </si>
  <si>
    <t>3,6*2</t>
  </si>
  <si>
    <t>763164551</t>
  </si>
  <si>
    <t>Obklad konstrukcí sádrokartonovými deskami včetně ochranných úhelníků ve tvaru L rozvinuté šíře přes 0,8 m, opláštěný deskou standardní A, tl. 12,5 mm</t>
  </si>
  <si>
    <t>-790357574</t>
  </si>
  <si>
    <t>https://podminky.urs.cz/item/CS_URS_2021_02/763164551</t>
  </si>
  <si>
    <t>"mč.N1148"</t>
  </si>
  <si>
    <t>3,19*(0,6+0,25)</t>
  </si>
  <si>
    <t>"mč.N1148a"</t>
  </si>
  <si>
    <t>1,85*(1,1+0,25)</t>
  </si>
  <si>
    <t>2034892780</t>
  </si>
  <si>
    <t>2,85+0,52</t>
  </si>
  <si>
    <t>1572468265</t>
  </si>
  <si>
    <t>521945590</t>
  </si>
  <si>
    <t>1497718391</t>
  </si>
  <si>
    <t>47,732</t>
  </si>
  <si>
    <t>Rychle tuhnoucí násyp tl.60mm</t>
  </si>
  <si>
    <t>597141792</t>
  </si>
  <si>
    <t>660176263</t>
  </si>
  <si>
    <t>1805384887</t>
  </si>
  <si>
    <t>T/50 M+D dřevotřísková parapetní deska s nosem, š.420mm, kompletní provedení dle PD</t>
  </si>
  <si>
    <t>-1385271617</t>
  </si>
  <si>
    <t>T/51 M+D dřevotřísková parapetní deska s nosem, š.350mm, kompletní provedení dle PD</t>
  </si>
  <si>
    <t>1778160098</t>
  </si>
  <si>
    <t>76600-0052</t>
  </si>
  <si>
    <t>T/52 M+D dřevotřísková parapetní deska s nosem, š.300mm, kompletní provedení dle PD</t>
  </si>
  <si>
    <t>-515843351</t>
  </si>
  <si>
    <t>76600-0053</t>
  </si>
  <si>
    <t>T/53 M+D dřevotřísková parapetní deska s nosem, š.200mm, kompletní provedení dle PD</t>
  </si>
  <si>
    <t>-1600071760</t>
  </si>
  <si>
    <t>76600-0054</t>
  </si>
  <si>
    <t>T/54 M+D dveře 800x2100+400mm vč. obložkové bezfalcové zárubně, bezpečnostní třída 3, vč. kotvení, kování, zámku, veškerých doplňků, povcrchové úpravy, kompletní provedení dle PD</t>
  </si>
  <si>
    <t>-371276099</t>
  </si>
  <si>
    <t>76600-0055</t>
  </si>
  <si>
    <t>T/55 M+D dveře 800x2100+400mm vč. obložkové bezfalcové zárubně, vč. kotvení, kování, zámku, veškerých doplňků, povcrchové úpravy, kompletní provedení dle PD</t>
  </si>
  <si>
    <t>-1436997542</t>
  </si>
  <si>
    <t>76600-0056</t>
  </si>
  <si>
    <t>T/56 M+D dveře 600x1970mm vč. přebroušení stávající zárubně ocelové, kování, zámku, veškerých doplňků, povcrchové úpravy, kompletní provedení dle PD</t>
  </si>
  <si>
    <t>266862878</t>
  </si>
  <si>
    <t>76600-0057</t>
  </si>
  <si>
    <t>T/57 M+D dveře 800x2100+400mm vč. obložkové bezfalcové zárubně, vč. kotvení, kování, zámku, veškerých doplňků, povcrchové úpravy, kompletní provedení dle PD</t>
  </si>
  <si>
    <t>653652455</t>
  </si>
  <si>
    <t>76600-0058</t>
  </si>
  <si>
    <t>T/58 M+D dveře 800x2100+400mm vč. obložkové bezfalcové zárubně, vč. kotvení, kování, zámku, veškerých doplňků, povcrchové úpravy, kompletní provedení dle PD</t>
  </si>
  <si>
    <t>-1541297782</t>
  </si>
  <si>
    <t>76600-0059</t>
  </si>
  <si>
    <t>T/59 M+D dveře 800x2100+400mm vč. obložkové bezfalcové zárubně, vč. kotvení, kování, zámku, veškerých doplňků, povcrchové úpravy, kompletní provedení dle PD</t>
  </si>
  <si>
    <t>1782304152</t>
  </si>
  <si>
    <t>76600-0060</t>
  </si>
  <si>
    <t>T/60 M+D dveře 700x1970mm , bezpečnostní třída 3, vč. obložkové zárubně, kotvení, kování, zámku, veškerých doplňků, povcrchové úpravy, kompletní provedení dle PD</t>
  </si>
  <si>
    <t>1487237869</t>
  </si>
  <si>
    <t>76600-0061</t>
  </si>
  <si>
    <t>T/61 M+D dveře 700x1970mm , bezpečnostní třída 3, vč. obložkové zárubně, kotvení, kování, zámku, veškerých doplňků, povcrchové úpravy, kompletní provedení dle PD</t>
  </si>
  <si>
    <t>1122784211</t>
  </si>
  <si>
    <t>76600-0062</t>
  </si>
  <si>
    <t>T/62 M+D dveře 700x1970mm, vč. ocelové zárubně typu S, kotvení, kování, zámku, veškerých doplňků, povcrchové úpravy, kompletní provedení dle PD</t>
  </si>
  <si>
    <t>-1174860635</t>
  </si>
  <si>
    <t>76600-0063</t>
  </si>
  <si>
    <t>T/63 M+D dveře 800x2100+400mm vč. obložkové bezfalcové zárubně, vč. kotvení, kování, zámku, veškerých doplňků, povcrchové úpravy, kompletní provedení dle PD</t>
  </si>
  <si>
    <t>-1670242854</t>
  </si>
  <si>
    <t>76600-0064</t>
  </si>
  <si>
    <t>T/64 M+D dveře 800x2100+400mm vč. obložkové bezfalcové zárubně, vč. kotvení, kování, zámku, veškerých doplňků, povcrchové úpravy, kompletní provedení dle PD</t>
  </si>
  <si>
    <t>-1197857723</t>
  </si>
  <si>
    <t>76600-0065</t>
  </si>
  <si>
    <t>T/65 M+D dveře 800x1970mm , bezpečnostní třída 3, vč. obložkové zárubně, kotvení, kování, zámku, veškerých doplňků, povcrchové úpravy, kompletní provedení dle PD</t>
  </si>
  <si>
    <t>1918400608</t>
  </si>
  <si>
    <t>76600-0066</t>
  </si>
  <si>
    <t>T/66 M+D dveře 700x1970mm , bezpečnostní třída 3, vč. obložkové zárubně, kotvení, kování, zámku, veškerých doplňků, povcrchové úpravy, kompletní provedení dle PD</t>
  </si>
  <si>
    <t>-752137130</t>
  </si>
  <si>
    <t>76600-0067</t>
  </si>
  <si>
    <t>T/67 M+D dveře 600x1970mm vč. přebroušení stávající zárubně ocelové, kování, zámku, veškerých doplňků, povcrchové úpravy, kompletní provedení dle PD</t>
  </si>
  <si>
    <t>1275179268</t>
  </si>
  <si>
    <t>76600-0068</t>
  </si>
  <si>
    <t>T/68 M+D dveře 800x2100+400mm vč. obložkové bezfalcové zárubně, bezpečnostní třída 3, vč. kotvení, kování, zámku, veškerých doplňků, povcrchové úpravy, kompletní provedení dle PD</t>
  </si>
  <si>
    <t>-574385971</t>
  </si>
  <si>
    <t>76600-0069</t>
  </si>
  <si>
    <t>T/69 M+D dveře 900x1970mm , bezpečnostní třída 3, vč. obložkové zárubně bezfalcové, kotvení, kování, zámku, veškerých doplňků, povcrchové úpravy, kompletní provedení dle PD</t>
  </si>
  <si>
    <t>269080513</t>
  </si>
  <si>
    <t>76600-0070</t>
  </si>
  <si>
    <t>T/70 M+D dveře 800x2100+400mm vč. obložkové bezfalcové zárubně, bezpečnostní třída 3, EI30-S200 C2 DP3, kouřotěsné, vč. kotvení, kování, zámku, veškerých doplňků, povcrchové úpravy, kompletní provedení dle PD</t>
  </si>
  <si>
    <t>1361937026</t>
  </si>
  <si>
    <t>76600-0071</t>
  </si>
  <si>
    <t>T/71 M+D dveře 1000x2100+400mm vč. obložkové bezfalcové zárubně, bezpečnostní třída 3, EI30-S200 C2 DP3, kouřotěsné, vč. kotvení, kování, zámku, veškerých doplňků, povcrchové úpravy, kompletní provedení dle PD</t>
  </si>
  <si>
    <t>1156047634</t>
  </si>
  <si>
    <t>76600-0072</t>
  </si>
  <si>
    <t>T/72 M+D dveře 1000x2100+400mm vč. obložkové bezfalcové zárubně, bezpečnostní třída 3, EI30-S200 C2 DP3, kouřotěsné, vč. kotvení, kování, zámku, veškerých doplňků, povcrchové úpravy, kompletní provedení dle PD</t>
  </si>
  <si>
    <t>2015248617</t>
  </si>
  <si>
    <t>76600-0073</t>
  </si>
  <si>
    <t>T/73 M+D dveře 800x2100+400mm vč. obložkové bezfalcové zárubně, bezpečnostní třída 3, EI30-S200 C2 DP3, kouřotěsné, vč. kotvení, kování, zámku, veškerých doplňků, povcrchové úpravy, kompletní provedení dle PD</t>
  </si>
  <si>
    <t>195573381</t>
  </si>
  <si>
    <t>76600-0074</t>
  </si>
  <si>
    <t>T/74 M+D dveře 1000x2100+400mm vč. obložkové bezfalcové zárubně, bezpečnostní třída 3, vč. kotvení, kování, zámku, veškerých doplňků, povcrchové úpravy, kompletní provedení dle PD</t>
  </si>
  <si>
    <t>237938179</t>
  </si>
  <si>
    <t>76600-0075</t>
  </si>
  <si>
    <t>T/75 M+D dveře 1000x2100+400mm vč. obložkové bezfalcové zárubně, bezpečnostní třída 3, vč. kotvení, kování, zámku, veškerých doplňků, povcrchové úpravy, kompletní provedení dle PD</t>
  </si>
  <si>
    <t>884494104</t>
  </si>
  <si>
    <t>76600-0076</t>
  </si>
  <si>
    <t>T/76 M+D dveře 1000x2100+400mm vč. obložkové bezfalcové zárubně, vč. kotvení, kování, zámku, veškerých doplňků, povcrchové úpravy, kompletní provedení dle PD</t>
  </si>
  <si>
    <t>-346030516</t>
  </si>
  <si>
    <t>76600-0078</t>
  </si>
  <si>
    <t>T/78 M+D dveře 700+470x2450mm vč. obložkové bezfalcové zárubně, bezpečnostní třída 3, EI30-S200 C2 DP3, kouřotěsné, vč. kotvení, kování, zámku, veškerých doplňků, povcrchové úpravy, kompletní provedení dle PD</t>
  </si>
  <si>
    <t>2025289803</t>
  </si>
  <si>
    <t>-1914605553</t>
  </si>
  <si>
    <t>-1217782096</t>
  </si>
  <si>
    <t>1285602609</t>
  </si>
  <si>
    <t>19+3+1+2</t>
  </si>
  <si>
    <t>1327574121</t>
  </si>
  <si>
    <t>1926327419</t>
  </si>
  <si>
    <t>-1095393370</t>
  </si>
  <si>
    <t>76700-007.R</t>
  </si>
  <si>
    <t>Z/07 M+D dveře 2000x2450mm, prosklené (bezpečnostní sklo) v Al rámu, protipožární EI30-S200 C2 DP3, kouřotěsné,neprůzvučnost 32dB, vč. polepu dveří pískovanou fólií, nerez panik.kování, vč. kotvení, kování, veškerých doplňků, povrchové úpravy, kompletní provedení dle PD</t>
  </si>
  <si>
    <t>200798071</t>
  </si>
  <si>
    <t>76700-008.R</t>
  </si>
  <si>
    <t>Z/08 M+D automatické dveře 2000x2850mm, prosklené (bezpečnostní sklo) v Al rámu, protipožární EI30-S200 C2 DP3, kouřotěsné,neprůzvučnost 32dB, vč.pohonu, el. zámek, nerez panik.kování, vč. kotvení, kování, veškerých doplňků, povrchové úpravy, kompletní provedení dle PD</t>
  </si>
  <si>
    <t>414522325</t>
  </si>
  <si>
    <t>76700-009.R</t>
  </si>
  <si>
    <t>Z/09 M+D automatické dveře 2000x2500mm, prosklené (bezpečnostní sklo) v Al rámu, protipožární EI30-S200 C2 DP3, kouřotěsné,neprůzvučnost 32dB, vč.pohonu, el. zámek, nerez panik.kování, vč. kotvení, kování, veškerých doplňků, záložní zdroj pro automatické otevření, povrchové úpravy, kompletní provedení dle PD</t>
  </si>
  <si>
    <t>994075335</t>
  </si>
  <si>
    <t>76700-010.R</t>
  </si>
  <si>
    <t>Z/10 M+D dveře 2120x2850mm, prosklené (bezpečnostní sklo) v Al rámu, protipožární, kouřotěsné,neprůzvučnost 32dB, vč. polepu dveří pískovanou fólií, nerez panik.kování, vč. kotvení, kování, veškerých doplňků, povrchové úpravy, kompletní provedení dle PD</t>
  </si>
  <si>
    <t>1831536421</t>
  </si>
  <si>
    <t>76700-011.R</t>
  </si>
  <si>
    <t>Z/11 M+D systémová prosklená (bezpečnostní sklo 2xVSG 331 čiré, vážená staveb. neprůzvučnost Rw min 41dB) příčka 6330x2850mm v Al rámu, nerez kování, bezpečnostní polepové značky, vč. kotvení, kování, veškerých doplňků, povrchové úpravy, kompletní provedení dle PD</t>
  </si>
  <si>
    <t>-1986312999</t>
  </si>
  <si>
    <t>Z/14 M+D kovová bezpečnostní mříž pevná 1350x2280mm vč. kotvení, povrchové úpravy, kompletní provedení dle PD</t>
  </si>
  <si>
    <t>-1409712258</t>
  </si>
  <si>
    <t>Z/15 M+D komínová dvířka 200/400mm vč. povrchové úpravy, kompletní provedení dle PD</t>
  </si>
  <si>
    <t>962736030</t>
  </si>
  <si>
    <t>Z/16 M+D revizní dvířka 780/780mm vč. povrchové úpravy, kompletní provedení dle PD</t>
  </si>
  <si>
    <t>-2000624054</t>
  </si>
  <si>
    <t>Z/17 M+D zadlažďovacíí šachtový poklop 600x600mm vč. povrchové úpravy, kompletní provedení dle PD</t>
  </si>
  <si>
    <t>-803501596</t>
  </si>
  <si>
    <t>76700-1019.R</t>
  </si>
  <si>
    <t>Z/19 M+D revizní dvířka 335/335mm s tlačným zámkem vč. povrchové úpravy, kompletní provedení dle PD</t>
  </si>
  <si>
    <t>-808476283</t>
  </si>
  <si>
    <t>76700-1020.R</t>
  </si>
  <si>
    <t>Z/20 M+D revizní dvířka 500/500mm s tlačným zámkem vč. povrchové úpravy, kompletní provedení dle PD</t>
  </si>
  <si>
    <t>268234017</t>
  </si>
  <si>
    <t>76700-1021.R</t>
  </si>
  <si>
    <t>Z/21 M+D revizní dvířka plynoměru 300/300mm vč. povrchové úpravy, kompletní provedení dle PD</t>
  </si>
  <si>
    <t>717198560</t>
  </si>
  <si>
    <t>76700-1022.R</t>
  </si>
  <si>
    <t>Z/22 M+D revizní dvířka 490/490mm se zámkem vč. povrchové úpravy, kompletní provedení dle PD</t>
  </si>
  <si>
    <t>-39204066</t>
  </si>
  <si>
    <t>767161813</t>
  </si>
  <si>
    <t>Demontáž zábradlí do suti rovného nerozebíratelný spoj hmotnosti 1 m zábradlí do 20 kg</t>
  </si>
  <si>
    <t>973342029</t>
  </si>
  <si>
    <t>https://podminky.urs.cz/item/CS_URS_2021_02/767161813</t>
  </si>
  <si>
    <t>0,65</t>
  </si>
  <si>
    <t>-1620612577</t>
  </si>
  <si>
    <t>1,47*2,36*2</t>
  </si>
  <si>
    <t>1420771047</t>
  </si>
  <si>
    <t>369653908</t>
  </si>
  <si>
    <t>"podlahy"</t>
  </si>
  <si>
    <t>240,74</t>
  </si>
  <si>
    <t>"schodiště"</t>
  </si>
  <si>
    <t>3,75*0,29+5*0,15</t>
  </si>
  <si>
    <t>771151022</t>
  </si>
  <si>
    <t>Příprava podkladu před provedením dlažby samonivelační stěrka min.pevnosti 30 MPa, tloušťky přes 3 do 5 mm</t>
  </si>
  <si>
    <t>-1557937605</t>
  </si>
  <si>
    <t>https://podminky.urs.cz/item/CS_URS_2021_02/771151022</t>
  </si>
  <si>
    <t>771274113</t>
  </si>
  <si>
    <t>Montáž obkladů schodišť z dlaždic keramických lepených flexibilním lepidlem stupnic hladkých, šířky přes 250 do 300 mm</t>
  </si>
  <si>
    <t>-1725100506</t>
  </si>
  <si>
    <t>https://podminky.urs.cz/item/CS_URS_2021_02/771274113</t>
  </si>
  <si>
    <t>1,9+1,85</t>
  </si>
  <si>
    <t>771274232</t>
  </si>
  <si>
    <t>Montáž obkladů schodišť z dlaždic keramických lepených flexibilním lepidlem podstupnic hladkých, výšky přes 150 do 200 mm</t>
  </si>
  <si>
    <t>1319863365</t>
  </si>
  <si>
    <t>https://podminky.urs.cz/item/CS_URS_2021_02/771274232</t>
  </si>
  <si>
    <t>1,9+1,85+1,25</t>
  </si>
  <si>
    <t>730225782</t>
  </si>
  <si>
    <t>12,14+49,99+9,84+12,165+11,825+10,3+20,83+15,525</t>
  </si>
  <si>
    <t>1887890320</t>
  </si>
  <si>
    <t>142,615*1,1</t>
  </si>
  <si>
    <t>771474132</t>
  </si>
  <si>
    <t>Montáž soklů z dlaždic keramických lepených flexibilním lepidlem schodišťových stupňovitých, výšky přes 65 do 90 mm</t>
  </si>
  <si>
    <t>-1107973391</t>
  </si>
  <si>
    <t>https://podminky.urs.cz/item/CS_URS_2021_02/771474132</t>
  </si>
  <si>
    <t>0,29*2+0,15*4+1,8-1,25</t>
  </si>
  <si>
    <t>363665472</t>
  </si>
  <si>
    <t>1752584762</t>
  </si>
  <si>
    <t>"kladení na koso"</t>
  </si>
  <si>
    <t>"podlaha P4"</t>
  </si>
  <si>
    <t>-541170282</t>
  </si>
  <si>
    <t>-891444725</t>
  </si>
  <si>
    <t>102,28</t>
  </si>
  <si>
    <t>142,615+1,73</t>
  </si>
  <si>
    <t>"schody"</t>
  </si>
  <si>
    <t>-1749499395</t>
  </si>
  <si>
    <t>-1739785233</t>
  </si>
  <si>
    <t>773</t>
  </si>
  <si>
    <t>Podlahy z litého teraca</t>
  </si>
  <si>
    <t>321549916</t>
  </si>
  <si>
    <t>"pzn.11"</t>
  </si>
  <si>
    <t>"mč.N1136a"</t>
  </si>
  <si>
    <t>1,75*0,63+1,75*0,45</t>
  </si>
  <si>
    <t>654021815</t>
  </si>
  <si>
    <t>773200940</t>
  </si>
  <si>
    <t>Opravy obkladů schodišť z litého teraca poškozených hran stupňů nebo schodnic</t>
  </si>
  <si>
    <t>-1205967792</t>
  </si>
  <si>
    <t>https://podminky.urs.cz/item/CS_URS_2021_02/773200940</t>
  </si>
  <si>
    <t>1,75*3</t>
  </si>
  <si>
    <t>773511261</t>
  </si>
  <si>
    <t>Podlahy z přírodního litého teraca zřízení podlahy z vápencových drtí a cementu nebo suché teracové prosté (drť ve specifikaci) tl. 20 mm</t>
  </si>
  <si>
    <t>236814816</t>
  </si>
  <si>
    <t>https://podminky.urs.cz/item/CS_URS_2021_02/773511261</t>
  </si>
  <si>
    <t>58346130</t>
  </si>
  <si>
    <t>drť vápencová bílá frakce 4/8</t>
  </si>
  <si>
    <t>-1128455111</t>
  </si>
  <si>
    <t>https://podminky.urs.cz/item/CS_URS_2021_02/58346130</t>
  </si>
  <si>
    <t>1,89*0,02*2,4</t>
  </si>
  <si>
    <t>773901112</t>
  </si>
  <si>
    <t>Opravy podlah z litého teraca strojní broušení povrchu</t>
  </si>
  <si>
    <t>-384401408</t>
  </si>
  <si>
    <t>https://podminky.urs.cz/item/CS_URS_2021_02/773901112</t>
  </si>
  <si>
    <t>998773202</t>
  </si>
  <si>
    <t>Přesun hmot pro podlahy teracové lité stanovený procentní sazbou (%) z ceny vodorovná dopravní vzdálenost do 50 m v objektech výšky přes 6 do 12 m</t>
  </si>
  <si>
    <t>605864351</t>
  </si>
  <si>
    <t>https://podminky.urs.cz/item/CS_URS_2021_02/998773202</t>
  </si>
  <si>
    <t>651841286</t>
  </si>
  <si>
    <t>12,97</t>
  </si>
  <si>
    <t>354572491</t>
  </si>
  <si>
    <t>"podlaha P14"</t>
  </si>
  <si>
    <t>-678826081</t>
  </si>
  <si>
    <t>-318894333</t>
  </si>
  <si>
    <t>776141122</t>
  </si>
  <si>
    <t>Příprava podkladu vyrovnání samonivelační stěrkou podlah min.pevnosti 20 MPa, tloušťky přes 3 do 5 mm</t>
  </si>
  <si>
    <t>-942048603</t>
  </si>
  <si>
    <t>https://podminky.urs.cz/item/CS_URS_2021_02/776141122</t>
  </si>
  <si>
    <t>-1623719337</t>
  </si>
  <si>
    <t>"PVC+koberec+čistící zóny"</t>
  </si>
  <si>
    <t>12,85+54,29+18,69+21,15+19,45+20,46+19,49+18,56+19,77+39,11</t>
  </si>
  <si>
    <t>12,76+17,42+31,43+13,32+12,76</t>
  </si>
  <si>
    <t>"čistící zóny v dlažbě"</t>
  </si>
  <si>
    <t>1,2*1,97+3,88*0,9</t>
  </si>
  <si>
    <t>"mč.1066"</t>
  </si>
  <si>
    <t>10,02</t>
  </si>
  <si>
    <t>23+24,73+21,09</t>
  </si>
  <si>
    <t>-1406831691</t>
  </si>
  <si>
    <t>-1686028486</t>
  </si>
  <si>
    <t>47,73*1,1</t>
  </si>
  <si>
    <t>-2054194464</t>
  </si>
  <si>
    <t>"podlaha P151"</t>
  </si>
  <si>
    <t>809937113</t>
  </si>
  <si>
    <t>254,47*1,1</t>
  </si>
  <si>
    <t>88,7*1,1</t>
  </si>
  <si>
    <t>776221121</t>
  </si>
  <si>
    <t>Montáž podlahovin z PVC lepením standardním lepidlem z pásů elektrostaticky vodivých</t>
  </si>
  <si>
    <t>579654302</t>
  </si>
  <si>
    <t>https://podminky.urs.cz/item/CS_URS_2021_02/776221121</t>
  </si>
  <si>
    <t>28411045.1</t>
  </si>
  <si>
    <t>PVC vinyl homogenní elektricky vodivá tl 2,00mm</t>
  </si>
  <si>
    <t>1820335952</t>
  </si>
  <si>
    <t>12,96*1,1</t>
  </si>
  <si>
    <t>360117825</t>
  </si>
  <si>
    <t>12,96/3*2</t>
  </si>
  <si>
    <t>254,47/3*2</t>
  </si>
  <si>
    <t>88,7/3*2</t>
  </si>
  <si>
    <t>-793864572</t>
  </si>
  <si>
    <t>"PVC lišta"</t>
  </si>
  <si>
    <t>258,59</t>
  </si>
  <si>
    <t>"kobercová lišta"</t>
  </si>
  <si>
    <t>23,02</t>
  </si>
  <si>
    <t>(0,6+1,36+0,56+2,69+1,26)*2-0,8</t>
  </si>
  <si>
    <t>(3,7+3,53+6,46+6,46+5,1+4,055)*2-0,9-1,2-1,2-1,4+0,47*2</t>
  </si>
  <si>
    <t>-1822541616</t>
  </si>
  <si>
    <t>17,41</t>
  </si>
  <si>
    <t>87,87+73,38</t>
  </si>
  <si>
    <t>-1755467419</t>
  </si>
  <si>
    <t>178,66*1,1</t>
  </si>
  <si>
    <t>776421111</t>
  </si>
  <si>
    <t>Montáž lišt obvodových lepených</t>
  </si>
  <si>
    <t>438966717</t>
  </si>
  <si>
    <t>https://podminky.urs.cz/item/CS_URS_2021_02/776421111</t>
  </si>
  <si>
    <t>"kobercový soklík"</t>
  </si>
  <si>
    <t>27,42</t>
  </si>
  <si>
    <t>69751200.1</t>
  </si>
  <si>
    <t>kobercový soklík</t>
  </si>
  <si>
    <t>-1312176314</t>
  </si>
  <si>
    <t>https://podminky.urs.cz/item/CS_URS_2021_02/69751200.1</t>
  </si>
  <si>
    <t>27,42*1,1</t>
  </si>
  <si>
    <t>918578447</t>
  </si>
  <si>
    <t>0,8*14+0,6*4+0,7*4+0,9+1*11+1,2+2,2*4</t>
  </si>
  <si>
    <t>1402131367</t>
  </si>
  <si>
    <t>38,3*1,1</t>
  </si>
  <si>
    <t>-1463712503</t>
  </si>
  <si>
    <t>-612372391</t>
  </si>
  <si>
    <t>659012607</t>
  </si>
  <si>
    <t>(0,6+3,43+0,95)*1,5</t>
  </si>
  <si>
    <t>(0,8*2+0,9+0,79*2+0,82)*0,15</t>
  </si>
  <si>
    <t>602003476</t>
  </si>
  <si>
    <t>-1345418106</t>
  </si>
  <si>
    <t>177,238*1,1</t>
  </si>
  <si>
    <t>-1737250079</t>
  </si>
  <si>
    <t>1,5*2+2,1*3+0,8*2+2*3+0,6+1,25*8+0,85*3+1,26+1,3*2</t>
  </si>
  <si>
    <t>(0,8*2+0,9+0,79*2+0,82)</t>
  </si>
  <si>
    <t>550703381</t>
  </si>
  <si>
    <t>2,1*42+1,5*6+2*15+1,25*8+1,26+1,3*2+0,85*4+4,9+0,15*2*6</t>
  </si>
  <si>
    <t>2021119918</t>
  </si>
  <si>
    <t>-1777371999</t>
  </si>
  <si>
    <t>2064246296</t>
  </si>
  <si>
    <t>"omítky vnitřní"</t>
  </si>
  <si>
    <t>103,34+107,713+1082,689+128,242+41,385</t>
  </si>
  <si>
    <t>"SDK"</t>
  </si>
  <si>
    <t>(5,538+1,144+12,956+86,088)*2+155,165+99,58+0,435+303,685+7,2*0,4+5,21+3,37*0,9</t>
  </si>
  <si>
    <t>"fasáda"</t>
  </si>
  <si>
    <t>-2108934038</t>
  </si>
  <si>
    <t>880011338</t>
  </si>
  <si>
    <t>https://podminky.urs.cz/item/CS_URS_2021_02/783827125</t>
  </si>
  <si>
    <t>2107021435</t>
  </si>
  <si>
    <t>103,34+55,608+1190,402</t>
  </si>
  <si>
    <t>P4</t>
  </si>
  <si>
    <t>Podlaha P4</t>
  </si>
  <si>
    <t>-979530168</t>
  </si>
  <si>
    <t>"mč. N1006"</t>
  </si>
  <si>
    <t>71,34</t>
  </si>
  <si>
    <t>"mč. N1017"</t>
  </si>
  <si>
    <t>44,31</t>
  </si>
  <si>
    <t>"mč. N1136"</t>
  </si>
  <si>
    <t>11,45</t>
  </si>
  <si>
    <t>P5</t>
  </si>
  <si>
    <t>Podlaha P5</t>
  </si>
  <si>
    <t>-1315428977</t>
  </si>
  <si>
    <t>"mč. N1009"</t>
  </si>
  <si>
    <t>"mč. N1009a"</t>
  </si>
  <si>
    <t>"mč. N1010"</t>
  </si>
  <si>
    <t>"mč. N1011"</t>
  </si>
  <si>
    <t>"mč. N1012"</t>
  </si>
  <si>
    <t>"mč. N1013"</t>
  </si>
  <si>
    <t>22,05</t>
  </si>
  <si>
    <t>"mč. N1014"</t>
  </si>
  <si>
    <t>56,98</t>
  </si>
  <si>
    <t>"mč. N1044"</t>
  </si>
  <si>
    <t>"mč. N1045"</t>
  </si>
  <si>
    <t>"mč. N1046a"</t>
  </si>
  <si>
    <t>"mč. N1046b"</t>
  </si>
  <si>
    <t>"mč. N1047"</t>
  </si>
  <si>
    <t>P6</t>
  </si>
  <si>
    <t>Podlaha P6</t>
  </si>
  <si>
    <t>329777829</t>
  </si>
  <si>
    <t>"mč. N1015"</t>
  </si>
  <si>
    <t>9,48</t>
  </si>
  <si>
    <t>"mč. N1016"</t>
  </si>
  <si>
    <t>7,3</t>
  </si>
  <si>
    <t>"mč. N1041"</t>
  </si>
  <si>
    <t>12,11</t>
  </si>
  <si>
    <t>"mč. N1042"</t>
  </si>
  <si>
    <t>"mč. N1043"</t>
  </si>
  <si>
    <t>"mč. N1048a"</t>
  </si>
  <si>
    <t>"mč. N1049"</t>
  </si>
  <si>
    <t>"mč. N1050"</t>
  </si>
  <si>
    <t>"mč. N1028"</t>
  </si>
  <si>
    <t>P14</t>
  </si>
  <si>
    <t>-1257250687</t>
  </si>
  <si>
    <t>"mč. N3002"</t>
  </si>
  <si>
    <t>P15</t>
  </si>
  <si>
    <t>Podlaha P15</t>
  </si>
  <si>
    <t>279528548</t>
  </si>
  <si>
    <t>"mč. N1066"</t>
  </si>
  <si>
    <t>P15a</t>
  </si>
  <si>
    <t>Podlaha P15a</t>
  </si>
  <si>
    <t>626501036</t>
  </si>
  <si>
    <t>"mč. N1008"</t>
  </si>
  <si>
    <t>55,46</t>
  </si>
  <si>
    <t>"mč. N1048"</t>
  </si>
  <si>
    <t>"mč. N3045"</t>
  </si>
  <si>
    <t>246631896</t>
  </si>
  <si>
    <t>"mč. N1007"</t>
  </si>
  <si>
    <t>02.02 - Elektroinstalace - fáze II.</t>
  </si>
  <si>
    <t>210111055RT7</t>
  </si>
  <si>
    <t>Sestava pro přivolání pomoci invalidů, včetně dodávky</t>
  </si>
  <si>
    <t>210111013tz1</t>
  </si>
  <si>
    <t>Podlahová krabice 12 modulů</t>
  </si>
  <si>
    <t>Rozvaděč zapuštěný R18 viz výkres 06</t>
  </si>
  <si>
    <t>Rozvaděč zapuštěný R11 viz výkres 07</t>
  </si>
  <si>
    <t>357123531R2.1</t>
  </si>
  <si>
    <t>Rozvaděč zapuštěný R12 viz výkres 08</t>
  </si>
  <si>
    <t>222330195Rt1</t>
  </si>
  <si>
    <t>ÚstřednaEPS 4 smyčky, vč. dodávky ESSER</t>
  </si>
  <si>
    <t>Adresný I/O modul na úchytné body, do krytu</t>
  </si>
  <si>
    <t>222280215R00</t>
  </si>
  <si>
    <t>Kabel UTP kat.6 v trubkách</t>
  </si>
  <si>
    <t>348360130RT5</t>
  </si>
  <si>
    <t>A4 LED svítidlo 45W, 4000K, 4100lm ze svítidla,, 195x295x49mm, dodáváno včetně pacek do SDK</t>
  </si>
  <si>
    <t>348360130RT12</t>
  </si>
  <si>
    <t>A5 LED svítidlo 45W, 4000K, 4100lm ze svítidla, 195x295x49mm, dodáváno včetně rámu pro přisazení</t>
  </si>
  <si>
    <t>348360131RT13</t>
  </si>
  <si>
    <t>D2 LED s se dvěmi vyzařovacími difusory 27,9W DALI, 3576lm ze svítidla, 595x595x40mm, IP44</t>
  </si>
  <si>
    <t>348360131RT14</t>
  </si>
  <si>
    <t>D3LED svítidlo se dvěmi vyzařovacími difusory 33,7, 3576lm ze svítidla, 595x595x40mm, IP44</t>
  </si>
  <si>
    <t>348360131RT15</t>
  </si>
  <si>
    <t>E Závěsné svítidlo, barva bílá, dif. mikroprisma, , LED 39,1W,5080lm, 4000K, RA80, 230V, IP40</t>
  </si>
  <si>
    <t>02.03 - ZTI a vytápění - fáze II.</t>
  </si>
  <si>
    <t>4,2</t>
  </si>
  <si>
    <t>27*0,1*0,05</t>
  </si>
  <si>
    <t>132*0,1*0,15</t>
  </si>
  <si>
    <t>0,0210</t>
  </si>
  <si>
    <t>0,0059</t>
  </si>
  <si>
    <t>16,5</t>
  </si>
  <si>
    <t>16,5*0,15</t>
  </si>
  <si>
    <t>8,5</t>
  </si>
  <si>
    <t>0,0056</t>
  </si>
  <si>
    <t>(76+58)*0,1</t>
  </si>
  <si>
    <t>69*0,1</t>
  </si>
  <si>
    <t>58*0,1</t>
  </si>
  <si>
    <t>5413223511</t>
  </si>
  <si>
    <t>Ohřívač elektrický závěsný svislý tlakový EOV 50</t>
  </si>
  <si>
    <t>725014141R00</t>
  </si>
  <si>
    <t>Klozet závěsný ZTP + sedátko, bílý</t>
  </si>
  <si>
    <t>55280039</t>
  </si>
  <si>
    <t>Univerzální WC nádržka splachovací</t>
  </si>
  <si>
    <t>725100010RA0</t>
  </si>
  <si>
    <t>Umyvadlo pro ZTP, baterie s prodlouženou ovládací pákou ,sifon</t>
  </si>
  <si>
    <t>725200030RA0</t>
  </si>
  <si>
    <t>Montáž zařizovacích předmětů - umyvadlo</t>
  </si>
  <si>
    <t>64215360</t>
  </si>
  <si>
    <t>Umyvadlo zápust. 122 x 55 cm, otvor pro bat. umělý kámen bílá</t>
  </si>
  <si>
    <t>55428103.R01</t>
  </si>
  <si>
    <t>Sprchové dveře, 80x200 cm, otočné levé, bezpečnostní sklo čiré</t>
  </si>
  <si>
    <t>725329101R00</t>
  </si>
  <si>
    <t>Montáž dřezů dvojitých</t>
  </si>
  <si>
    <t>5523070.R01</t>
  </si>
  <si>
    <t>Nerezový dřez svařovaný dvoudílný 120 x 60 x 85 cm, otvor pro bat.</t>
  </si>
  <si>
    <t>55145000.R01</t>
  </si>
  <si>
    <t>Baterie dřezová stojánková, flexibilní rameno se sprškou, chrom</t>
  </si>
  <si>
    <t>429002</t>
  </si>
  <si>
    <t>728413522R00</t>
  </si>
  <si>
    <t>Montáž talířového ventilu kruhového do d 200 mm</t>
  </si>
  <si>
    <t>429003VD</t>
  </si>
  <si>
    <t>Ventil talířový odváděcí plastový bílý 125 mm</t>
  </si>
  <si>
    <t>429004</t>
  </si>
  <si>
    <t>Ventil talířový odváděcí plastový bílý 160 mm</t>
  </si>
  <si>
    <t>728112111R00</t>
  </si>
  <si>
    <t>Montáž potrubí plechového kruhového do d 100 mm</t>
  </si>
  <si>
    <t>42981270</t>
  </si>
  <si>
    <t>Trouba Spiro d 100 délka 1000 mm pozinkovaná</t>
  </si>
  <si>
    <t>42981281</t>
  </si>
  <si>
    <t>Trouba Spiro d 125 délka 1000 mm pozinkovaná</t>
  </si>
  <si>
    <t>728112112R00</t>
  </si>
  <si>
    <t>Montáž potrubí plechového kruhového do d 200 mm</t>
  </si>
  <si>
    <t>4298150121</t>
  </si>
  <si>
    <t>Hadice ohebná Aluvac45, 127mmx10 m</t>
  </si>
  <si>
    <t>728614212R00</t>
  </si>
  <si>
    <t>Mtž ventilátoru axiál. nízkotl. potrub. do d 200mm</t>
  </si>
  <si>
    <t>42920401</t>
  </si>
  <si>
    <t>Radiální ventilátor potrubní 350 m3/h d 125 mm 230 V 50 Hz</t>
  </si>
  <si>
    <t>2*0,5</t>
  </si>
  <si>
    <t>0,0032</t>
  </si>
  <si>
    <t>2*1,5</t>
  </si>
  <si>
    <t>4,5</t>
  </si>
  <si>
    <t>02.99 - Vedlejší rozpočtové náklady</t>
  </si>
  <si>
    <t>914979010</t>
  </si>
  <si>
    <t>895374056</t>
  </si>
  <si>
    <t>-1835015791</t>
  </si>
  <si>
    <t>-1374291507</t>
  </si>
  <si>
    <t>-629874618</t>
  </si>
  <si>
    <t>-443821298</t>
  </si>
  <si>
    <t>2009</t>
  </si>
  <si>
    <t>Příplatek za práce prováděné v nočních hodinách</t>
  </si>
  <si>
    <t>2045120673</t>
  </si>
  <si>
    <t>103760087</t>
  </si>
  <si>
    <t>-1683719066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</si>
  <si>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</si>
  <si>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</si>
  <si>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</si>
  <si>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</si>
  <si>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</si>
  <si>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</si>
  <si>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</si>
  <si>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</si>
  <si>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</si>
  <si>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</si>
  <si>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</si>
  <si>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</si>
  <si>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</si>
  <si>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</si>
  <si>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</si>
  <si>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</si>
  <si>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</si>
  <si>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</si>
  <si>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</si>
  <si>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</si>
  <si>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</si>
  <si>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</si>
  <si>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</si>
  <si>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</si>
  <si>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</si>
  <si>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</si>
  <si>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</si>
  <si>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</si>
  <si>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</si>
  <si>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</si>
  <si>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</si>
  <si>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</si>
  <si>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</si>
  <si>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</si>
  <si>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</si>
  <si>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</si>
  <si>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</si>
  <si>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</si>
  <si>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</si>
  <si>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</si>
  <si>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</si>
  <si>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</si>
  <si>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</si>
  <si>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</si>
  <si>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</si>
  <si>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</si>
  <si>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</si>
  <si>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</si>
  <si>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</si>
  <si>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</si>
  <si>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</si>
  <si>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</si>
  <si>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</si>
  <si>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</si>
  <si>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</si>
  <si>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</si>
  <si>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</si>
  <si>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</si>
  <si>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</si>
  <si>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</si>
  <si>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</si>
  <si>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</si>
  <si>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</si>
  <si>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</si>
  <si>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</si>
  <si>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</si>
  <si>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</si>
  <si>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</si>
  <si>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</si>
  <si>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</si>
  <si>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</si>
  <si>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</si>
  <si>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</si>
  <si>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</si>
  <si>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</si>
  <si>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</si>
  <si>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</si>
  <si>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</si>
  <si>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</si>
  <si>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</si>
  <si>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</si>
  <si>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</si>
  <si>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</si>
  <si>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</si>
  <si>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</si>
  <si>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</si>
  <si>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</si>
  <si>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</si>
  <si>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</si>
  <si>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</si>
  <si>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</si>
  <si>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</si>
  <si>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</si>
  <si>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</si>
  <si>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</si>
  <si>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</si>
  <si>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</si>
  <si>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</si>
  <si>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</si>
  <si>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</si>
  <si>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</si>
  <si>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</si>
  <si>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</si>
  <si>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</si>
  <si>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</si>
  <si>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</si>
  <si>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</si>
  <si>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</si>
  <si>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</si>
  <si>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</si>
  <si>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</si>
  <si>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</si>
  <si>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</si>
  <si>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</si>
  <si>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</si>
  <si>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</si>
  <si>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</si>
  <si>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</si>
  <si>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</si>
  <si>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</si>
  <si>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</si>
  <si>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</si>
  <si>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</si>
  <si>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</si>
  <si>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</si>
  <si>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</si>
  <si>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</si>
  <si>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</si>
  <si>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</si>
  <si>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</si>
  <si>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</si>
  <si>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</si>
  <si>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</si>
  <si>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</si>
  <si>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</si>
  <si>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</si>
  <si>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</si>
  <si>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</si>
  <si>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</si>
  <si>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</si>
  <si>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</si>
  <si>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</si>
  <si>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</si>
  <si>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</si>
  <si>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</si>
  <si>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</si>
  <si>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</si>
  <si>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</si>
  <si>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</si>
  <si>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</si>
  <si>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</si>
  <si>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</si>
  <si>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</si>
  <si>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</si>
  <si>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</si>
  <si>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</si>
  <si>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</si>
  <si>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</si>
  <si>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</si>
  <si>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</si>
  <si>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</si>
  <si>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</si>
  <si>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</si>
  <si>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</si>
  <si>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</si>
  <si>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</si>
  <si>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</si>
  <si>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</si>
  <si>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</si>
  <si>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</si>
  <si>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</si>
  <si>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</si>
  <si>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</si>
  <si>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</si>
  <si>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</si>
  <si>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</si>
  <si>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</si>
  <si>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</si>
  <si>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</si>
  <si>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</si>
  <si>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</si>
  <si>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</si>
  <si>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</si>
  <si>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</si>
  <si>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ZDE ZACHOVAT</t>
  </si>
  <si>
    <t xml:space="preserve">opraveno ze 132 m na 1,32 m </t>
  </si>
  <si>
    <t>oprava z 1KS</t>
  </si>
  <si>
    <t>opraveno z 1 ks</t>
  </si>
  <si>
    <t>doplnit výrobek T/77</t>
  </si>
  <si>
    <t>"podlaha P14a"</t>
  </si>
  <si>
    <t>P14a</t>
  </si>
  <si>
    <t xml:space="preserve">Podlaha P14a
</t>
  </si>
  <si>
    <t>294,4*0,125</t>
  </si>
  <si>
    <t>294,4/2</t>
  </si>
  <si>
    <t>Podlaha P14</t>
  </si>
  <si>
    <t xml:space="preserve">    902 - Únikový koridor</t>
  </si>
  <si>
    <t>902</t>
  </si>
  <si>
    <t>Únikový koridor</t>
  </si>
  <si>
    <t>90200-001</t>
  </si>
  <si>
    <t>Zřízení únikového koridoru na chodbách pro bezpečný pohyb osob vč. označení tabulkami s pokyny - ukazujícími směr úniku a informace o bezpečném pohybu</t>
  </si>
  <si>
    <t>Z/14 M+D kolejnice na závěsy dl.1500mm, rozměr závěsu 2,3x3,5m, materiál 100% polyesterová tkanina s vysokou neprůhledností s gramáží 260g/m2 , vč. kotvení, kompletní provedení dle PD</t>
  </si>
  <si>
    <t>76600-0077</t>
  </si>
  <si>
    <t>T/77 M+D dveře 700/2450+470/2450 mm vč. obložkové bezfalcové zárubně, vč. kotvení, kování, zámku, veškerých doplňků, povcrchové úpravy, EI30-S200 C2 DP3, samozavítač, kompletní provedení dle PD</t>
  </si>
  <si>
    <t>7848231x1</t>
  </si>
  <si>
    <t>Penetrační silikátový nátěr</t>
  </si>
  <si>
    <t>7848271x2</t>
  </si>
  <si>
    <t>Krycí jednonásobná silikátová malba</t>
  </si>
  <si>
    <t xml:space="preserve">Krycí jednonásobná silikátová malba </t>
  </si>
  <si>
    <t>Krycí jednonásobná silikonová malba</t>
  </si>
  <si>
    <t>dlažba keramická 450x450x10mm protiskluzná R10</t>
  </si>
  <si>
    <t>dlažba keramická 300x300x10mm protiskluzná R10</t>
  </si>
  <si>
    <t>(89,13+45,65+17,5)*1,1</t>
  </si>
  <si>
    <t>(58,36+9,0+1,85+33,87+8,32+9,63+1,6+2,6+1,71+10,21+2,9+10,57+3,53+11,58+11,9)*1,1</t>
  </si>
  <si>
    <t>(11,45+71,34+44,31+12,11)</t>
  </si>
  <si>
    <t>(9,48+34,22+16,67+2,32+10,95+7,3+8,16+2,28)</t>
  </si>
  <si>
    <t>139,21*1,1</t>
  </si>
  <si>
    <t>(91,38+10,15)*1,1</t>
  </si>
  <si>
    <t>X07 M+D zatemňovací roleta 1450x2350mm, motor pro bezdrátové ovládání, kompletní provedení dle PD</t>
  </si>
  <si>
    <t>X03 M+D gumová vstupní rohož venkovní 800x3200x18mm v Al rámu</t>
  </si>
  <si>
    <t>O/07 M+D umyvadlo zapuštěné 1120x550mm vč. příslušenství, materiál umělý kámen,
pojivo akrylátová pryskyřice, kompletní provedení dle PD</t>
  </si>
  <si>
    <t>2000</t>
  </si>
  <si>
    <t>Náklady spojené s přesunutím serveru mimo rekonstruované plochy</t>
  </si>
  <si>
    <t>412,905*1,1</t>
  </si>
  <si>
    <t>562,125*1,1</t>
  </si>
  <si>
    <t>5+3,75</t>
  </si>
  <si>
    <t>(5+3,75+1,73)*1,1</t>
  </si>
  <si>
    <t>12,97*1,05</t>
  </si>
  <si>
    <t>součet</t>
  </si>
  <si>
    <t>124,97*1,15</t>
  </si>
  <si>
    <t>12,97*0,06</t>
  </si>
  <si>
    <t>12,97/3*2</t>
  </si>
  <si>
    <t>599,4+12,97*1,15</t>
  </si>
  <si>
    <t>12,97*0,08</t>
  </si>
  <si>
    <t>deska EPS 150 pro konstrukce s vysokým zatížením λ=0,035 tl 50mm</t>
  </si>
  <si>
    <t>12,94/2</t>
  </si>
  <si>
    <t>podlaha povlaková z PVC antistatická, soklík</t>
  </si>
  <si>
    <t>776520030</t>
  </si>
  <si>
    <t>12,97*1,1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</si>
</sst>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1"/>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11"/>
      <color rgb="FFFF0000"/>
      <name val="Arial CE"/>
      <family val="2"/>
    </font>
    <font>
      <sz val="10"/>
      <color rgb="FFFF0000"/>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9" tint="0.5999900102615356"/>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23" fillId="5" borderId="22" xfId="0" applyFont="1" applyFill="1" applyBorder="1" applyAlignment="1" applyProtection="1">
      <alignment horizontal="center" vertical="center"/>
      <protection locked="0"/>
    </xf>
    <xf numFmtId="49" fontId="23" fillId="5" borderId="22" xfId="0" applyNumberFormat="1" applyFont="1" applyFill="1" applyBorder="1" applyAlignment="1" applyProtection="1">
      <alignment horizontal="left" vertical="center" wrapText="1"/>
      <protection locked="0"/>
    </xf>
    <xf numFmtId="0" fontId="23" fillId="5" borderId="22" xfId="0" applyFont="1" applyFill="1" applyBorder="1" applyAlignment="1" applyProtection="1">
      <alignment horizontal="left" vertical="center" wrapText="1"/>
      <protection locked="0"/>
    </xf>
    <xf numFmtId="0" fontId="23" fillId="5" borderId="22" xfId="0" applyFont="1" applyFill="1" applyBorder="1" applyAlignment="1" applyProtection="1">
      <alignment horizontal="center" vertical="center" wrapText="1"/>
      <protection locked="0"/>
    </xf>
    <xf numFmtId="167" fontId="23" fillId="5" borderId="22" xfId="0" applyNumberFormat="1" applyFont="1" applyFill="1" applyBorder="1" applyAlignment="1" applyProtection="1">
      <alignment vertical="center"/>
      <protection locked="0"/>
    </xf>
    <xf numFmtId="4" fontId="23" fillId="5" borderId="22" xfId="0" applyNumberFormat="1" applyFont="1" applyFill="1" applyBorder="1" applyAlignment="1" applyProtection="1">
      <alignment vertical="center"/>
      <protection locked="0"/>
    </xf>
    <xf numFmtId="0" fontId="50" fillId="0" borderId="0" xfId="0" applyFont="1" applyAlignment="1">
      <alignment vertical="center"/>
    </xf>
    <xf numFmtId="0" fontId="51" fillId="0" borderId="0" xfId="0" applyFont="1" applyAlignment="1">
      <alignment vertical="center"/>
    </xf>
    <xf numFmtId="0" fontId="0" fillId="0" borderId="22" xfId="0" applyFont="1" applyBorder="1" applyAlignment="1" applyProtection="1">
      <alignment horizontal="center" vertical="center"/>
      <protection locked="0"/>
    </xf>
    <xf numFmtId="0" fontId="23" fillId="0" borderId="22" xfId="0" applyFont="1" applyBorder="1" applyAlignment="1" applyProtection="1">
      <alignment horizontal="left" vertical="top" wrapText="1"/>
      <protection locked="0"/>
    </xf>
    <xf numFmtId="0" fontId="37" fillId="0" borderId="0" xfId="20" applyFont="1" applyFill="1" applyAlignment="1">
      <alignment vertical="center" wrapText="1"/>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15" fillId="6" borderId="0" xfId="0" applyFont="1" applyFill="1" applyAlignment="1">
      <alignment horizontal="center" vertical="center"/>
    </xf>
    <xf numFmtId="0" fontId="0" fillId="0" borderId="0" xfId="0"/>
    <xf numFmtId="4" fontId="8" fillId="0" borderId="0" xfId="0" applyNumberFormat="1" applyFont="1" applyAlignment="1">
      <alignment vertical="center"/>
    </xf>
    <xf numFmtId="0" fontId="8" fillId="0" borderId="0" xfId="0" applyFont="1" applyAlignment="1">
      <alignment vertical="center"/>
    </xf>
    <xf numFmtId="0" fontId="23" fillId="4" borderId="7" xfId="0" applyFont="1" applyFill="1" applyBorder="1" applyAlignment="1">
      <alignment horizontal="right" vertical="center"/>
    </xf>
    <xf numFmtId="0" fontId="23" fillId="4" borderId="7" xfId="0" applyFont="1" applyFill="1" applyBorder="1" applyAlignment="1">
      <alignment horizontal="left" vertical="center"/>
    </xf>
    <xf numFmtId="4" fontId="28" fillId="0" borderId="0" xfId="0" applyNumberFormat="1" applyFont="1" applyAlignment="1">
      <alignment horizontal="right" vertical="center"/>
    </xf>
    <xf numFmtId="0" fontId="2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31"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4" fontId="28" fillId="0" borderId="0" xfId="0" applyNumberFormat="1" applyFont="1" applyAlignment="1">
      <alignment vertical="center"/>
    </xf>
    <xf numFmtId="0" fontId="23" fillId="4" borderId="7" xfId="0" applyFont="1" applyFill="1" applyBorder="1" applyAlignment="1">
      <alignment horizontal="center" vertical="center"/>
    </xf>
    <xf numFmtId="0" fontId="23" fillId="4" borderId="6" xfId="0" applyFont="1" applyFill="1" applyBorder="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xf numFmtId="0" fontId="0" fillId="0" borderId="0" xfId="0" applyFill="1" applyAlignment="1">
      <alignment vertical="center"/>
    </xf>
    <xf numFmtId="0" fontId="9" fillId="0" borderId="0" xfId="0" applyFont="1" applyFill="1"/>
    <xf numFmtId="0" fontId="9" fillId="0" borderId="0" xfId="0" applyFont="1" applyFill="1" applyAlignment="1">
      <alignment horizontal="left"/>
    </xf>
    <xf numFmtId="0" fontId="9" fillId="0" borderId="0" xfId="0" applyFont="1" applyFill="1" applyProtection="1">
      <protection locked="0"/>
    </xf>
    <xf numFmtId="0" fontId="8" fillId="0" borderId="0" xfId="0" applyFont="1" applyFill="1" applyAlignment="1">
      <alignment horizontal="left"/>
    </xf>
    <xf numFmtId="4" fontId="8" fillId="0" borderId="0" xfId="0" applyNumberFormat="1" applyFont="1" applyFill="1"/>
    <xf numFmtId="0" fontId="23" fillId="0" borderId="22" xfId="0" applyFont="1" applyFill="1" applyBorder="1" applyAlignment="1" applyProtection="1">
      <alignment horizontal="center" vertical="center"/>
      <protection locked="0"/>
    </xf>
    <xf numFmtId="49" fontId="23" fillId="0" borderId="22" xfId="0" applyNumberFormat="1"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wrapText="1"/>
      <protection locked="0"/>
    </xf>
    <xf numFmtId="0" fontId="23" fillId="0" borderId="22" xfId="0" applyFont="1" applyFill="1" applyBorder="1" applyAlignment="1" applyProtection="1">
      <alignment horizontal="center" vertical="center" wrapText="1"/>
      <protection locked="0"/>
    </xf>
    <xf numFmtId="167" fontId="23" fillId="0" borderId="22" xfId="0" applyNumberFormat="1" applyFont="1" applyFill="1" applyBorder="1" applyAlignment="1" applyProtection="1">
      <alignment vertical="center"/>
      <protection locked="0"/>
    </xf>
    <xf numFmtId="4" fontId="23" fillId="0" borderId="22" xfId="0" applyNumberFormat="1" applyFont="1" applyFill="1" applyBorder="1" applyAlignment="1" applyProtection="1">
      <alignment vertical="center"/>
      <protection locked="0"/>
    </xf>
    <xf numFmtId="0" fontId="36" fillId="0" borderId="0" xfId="0" applyFont="1" applyFill="1" applyAlignment="1">
      <alignment horizontal="left" vertical="center"/>
    </xf>
    <xf numFmtId="0" fontId="0" fillId="0" borderId="0" xfId="0" applyFill="1" applyAlignment="1" applyProtection="1">
      <alignment vertical="center"/>
      <protection locked="0"/>
    </xf>
    <xf numFmtId="0" fontId="10" fillId="0" borderId="0" xfId="0" applyFont="1" applyFill="1" applyAlignment="1">
      <alignment vertical="center"/>
    </xf>
    <xf numFmtId="0" fontId="38"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pplyProtection="1">
      <alignment vertical="center"/>
      <protection locked="0"/>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0" fontId="11"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67" fontId="12" fillId="0" borderId="0" xfId="0" applyNumberFormat="1" applyFont="1" applyFill="1" applyAlignment="1">
      <alignment vertical="center"/>
    </xf>
    <xf numFmtId="0" fontId="12" fillId="0" borderId="0" xfId="0" applyFont="1" applyFill="1" applyAlignment="1" applyProtection="1">
      <alignment vertical="center"/>
      <protection locked="0"/>
    </xf>
    <xf numFmtId="0" fontId="39" fillId="0" borderId="22"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left" vertical="center" wrapText="1"/>
      <protection locked="0"/>
    </xf>
    <xf numFmtId="0" fontId="39" fillId="0" borderId="22"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protection locked="0"/>
    </xf>
    <xf numFmtId="167" fontId="39" fillId="0" borderId="22" xfId="0" applyNumberFormat="1" applyFont="1" applyFill="1" applyBorder="1" applyAlignment="1" applyProtection="1">
      <alignment vertical="center"/>
      <protection locked="0"/>
    </xf>
    <xf numFmtId="4" fontId="39" fillId="0" borderId="22" xfId="0" applyNumberFormat="1"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3" xfId="0" applyFill="1" applyBorder="1" applyAlignment="1">
      <alignment vertical="center"/>
    </xf>
    <xf numFmtId="0" fontId="10" fillId="0" borderId="3" xfId="0" applyFont="1" applyFill="1" applyBorder="1" applyAlignment="1">
      <alignment vertical="center"/>
    </xf>
    <xf numFmtId="0" fontId="11" fillId="0" borderId="3" xfId="0" applyFont="1" applyFill="1" applyBorder="1" applyAlignment="1">
      <alignment vertical="center"/>
    </xf>
    <xf numFmtId="0" fontId="12" fillId="0" borderId="3" xfId="0" applyFont="1" applyFill="1" applyBorder="1" applyAlignment="1">
      <alignment vertical="center"/>
    </xf>
    <xf numFmtId="0" fontId="24" fillId="0" borderId="18" xfId="0" applyFont="1" applyFill="1" applyBorder="1" applyAlignment="1" applyProtection="1">
      <alignment horizontal="left" vertical="center"/>
      <protection locked="0"/>
    </xf>
    <xf numFmtId="0" fontId="24" fillId="0" borderId="0" xfId="0" applyFont="1" applyFill="1" applyAlignment="1">
      <alignment horizontal="center" vertical="center"/>
    </xf>
    <xf numFmtId="166" fontId="24" fillId="0" borderId="0" xfId="0" applyNumberFormat="1" applyFont="1" applyFill="1" applyAlignment="1">
      <alignment vertical="center"/>
    </xf>
    <xf numFmtId="166" fontId="24" fillId="0" borderId="12" xfId="0" applyNumberFormat="1" applyFont="1" applyFill="1" applyBorder="1" applyAlignment="1">
      <alignment vertical="center"/>
    </xf>
    <xf numFmtId="0" fontId="23" fillId="0" borderId="0" xfId="0" applyFont="1" applyFill="1" applyAlignment="1">
      <alignment horizontal="left" vertical="center"/>
    </xf>
    <xf numFmtId="0" fontId="0" fillId="0" borderId="0" xfId="0" applyFill="1" applyAlignment="1">
      <alignment horizontal="left" vertical="center"/>
    </xf>
    <xf numFmtId="4" fontId="0" fillId="0" borderId="0" xfId="0" applyNumberFormat="1" applyFill="1" applyAlignment="1">
      <alignment vertical="center"/>
    </xf>
    <xf numFmtId="0" fontId="40" fillId="0" borderId="3" xfId="0" applyFont="1" applyFill="1" applyBorder="1" applyAlignment="1">
      <alignment vertical="center"/>
    </xf>
    <xf numFmtId="0" fontId="39" fillId="0" borderId="18" xfId="0" applyFont="1" applyFill="1" applyBorder="1" applyAlignment="1" applyProtection="1">
      <alignment horizontal="left" vertical="center"/>
      <protection locked="0"/>
    </xf>
    <xf numFmtId="0" fontId="39" fillId="0" borderId="0" xfId="0" applyFont="1" applyFill="1" applyAlignment="1">
      <alignment horizontal="center" vertical="center"/>
    </xf>
    <xf numFmtId="0" fontId="0" fillId="0" borderId="0" xfId="0" applyFill="1"/>
    <xf numFmtId="0" fontId="0" fillId="0" borderId="22"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49" fontId="39" fillId="0" borderId="0" xfId="0" applyNumberFormat="1" applyFont="1" applyFill="1" applyBorder="1" applyAlignment="1" applyProtection="1">
      <alignment horizontal="left" vertical="center" wrapText="1"/>
      <protection locked="0"/>
    </xf>
    <xf numFmtId="0" fontId="10" fillId="0" borderId="18" xfId="0" applyFont="1" applyFill="1" applyBorder="1" applyAlignment="1">
      <alignment vertical="center"/>
    </xf>
    <xf numFmtId="0" fontId="10" fillId="0" borderId="12" xfId="0"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213141111" TargetMode="External" /><Relationship Id="rId2" Type="http://schemas.openxmlformats.org/officeDocument/2006/relationships/hyperlink" Target="https://podminky.urs.cz/item/CS_URS_2021_02/69311080" TargetMode="External" /><Relationship Id="rId3" Type="http://schemas.openxmlformats.org/officeDocument/2006/relationships/hyperlink" Target="https://podminky.urs.cz/item/CS_URS_2021_02/310239211" TargetMode="External" /><Relationship Id="rId4" Type="http://schemas.openxmlformats.org/officeDocument/2006/relationships/hyperlink" Target="https://podminky.urs.cz/item/CS_URS_2021_02/317168012" TargetMode="External" /><Relationship Id="rId5" Type="http://schemas.openxmlformats.org/officeDocument/2006/relationships/hyperlink" Target="https://podminky.urs.cz/item/CS_URS_2021_02/317168022" TargetMode="External" /><Relationship Id="rId6" Type="http://schemas.openxmlformats.org/officeDocument/2006/relationships/hyperlink" Target="https://podminky.urs.cz/item/CS_URS_2021_02/317168023" TargetMode="External" /><Relationship Id="rId7" Type="http://schemas.openxmlformats.org/officeDocument/2006/relationships/hyperlink" Target="https://podminky.urs.cz/item/CS_URS_2021_02/317234410" TargetMode="External" /><Relationship Id="rId8" Type="http://schemas.openxmlformats.org/officeDocument/2006/relationships/hyperlink" Target="https://podminky.urs.cz/item/CS_URS_2021_02/317941121" TargetMode="External" /><Relationship Id="rId9" Type="http://schemas.openxmlformats.org/officeDocument/2006/relationships/hyperlink" Target="https://podminky.urs.cz/item/CS_URS_2021_02/13010742" TargetMode="External" /><Relationship Id="rId10" Type="http://schemas.openxmlformats.org/officeDocument/2006/relationships/hyperlink" Target="https://podminky.urs.cz/item/CS_URS_2021_02/13010744" TargetMode="External" /><Relationship Id="rId11" Type="http://schemas.openxmlformats.org/officeDocument/2006/relationships/hyperlink" Target="https://podminky.urs.cz/item/CS_URS_2021_02/13010420" TargetMode="External" /><Relationship Id="rId12" Type="http://schemas.openxmlformats.org/officeDocument/2006/relationships/hyperlink" Target="https://podminky.urs.cz/item/CS_URS_2021_02/340237212" TargetMode="External" /><Relationship Id="rId13" Type="http://schemas.openxmlformats.org/officeDocument/2006/relationships/hyperlink" Target="https://podminky.urs.cz/item/CS_URS_2021_02/340239212" TargetMode="External" /><Relationship Id="rId14" Type="http://schemas.openxmlformats.org/officeDocument/2006/relationships/hyperlink" Target="https://podminky.urs.cz/item/CS_URS_2021_02/340271025" TargetMode="External" /><Relationship Id="rId15" Type="http://schemas.openxmlformats.org/officeDocument/2006/relationships/hyperlink" Target="https://podminky.urs.cz/item/CS_URS_2021_02/340271041" TargetMode="External" /><Relationship Id="rId16" Type="http://schemas.openxmlformats.org/officeDocument/2006/relationships/hyperlink" Target="https://podminky.urs.cz/item/CS_URS_2021_02/342271531" TargetMode="External" /><Relationship Id="rId17" Type="http://schemas.openxmlformats.org/officeDocument/2006/relationships/hyperlink" Target="https://podminky.urs.cz/item/CS_URS_2021_02/342291121" TargetMode="External" /><Relationship Id="rId18" Type="http://schemas.openxmlformats.org/officeDocument/2006/relationships/hyperlink" Target="https://podminky.urs.cz/item/CS_URS_2021_02/346272256" TargetMode="External" /><Relationship Id="rId19" Type="http://schemas.openxmlformats.org/officeDocument/2006/relationships/hyperlink" Target="https://podminky.urs.cz/item/CS_URS_2021_02/349231811" TargetMode="External" /><Relationship Id="rId20" Type="http://schemas.openxmlformats.org/officeDocument/2006/relationships/hyperlink" Target="https://podminky.urs.cz/item/CS_URS_2021_02/611311132" TargetMode="External" /><Relationship Id="rId21" Type="http://schemas.openxmlformats.org/officeDocument/2006/relationships/hyperlink" Target="https://podminky.urs.cz/item/CS_URS_2021_02/611321111" TargetMode="External" /><Relationship Id="rId22" Type="http://schemas.openxmlformats.org/officeDocument/2006/relationships/hyperlink" Target="https://podminky.urs.cz/item/CS_URS_2021_02/611321141" TargetMode="External" /><Relationship Id="rId23" Type="http://schemas.openxmlformats.org/officeDocument/2006/relationships/hyperlink" Target="https://podminky.urs.cz/item/CS_URS_2021_02/611325422" TargetMode="External" /><Relationship Id="rId24" Type="http://schemas.openxmlformats.org/officeDocument/2006/relationships/hyperlink" Target="https://podminky.urs.cz/item/CS_URS_2021_02/612131101" TargetMode="External" /><Relationship Id="rId25" Type="http://schemas.openxmlformats.org/officeDocument/2006/relationships/hyperlink" Target="https://podminky.urs.cz/item/CS_URS_2021_02/612131111" TargetMode="External" /><Relationship Id="rId26" Type="http://schemas.openxmlformats.org/officeDocument/2006/relationships/hyperlink" Target="https://podminky.urs.cz/item/CS_URS_2021_02/612135101" TargetMode="External" /><Relationship Id="rId27" Type="http://schemas.openxmlformats.org/officeDocument/2006/relationships/hyperlink" Target="https://podminky.urs.cz/item/CS_URS_2021_02/612311131" TargetMode="External" /><Relationship Id="rId28" Type="http://schemas.openxmlformats.org/officeDocument/2006/relationships/hyperlink" Target="https://podminky.urs.cz/item/CS_URS_2021_02/612321111" TargetMode="External" /><Relationship Id="rId29" Type="http://schemas.openxmlformats.org/officeDocument/2006/relationships/hyperlink" Target="https://podminky.urs.cz/item/CS_URS_2021_02/612321141" TargetMode="External" /><Relationship Id="rId30" Type="http://schemas.openxmlformats.org/officeDocument/2006/relationships/hyperlink" Target="https://podminky.urs.cz/item/CS_URS_2021_02/612325302" TargetMode="External" /><Relationship Id="rId31" Type="http://schemas.openxmlformats.org/officeDocument/2006/relationships/hyperlink" Target="https://podminky.urs.cz/item/CS_URS_2021_02/612325423" TargetMode="External" /><Relationship Id="rId32" Type="http://schemas.openxmlformats.org/officeDocument/2006/relationships/hyperlink" Target="https://podminky.urs.cz/item/CS_URS_2021_02/615142012" TargetMode="External" /><Relationship Id="rId33" Type="http://schemas.openxmlformats.org/officeDocument/2006/relationships/hyperlink" Target="https://podminky.urs.cz/item/CS_URS_2021_02/619991001" TargetMode="External" /><Relationship Id="rId34" Type="http://schemas.openxmlformats.org/officeDocument/2006/relationships/hyperlink" Target="https://podminky.urs.cz/item/CS_URS_2021_02/619991011" TargetMode="External" /><Relationship Id="rId35" Type="http://schemas.openxmlformats.org/officeDocument/2006/relationships/hyperlink" Target="https://podminky.urs.cz/item/CS_URS_2021_02/631311115" TargetMode="External" /><Relationship Id="rId36" Type="http://schemas.openxmlformats.org/officeDocument/2006/relationships/hyperlink" Target="https://podminky.urs.cz/item/CS_URS_2021_02/631319171" TargetMode="External" /><Relationship Id="rId37" Type="http://schemas.openxmlformats.org/officeDocument/2006/relationships/hyperlink" Target="https://podminky.urs.cz/item/CS_URS_2021_02/631362021" TargetMode="External" /><Relationship Id="rId38" Type="http://schemas.openxmlformats.org/officeDocument/2006/relationships/hyperlink" Target="https://podminky.urs.cz/item/CS_URS_2021_02/632450124" TargetMode="External" /><Relationship Id="rId39" Type="http://schemas.openxmlformats.org/officeDocument/2006/relationships/hyperlink" Target="https://podminky.urs.cz/item/CS_URS_2021_02/634112113" TargetMode="External" /><Relationship Id="rId40" Type="http://schemas.openxmlformats.org/officeDocument/2006/relationships/hyperlink" Target="https://podminky.urs.cz/item/CS_URS_2021_02/635211121" TargetMode="External" /><Relationship Id="rId41" Type="http://schemas.openxmlformats.org/officeDocument/2006/relationships/hyperlink" Target="https://podminky.urs.cz/item/CS_URS_2021_02/949101111" TargetMode="External" /><Relationship Id="rId42" Type="http://schemas.openxmlformats.org/officeDocument/2006/relationships/hyperlink" Target="https://podminky.urs.cz/item/CS_URS_2021_02/952901111" TargetMode="External" /><Relationship Id="rId43" Type="http://schemas.openxmlformats.org/officeDocument/2006/relationships/hyperlink" Target="https://podminky.urs.cz/item/CS_URS_2021_02/962031132" TargetMode="External" /><Relationship Id="rId44" Type="http://schemas.openxmlformats.org/officeDocument/2006/relationships/hyperlink" Target="https://podminky.urs.cz/item/CS_URS_2021_02/962031133" TargetMode="External" /><Relationship Id="rId45" Type="http://schemas.openxmlformats.org/officeDocument/2006/relationships/hyperlink" Target="https://podminky.urs.cz/item/CS_URS_2021_02/962032230" TargetMode="External" /><Relationship Id="rId46" Type="http://schemas.openxmlformats.org/officeDocument/2006/relationships/hyperlink" Target="https://podminky.urs.cz/item/CS_URS_2021_02/962032231" TargetMode="External" /><Relationship Id="rId47" Type="http://schemas.openxmlformats.org/officeDocument/2006/relationships/hyperlink" Target="https://podminky.urs.cz/item/CS_URS_2021_02/962081141" TargetMode="External" /><Relationship Id="rId48" Type="http://schemas.openxmlformats.org/officeDocument/2006/relationships/hyperlink" Target="https://podminky.urs.cz/item/CS_URS_2021_02/963042819" TargetMode="External" /><Relationship Id="rId49" Type="http://schemas.openxmlformats.org/officeDocument/2006/relationships/hyperlink" Target="https://podminky.urs.cz/item/CS_URS_2021_02/965043341" TargetMode="External" /><Relationship Id="rId50" Type="http://schemas.openxmlformats.org/officeDocument/2006/relationships/hyperlink" Target="https://podminky.urs.cz/item/CS_URS_2021_02/965081213" TargetMode="External" /><Relationship Id="rId51" Type="http://schemas.openxmlformats.org/officeDocument/2006/relationships/hyperlink" Target="https://podminky.urs.cz/item/CS_URS_2021_02/965081313" TargetMode="External" /><Relationship Id="rId52" Type="http://schemas.openxmlformats.org/officeDocument/2006/relationships/hyperlink" Target="https://podminky.urs.cz/item/CS_URS_2021_02/965081611" TargetMode="External" /><Relationship Id="rId53" Type="http://schemas.openxmlformats.org/officeDocument/2006/relationships/hyperlink" Target="https://podminky.urs.cz/item/CS_URS_2021_02/965082923" TargetMode="External" /><Relationship Id="rId54" Type="http://schemas.openxmlformats.org/officeDocument/2006/relationships/hyperlink" Target="https://podminky.urs.cz/item/CS_URS_2021_02/968062244" TargetMode="External" /><Relationship Id="rId55" Type="http://schemas.openxmlformats.org/officeDocument/2006/relationships/hyperlink" Target="https://podminky.urs.cz/item/CS_URS_2021_02/968062455" TargetMode="External" /><Relationship Id="rId56" Type="http://schemas.openxmlformats.org/officeDocument/2006/relationships/hyperlink" Target="https://podminky.urs.cz/item/CS_URS_2021_02/968062456" TargetMode="External" /><Relationship Id="rId57" Type="http://schemas.openxmlformats.org/officeDocument/2006/relationships/hyperlink" Target="https://podminky.urs.cz/item/CS_URS_2021_02/968062747" TargetMode="External" /><Relationship Id="rId58" Type="http://schemas.openxmlformats.org/officeDocument/2006/relationships/hyperlink" Target="https://podminky.urs.cz/item/CS_URS_2021_02/968062991" TargetMode="External" /><Relationship Id="rId59" Type="http://schemas.openxmlformats.org/officeDocument/2006/relationships/hyperlink" Target="https://podminky.urs.cz/item/CS_URS_2021_02/971033331" TargetMode="External" /><Relationship Id="rId60" Type="http://schemas.openxmlformats.org/officeDocument/2006/relationships/hyperlink" Target="https://podminky.urs.cz/item/CS_URS_2021_02/971033631" TargetMode="External" /><Relationship Id="rId61" Type="http://schemas.openxmlformats.org/officeDocument/2006/relationships/hyperlink" Target="https://podminky.urs.cz/item/CS_URS_2021_02/973021511" TargetMode="External" /><Relationship Id="rId62" Type="http://schemas.openxmlformats.org/officeDocument/2006/relationships/hyperlink" Target="https://podminky.urs.cz/item/CS_URS_2021_02/974031165" TargetMode="External" /><Relationship Id="rId63" Type="http://schemas.openxmlformats.org/officeDocument/2006/relationships/hyperlink" Target="https://podminky.urs.cz/item/CS_URS_2021_02/974031664" TargetMode="External" /><Relationship Id="rId64" Type="http://schemas.openxmlformats.org/officeDocument/2006/relationships/hyperlink" Target="https://podminky.urs.cz/item/CS_URS_2021_02/976072221" TargetMode="External" /><Relationship Id="rId65" Type="http://schemas.openxmlformats.org/officeDocument/2006/relationships/hyperlink" Target="https://podminky.urs.cz/item/CS_URS_2021_02/978011141" TargetMode="External" /><Relationship Id="rId66" Type="http://schemas.openxmlformats.org/officeDocument/2006/relationships/hyperlink" Target="https://podminky.urs.cz/item/CS_URS_2021_02/978011191" TargetMode="External" /><Relationship Id="rId67" Type="http://schemas.openxmlformats.org/officeDocument/2006/relationships/hyperlink" Target="https://podminky.urs.cz/item/CS_URS_2021_02/978013161" TargetMode="External" /><Relationship Id="rId68" Type="http://schemas.openxmlformats.org/officeDocument/2006/relationships/hyperlink" Target="https://podminky.urs.cz/item/CS_URS_2021_02/978013191" TargetMode="External" /><Relationship Id="rId69" Type="http://schemas.openxmlformats.org/officeDocument/2006/relationships/hyperlink" Target="https://podminky.urs.cz/item/CS_URS_2021_02/978059541" TargetMode="External" /><Relationship Id="rId70" Type="http://schemas.openxmlformats.org/officeDocument/2006/relationships/hyperlink" Target="https://podminky.urs.cz/item/CS_URS_2021_02/985311211" TargetMode="External" /><Relationship Id="rId71" Type="http://schemas.openxmlformats.org/officeDocument/2006/relationships/hyperlink" Target="https://podminky.urs.cz/item/CS_URS_2021_02/953943211" TargetMode="External" /><Relationship Id="rId72" Type="http://schemas.openxmlformats.org/officeDocument/2006/relationships/hyperlink" Target="https://podminky.urs.cz/item/CS_URS_2021_02/997013213" TargetMode="External" /><Relationship Id="rId73" Type="http://schemas.openxmlformats.org/officeDocument/2006/relationships/hyperlink" Target="https://podminky.urs.cz/item/CS_URS_2021_02/997013219" TargetMode="External" /><Relationship Id="rId74" Type="http://schemas.openxmlformats.org/officeDocument/2006/relationships/hyperlink" Target="https://podminky.urs.cz/item/CS_URS_2021_02/997013501" TargetMode="External" /><Relationship Id="rId75" Type="http://schemas.openxmlformats.org/officeDocument/2006/relationships/hyperlink" Target="https://podminky.urs.cz/item/CS_URS_2021_02/997013509" TargetMode="External" /><Relationship Id="rId76" Type="http://schemas.openxmlformats.org/officeDocument/2006/relationships/hyperlink" Target="https://podminky.urs.cz/item/CS_URS_2021_02/997013871" TargetMode="External" /><Relationship Id="rId77" Type="http://schemas.openxmlformats.org/officeDocument/2006/relationships/hyperlink" Target="https://podminky.urs.cz/item/CS_URS_2021_02/998018002" TargetMode="External" /><Relationship Id="rId78" Type="http://schemas.openxmlformats.org/officeDocument/2006/relationships/hyperlink" Target="https://podminky.urs.cz/item/CS_URS_2021_02/711493111" TargetMode="External" /><Relationship Id="rId79" Type="http://schemas.openxmlformats.org/officeDocument/2006/relationships/hyperlink" Target="https://podminky.urs.cz/item/CS_URS_2021_02/711493112" TargetMode="External" /><Relationship Id="rId80" Type="http://schemas.openxmlformats.org/officeDocument/2006/relationships/hyperlink" Target="https://podminky.urs.cz/item/CS_URS_2021_02/998711102" TargetMode="External" /><Relationship Id="rId81" Type="http://schemas.openxmlformats.org/officeDocument/2006/relationships/hyperlink" Target="https://podminky.urs.cz/item/CS_URS_2021_02/998711181" TargetMode="External" /><Relationship Id="rId82" Type="http://schemas.openxmlformats.org/officeDocument/2006/relationships/hyperlink" Target="https://podminky.urs.cz/item/CS_URS_2021_02/713111121" TargetMode="External" /><Relationship Id="rId83" Type="http://schemas.openxmlformats.org/officeDocument/2006/relationships/hyperlink" Target="https://podminky.urs.cz/item/CS_URS_2021_02/63150983.1" TargetMode="External" /><Relationship Id="rId84" Type="http://schemas.openxmlformats.org/officeDocument/2006/relationships/hyperlink" Target="https://podminky.urs.cz/item/CS_URS_2021_02/713121111" TargetMode="External" /><Relationship Id="rId85" Type="http://schemas.openxmlformats.org/officeDocument/2006/relationships/hyperlink" Target="https://podminky.urs.cz/item/CS_URS_2021_02/28329042" TargetMode="External" /><Relationship Id="rId86" Type="http://schemas.openxmlformats.org/officeDocument/2006/relationships/hyperlink" Target="https://podminky.urs.cz/item/CS_URS_2021_02/998713102" TargetMode="External" /><Relationship Id="rId87" Type="http://schemas.openxmlformats.org/officeDocument/2006/relationships/hyperlink" Target="https://podminky.urs.cz/item/CS_URS_2021_02/998713181" TargetMode="External" /><Relationship Id="rId88" Type="http://schemas.openxmlformats.org/officeDocument/2006/relationships/hyperlink" Target="https://podminky.urs.cz/item/CS_URS_2021_02/762522811" TargetMode="External" /><Relationship Id="rId89" Type="http://schemas.openxmlformats.org/officeDocument/2006/relationships/hyperlink" Target="https://podminky.urs.cz/item/CS_URS_2021_02/762526811" TargetMode="External" /><Relationship Id="rId90" Type="http://schemas.openxmlformats.org/officeDocument/2006/relationships/hyperlink" Target="https://podminky.urs.cz/item/CS_URS_2021_02/762711810" TargetMode="External" /><Relationship Id="rId91" Type="http://schemas.openxmlformats.org/officeDocument/2006/relationships/hyperlink" Target="https://podminky.urs.cz/item/CS_URS_2021_02/763111323" TargetMode="External" /><Relationship Id="rId92" Type="http://schemas.openxmlformats.org/officeDocument/2006/relationships/hyperlink" Target="https://podminky.urs.cz/item/CS_URS_2021_02/763111431" TargetMode="External" /><Relationship Id="rId93" Type="http://schemas.openxmlformats.org/officeDocument/2006/relationships/hyperlink" Target="https://podminky.urs.cz/item/CS_URS_2021_02/763111437" TargetMode="External" /><Relationship Id="rId94" Type="http://schemas.openxmlformats.org/officeDocument/2006/relationships/hyperlink" Target="https://podminky.urs.cz/item/CS_URS_2021_02/763111458" TargetMode="External" /><Relationship Id="rId95" Type="http://schemas.openxmlformats.org/officeDocument/2006/relationships/hyperlink" Target="https://podminky.urs.cz/item/CS_URS_2021_02/763111460" TargetMode="External" /><Relationship Id="rId96" Type="http://schemas.openxmlformats.org/officeDocument/2006/relationships/hyperlink" Target="https://podminky.urs.cz/item/CS_URS_2021_02/763121481" TargetMode="External" /><Relationship Id="rId97" Type="http://schemas.openxmlformats.org/officeDocument/2006/relationships/hyperlink" Target="https://podminky.urs.cz/item/CS_URS_2021_02/763121811" TargetMode="External" /><Relationship Id="rId98" Type="http://schemas.openxmlformats.org/officeDocument/2006/relationships/hyperlink" Target="https://podminky.urs.cz/item/CS_URS_2021_02/763122413" TargetMode="External" /><Relationship Id="rId99" Type="http://schemas.openxmlformats.org/officeDocument/2006/relationships/hyperlink" Target="https://podminky.urs.cz/item/CS_URS_2021_02/763131511" TargetMode="External" /><Relationship Id="rId100" Type="http://schemas.openxmlformats.org/officeDocument/2006/relationships/hyperlink" Target="https://podminky.urs.cz/item/CS_URS_2021_02/763131531" TargetMode="External" /><Relationship Id="rId101" Type="http://schemas.openxmlformats.org/officeDocument/2006/relationships/hyperlink" Target="https://podminky.urs.cz/item/CS_URS_2021_02/763131821" TargetMode="External" /><Relationship Id="rId102" Type="http://schemas.openxmlformats.org/officeDocument/2006/relationships/hyperlink" Target="https://podminky.urs.cz/item/CS_URS_2021_02/763135002" TargetMode="External" /><Relationship Id="rId103" Type="http://schemas.openxmlformats.org/officeDocument/2006/relationships/hyperlink" Target="https://podminky.urs.cz/item/CS_URS_2021_02/763135812" TargetMode="External" /><Relationship Id="rId104" Type="http://schemas.openxmlformats.org/officeDocument/2006/relationships/hyperlink" Target="https://podminky.urs.cz/item/CS_URS_2021_02/763164535" TargetMode="External" /><Relationship Id="rId105" Type="http://schemas.openxmlformats.org/officeDocument/2006/relationships/hyperlink" Target="https://podminky.urs.cz/item/CS_URS_2021_02/763164631" TargetMode="External" /><Relationship Id="rId106" Type="http://schemas.openxmlformats.org/officeDocument/2006/relationships/hyperlink" Target="https://podminky.urs.cz/item/CS_URS_2021_02/998763302" TargetMode="External" /><Relationship Id="rId107" Type="http://schemas.openxmlformats.org/officeDocument/2006/relationships/hyperlink" Target="https://podminky.urs.cz/item/CS_URS_2021_02/998763381" TargetMode="External" /><Relationship Id="rId108" Type="http://schemas.openxmlformats.org/officeDocument/2006/relationships/hyperlink" Target="https://podminky.urs.cz/item/CS_URS_2021_02/766411811" TargetMode="External" /><Relationship Id="rId109" Type="http://schemas.openxmlformats.org/officeDocument/2006/relationships/hyperlink" Target="https://podminky.urs.cz/item/CS_URS_2021_02/766411822" TargetMode="External" /><Relationship Id="rId110" Type="http://schemas.openxmlformats.org/officeDocument/2006/relationships/hyperlink" Target="https://podminky.urs.cz/item/CS_URS_2021_02/766441821" TargetMode="External" /><Relationship Id="rId111" Type="http://schemas.openxmlformats.org/officeDocument/2006/relationships/hyperlink" Target="https://podminky.urs.cz/item/CS_URS_2021_02/766661848" TargetMode="External" /><Relationship Id="rId112" Type="http://schemas.openxmlformats.org/officeDocument/2006/relationships/hyperlink" Target="https://podminky.urs.cz/item/CS_URS_2021_02/766661849" TargetMode="External" /><Relationship Id="rId113" Type="http://schemas.openxmlformats.org/officeDocument/2006/relationships/hyperlink" Target="https://podminky.urs.cz/item/CS_URS_2021_02/766812820" TargetMode="External" /><Relationship Id="rId114" Type="http://schemas.openxmlformats.org/officeDocument/2006/relationships/hyperlink" Target="https://podminky.urs.cz/item/CS_URS_2021_02/766812830" TargetMode="External" /><Relationship Id="rId115" Type="http://schemas.openxmlformats.org/officeDocument/2006/relationships/hyperlink" Target="https://podminky.urs.cz/item/CS_URS_2021_02/766812840" TargetMode="External" /><Relationship Id="rId116" Type="http://schemas.openxmlformats.org/officeDocument/2006/relationships/hyperlink" Target="https://podminky.urs.cz/item/CS_URS_2021_02/998766202" TargetMode="External" /><Relationship Id="rId117" Type="http://schemas.openxmlformats.org/officeDocument/2006/relationships/hyperlink" Target="https://podminky.urs.cz/item/CS_URS_2021_02/767661811" TargetMode="External" /><Relationship Id="rId118" Type="http://schemas.openxmlformats.org/officeDocument/2006/relationships/hyperlink" Target="https://podminky.urs.cz/item/CS_URS_2021_02/998767202" TargetMode="External" /><Relationship Id="rId119" Type="http://schemas.openxmlformats.org/officeDocument/2006/relationships/hyperlink" Target="https://podminky.urs.cz/item/CS_URS_2021_02/771121011" TargetMode="External" /><Relationship Id="rId120" Type="http://schemas.openxmlformats.org/officeDocument/2006/relationships/hyperlink" Target="https://podminky.urs.cz/item/CS_URS_2021_02/771151024" TargetMode="External" /><Relationship Id="rId121" Type="http://schemas.openxmlformats.org/officeDocument/2006/relationships/hyperlink" Target="https://podminky.urs.cz/item/CS_URS_2021_02/771161011" TargetMode="External" /><Relationship Id="rId122" Type="http://schemas.openxmlformats.org/officeDocument/2006/relationships/hyperlink" Target="https://podminky.urs.cz/item/CS_URS_2021_02/771474112" TargetMode="External" /><Relationship Id="rId123" Type="http://schemas.openxmlformats.org/officeDocument/2006/relationships/hyperlink" Target="https://podminky.urs.cz/item/CS_URS_2021_02/771574154" TargetMode="External" /><Relationship Id="rId124" Type="http://schemas.openxmlformats.org/officeDocument/2006/relationships/hyperlink" Target="https://podminky.urs.cz/item/CS_URS_2021_02/771591115" TargetMode="External" /><Relationship Id="rId125" Type="http://schemas.openxmlformats.org/officeDocument/2006/relationships/hyperlink" Target="https://podminky.urs.cz/item/CS_URS_2021_02/998771102" TargetMode="External" /><Relationship Id="rId126" Type="http://schemas.openxmlformats.org/officeDocument/2006/relationships/hyperlink" Target="https://podminky.urs.cz/item/CS_URS_2021_02/998771181" TargetMode="External" /><Relationship Id="rId127" Type="http://schemas.openxmlformats.org/officeDocument/2006/relationships/hyperlink" Target="https://podminky.urs.cz/item/CS_URS_2021_02/775511810" TargetMode="External" /><Relationship Id="rId128" Type="http://schemas.openxmlformats.org/officeDocument/2006/relationships/hyperlink" Target="https://podminky.urs.cz/item/CS_URS_2021_02/776111311" TargetMode="External" /><Relationship Id="rId129" Type="http://schemas.openxmlformats.org/officeDocument/2006/relationships/hyperlink" Target="https://podminky.urs.cz/item/CS_URS_2021_02/776121321" TargetMode="External" /><Relationship Id="rId130" Type="http://schemas.openxmlformats.org/officeDocument/2006/relationships/hyperlink" Target="https://podminky.urs.cz/item/CS_URS_2021_02/776141121" TargetMode="External" /><Relationship Id="rId131" Type="http://schemas.openxmlformats.org/officeDocument/2006/relationships/hyperlink" Target="https://podminky.urs.cz/item/CS_URS_2021_02/776201811" TargetMode="External" /><Relationship Id="rId132" Type="http://schemas.openxmlformats.org/officeDocument/2006/relationships/hyperlink" Target="https://podminky.urs.cz/item/CS_URS_2021_02/776211111" TargetMode="External" /><Relationship Id="rId133" Type="http://schemas.openxmlformats.org/officeDocument/2006/relationships/hyperlink" Target="https://podminky.urs.cz/item/CS_URS_2021_02/69751103" TargetMode="External" /><Relationship Id="rId134" Type="http://schemas.openxmlformats.org/officeDocument/2006/relationships/hyperlink" Target="https://podminky.urs.cz/item/CS_URS_2021_02/776211211" TargetMode="External" /><Relationship Id="rId135" Type="http://schemas.openxmlformats.org/officeDocument/2006/relationships/hyperlink" Target="https://podminky.urs.cz/item/CS_URS_2021_02/69751091" TargetMode="External" /><Relationship Id="rId136" Type="http://schemas.openxmlformats.org/officeDocument/2006/relationships/hyperlink" Target="https://podminky.urs.cz/item/CS_URS_2021_02/776221111" TargetMode="External" /><Relationship Id="rId137" Type="http://schemas.openxmlformats.org/officeDocument/2006/relationships/hyperlink" Target="https://podminky.urs.cz/item/CS_URS_2021_02/28411104" TargetMode="External" /><Relationship Id="rId138" Type="http://schemas.openxmlformats.org/officeDocument/2006/relationships/hyperlink" Target="https://podminky.urs.cz/item/CS_URS_2021_02/776223111" TargetMode="External" /><Relationship Id="rId139" Type="http://schemas.openxmlformats.org/officeDocument/2006/relationships/hyperlink" Target="https://podminky.urs.cz/item/CS_URS_2021_02/776410811" TargetMode="External" /><Relationship Id="rId140" Type="http://schemas.openxmlformats.org/officeDocument/2006/relationships/hyperlink" Target="https://podminky.urs.cz/item/CS_URS_2021_02/776411111" TargetMode="External" /><Relationship Id="rId141" Type="http://schemas.openxmlformats.org/officeDocument/2006/relationships/hyperlink" Target="https://podminky.urs.cz/item/CS_URS_2021_02/28411008" TargetMode="External" /><Relationship Id="rId142" Type="http://schemas.openxmlformats.org/officeDocument/2006/relationships/hyperlink" Target="https://podminky.urs.cz/item/CS_URS_2021_02/776421312" TargetMode="External" /><Relationship Id="rId143" Type="http://schemas.openxmlformats.org/officeDocument/2006/relationships/hyperlink" Target="https://podminky.urs.cz/item/CS_URS_2021_02/59054105" TargetMode="External" /><Relationship Id="rId144" Type="http://schemas.openxmlformats.org/officeDocument/2006/relationships/hyperlink" Target="https://podminky.urs.cz/item/CS_URS_2021_02/998776102" TargetMode="External" /><Relationship Id="rId145" Type="http://schemas.openxmlformats.org/officeDocument/2006/relationships/hyperlink" Target="https://podminky.urs.cz/item/CS_URS_2021_02/998776181" TargetMode="External" /><Relationship Id="rId146" Type="http://schemas.openxmlformats.org/officeDocument/2006/relationships/hyperlink" Target="https://podminky.urs.cz/item/CS_URS_2021_02/781121011" TargetMode="External" /><Relationship Id="rId147" Type="http://schemas.openxmlformats.org/officeDocument/2006/relationships/hyperlink" Target="https://podminky.urs.cz/item/CS_URS_2021_02/781474111" TargetMode="External" /><Relationship Id="rId148" Type="http://schemas.openxmlformats.org/officeDocument/2006/relationships/hyperlink" Target="https://podminky.urs.cz/item/CS_URS_2021_02/59761001" TargetMode="External" /><Relationship Id="rId149" Type="http://schemas.openxmlformats.org/officeDocument/2006/relationships/hyperlink" Target="https://podminky.urs.cz/item/CS_URS_2021_02/781494111" TargetMode="External" /><Relationship Id="rId150" Type="http://schemas.openxmlformats.org/officeDocument/2006/relationships/hyperlink" Target="https://podminky.urs.cz/item/CS_URS_2021_02/781495115" TargetMode="External" /><Relationship Id="rId151" Type="http://schemas.openxmlformats.org/officeDocument/2006/relationships/hyperlink" Target="https://podminky.urs.cz/item/CS_URS_2021_02/781674113" TargetMode="External" /><Relationship Id="rId152" Type="http://schemas.openxmlformats.org/officeDocument/2006/relationships/hyperlink" Target="https://podminky.urs.cz/item/CS_URS_2021_02/998781102" TargetMode="External" /><Relationship Id="rId153" Type="http://schemas.openxmlformats.org/officeDocument/2006/relationships/hyperlink" Target="https://podminky.urs.cz/item/CS_URS_2021_02/998781181" TargetMode="External" /><Relationship Id="rId154" Type="http://schemas.openxmlformats.org/officeDocument/2006/relationships/hyperlink" Target="https://podminky.urs.cz/item/CS_URS_2021_02/783301313" TargetMode="External" /><Relationship Id="rId155" Type="http://schemas.openxmlformats.org/officeDocument/2006/relationships/hyperlink" Target="https://podminky.urs.cz/item/CS_URS_2021_02/783306801" TargetMode="External" /><Relationship Id="rId156" Type="http://schemas.openxmlformats.org/officeDocument/2006/relationships/hyperlink" Target="https://podminky.urs.cz/item/CS_URS_2021_02/783314101" TargetMode="External" /><Relationship Id="rId157" Type="http://schemas.openxmlformats.org/officeDocument/2006/relationships/hyperlink" Target="https://podminky.urs.cz/item/CS_URS_2021_02/783315101" TargetMode="External" /><Relationship Id="rId158" Type="http://schemas.openxmlformats.org/officeDocument/2006/relationships/hyperlink" Target="https://podminky.urs.cz/item/CS_URS_2021_02/783317101" TargetMode="External" /><Relationship Id="rId159" Type="http://schemas.openxmlformats.org/officeDocument/2006/relationships/hyperlink" Target="https://podminky.urs.cz/item/CS_URS_2021_02/783823133" TargetMode="External" /><Relationship Id="rId160" Type="http://schemas.openxmlformats.org/officeDocument/2006/relationships/hyperlink" Target="https://podminky.urs.cz/item/CS_URS_2021_02/783827123" TargetMode="External" /><Relationship Id="rId161" Type="http://schemas.openxmlformats.org/officeDocument/2006/relationships/hyperlink" Target="https://podminky.urs.cz/item/CS_URS_2021_02/784121001" TargetMode="External" /><Relationship Id="rId162" Type="http://schemas.openxmlformats.org/officeDocument/2006/relationships/hyperlink" Target="https://podminky.urs.cz/item/CS_URS_2021_02/28411008" TargetMode="External" /><Relationship Id="rId163" Type="http://schemas.openxmlformats.org/officeDocument/2006/relationships/hyperlink" Target="https://podminky.urs.cz/item/CS_URS_2021_02/713191132" TargetMode="External" /><Relationship Id="rId164" Type="http://schemas.openxmlformats.org/officeDocument/2006/relationships/hyperlink" Target="https://podminky.urs.cz/item/CS_URS_2021_02/28375914" TargetMode="External" /><Relationship Id="rId165" Type="http://schemas.openxmlformats.org/officeDocument/2006/relationships/drawing" Target="../drawings/drawing2.xml" /><Relationship Id="rId1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9751101" TargetMode="External" /><Relationship Id="rId2" Type="http://schemas.openxmlformats.org/officeDocument/2006/relationships/hyperlink" Target="https://podminky.urs.cz/item/CS_URS_2021_02/162211311" TargetMode="External" /><Relationship Id="rId3" Type="http://schemas.openxmlformats.org/officeDocument/2006/relationships/hyperlink" Target="https://podminky.urs.cz/item/CS_URS_2021_02/162211319"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71201231" TargetMode="External" /><Relationship Id="rId6" Type="http://schemas.openxmlformats.org/officeDocument/2006/relationships/hyperlink" Target="https://podminky.urs.cz/item/CS_URS_2021_02/213141111" TargetMode="External" /><Relationship Id="rId7" Type="http://schemas.openxmlformats.org/officeDocument/2006/relationships/hyperlink" Target="https://podminky.urs.cz/item/CS_URS_2021_02/69311080" TargetMode="External" /><Relationship Id="rId8" Type="http://schemas.openxmlformats.org/officeDocument/2006/relationships/hyperlink" Target="https://podminky.urs.cz/item/CS_URS_2021_02/69311081" TargetMode="External" /><Relationship Id="rId9" Type="http://schemas.openxmlformats.org/officeDocument/2006/relationships/hyperlink" Target="https://podminky.urs.cz/item/CS_URS_2021_02/310239211" TargetMode="External" /><Relationship Id="rId10" Type="http://schemas.openxmlformats.org/officeDocument/2006/relationships/hyperlink" Target="https://podminky.urs.cz/item/CS_URS_2021_02/311278341" TargetMode="External" /><Relationship Id="rId11" Type="http://schemas.openxmlformats.org/officeDocument/2006/relationships/hyperlink" Target="https://podminky.urs.cz/item/CS_URS_2021_02/317141423" TargetMode="External" /><Relationship Id="rId12" Type="http://schemas.openxmlformats.org/officeDocument/2006/relationships/hyperlink" Target="https://podminky.urs.cz/item/CS_URS_2021_02/317168022" TargetMode="External" /><Relationship Id="rId13" Type="http://schemas.openxmlformats.org/officeDocument/2006/relationships/hyperlink" Target="https://podminky.urs.cz/item/CS_URS_2021_02/317168026" TargetMode="External" /><Relationship Id="rId14" Type="http://schemas.openxmlformats.org/officeDocument/2006/relationships/hyperlink" Target="https://podminky.urs.cz/item/CS_URS_2021_02/317234410" TargetMode="External" /><Relationship Id="rId15" Type="http://schemas.openxmlformats.org/officeDocument/2006/relationships/hyperlink" Target="https://podminky.urs.cz/item/CS_URS_2021_02/317941121" TargetMode="External" /><Relationship Id="rId16" Type="http://schemas.openxmlformats.org/officeDocument/2006/relationships/hyperlink" Target="https://podminky.urs.cz/item/CS_URS_2021_02/13010742" TargetMode="External" /><Relationship Id="rId17" Type="http://schemas.openxmlformats.org/officeDocument/2006/relationships/hyperlink" Target="https://podminky.urs.cz/item/CS_URS_2021_02/13010420" TargetMode="External" /><Relationship Id="rId18" Type="http://schemas.openxmlformats.org/officeDocument/2006/relationships/hyperlink" Target="https://podminky.urs.cz/item/CS_URS_2021_02/340237212" TargetMode="External" /><Relationship Id="rId19" Type="http://schemas.openxmlformats.org/officeDocument/2006/relationships/hyperlink" Target="https://podminky.urs.cz/item/CS_URS_2021_02/340239212" TargetMode="External" /><Relationship Id="rId20" Type="http://schemas.openxmlformats.org/officeDocument/2006/relationships/hyperlink" Target="https://podminky.urs.cz/item/CS_URS_2021_02/342271531" TargetMode="External" /><Relationship Id="rId21" Type="http://schemas.openxmlformats.org/officeDocument/2006/relationships/hyperlink" Target="https://podminky.urs.cz/item/CS_URS_2021_02/342291121" TargetMode="External" /><Relationship Id="rId22" Type="http://schemas.openxmlformats.org/officeDocument/2006/relationships/hyperlink" Target="https://podminky.urs.cz/item/CS_URS_2021_02/346272256" TargetMode="External" /><Relationship Id="rId23" Type="http://schemas.openxmlformats.org/officeDocument/2006/relationships/hyperlink" Target="https://podminky.urs.cz/item/CS_URS_2021_02/611321111" TargetMode="External" /><Relationship Id="rId24" Type="http://schemas.openxmlformats.org/officeDocument/2006/relationships/hyperlink" Target="https://podminky.urs.cz/item/CS_URS_2021_02/611325423" TargetMode="External" /><Relationship Id="rId25" Type="http://schemas.openxmlformats.org/officeDocument/2006/relationships/hyperlink" Target="https://podminky.urs.cz/item/CS_URS_2021_02/611345413" TargetMode="External" /><Relationship Id="rId26" Type="http://schemas.openxmlformats.org/officeDocument/2006/relationships/hyperlink" Target="https://podminky.urs.cz/item/CS_URS_2021_02/612131101" TargetMode="External" /><Relationship Id="rId27" Type="http://schemas.openxmlformats.org/officeDocument/2006/relationships/hyperlink" Target="https://podminky.urs.cz/item/CS_URS_2021_02/612131111" TargetMode="External" /><Relationship Id="rId28" Type="http://schemas.openxmlformats.org/officeDocument/2006/relationships/hyperlink" Target="https://podminky.urs.cz/item/CS_URS_2021_02/612135101" TargetMode="External" /><Relationship Id="rId29" Type="http://schemas.openxmlformats.org/officeDocument/2006/relationships/hyperlink" Target="https://podminky.urs.cz/item/CS_URS_2021_02/612311131" TargetMode="External" /><Relationship Id="rId30" Type="http://schemas.openxmlformats.org/officeDocument/2006/relationships/hyperlink" Target="https://podminky.urs.cz/item/CS_URS_2021_02/612321111" TargetMode="External" /><Relationship Id="rId31" Type="http://schemas.openxmlformats.org/officeDocument/2006/relationships/hyperlink" Target="https://podminky.urs.cz/item/CS_URS_2021_02/612325302" TargetMode="External" /><Relationship Id="rId32" Type="http://schemas.openxmlformats.org/officeDocument/2006/relationships/hyperlink" Target="https://podminky.urs.cz/item/CS_URS_2021_02/612325423" TargetMode="External" /><Relationship Id="rId33" Type="http://schemas.openxmlformats.org/officeDocument/2006/relationships/hyperlink" Target="https://podminky.urs.cz/item/CS_URS_2021_02/612341121" TargetMode="External" /><Relationship Id="rId34" Type="http://schemas.openxmlformats.org/officeDocument/2006/relationships/hyperlink" Target="https://podminky.urs.cz/item/CS_URS_2021_02/612821002" TargetMode="External" /><Relationship Id="rId35" Type="http://schemas.openxmlformats.org/officeDocument/2006/relationships/hyperlink" Target="https://podminky.urs.cz/item/CS_URS_2021_02/612821031" TargetMode="External" /><Relationship Id="rId36" Type="http://schemas.openxmlformats.org/officeDocument/2006/relationships/hyperlink" Target="https://podminky.urs.cz/item/CS_URS_2021_02/615142012" TargetMode="External" /><Relationship Id="rId37" Type="http://schemas.openxmlformats.org/officeDocument/2006/relationships/hyperlink" Target="https://podminky.urs.cz/item/CS_URS_2021_02/619991001" TargetMode="External" /><Relationship Id="rId38" Type="http://schemas.openxmlformats.org/officeDocument/2006/relationships/hyperlink" Target="https://podminky.urs.cz/item/CS_URS_2021_02/619991011" TargetMode="External" /><Relationship Id="rId39" Type="http://schemas.openxmlformats.org/officeDocument/2006/relationships/hyperlink" Target="https://podminky.urs.cz/item/CS_URS_2021_02/622325303" TargetMode="External" /><Relationship Id="rId40" Type="http://schemas.openxmlformats.org/officeDocument/2006/relationships/hyperlink" Target="https://podminky.urs.cz/item/CS_URS_2021_02/631311115" TargetMode="External" /><Relationship Id="rId41" Type="http://schemas.openxmlformats.org/officeDocument/2006/relationships/hyperlink" Target="https://podminky.urs.cz/item/CS_URS_2021_02/631311135" TargetMode="External" /><Relationship Id="rId42" Type="http://schemas.openxmlformats.org/officeDocument/2006/relationships/hyperlink" Target="https://podminky.urs.cz/item/CS_URS_2021_02/631319171" TargetMode="External" /><Relationship Id="rId43" Type="http://schemas.openxmlformats.org/officeDocument/2006/relationships/hyperlink" Target="https://podminky.urs.cz/item/CS_URS_2021_02/631319175" TargetMode="External" /><Relationship Id="rId44" Type="http://schemas.openxmlformats.org/officeDocument/2006/relationships/hyperlink" Target="https://podminky.urs.cz/item/CS_URS_2021_02/631362021" TargetMode="External" /><Relationship Id="rId45" Type="http://schemas.openxmlformats.org/officeDocument/2006/relationships/hyperlink" Target="https://podminky.urs.cz/item/CS_URS_2021_02/632450124" TargetMode="External" /><Relationship Id="rId46" Type="http://schemas.openxmlformats.org/officeDocument/2006/relationships/hyperlink" Target="https://podminky.urs.cz/item/CS_URS_2021_02/632451232" TargetMode="External" /><Relationship Id="rId47" Type="http://schemas.openxmlformats.org/officeDocument/2006/relationships/hyperlink" Target="https://podminky.urs.cz/item/CS_URS_2021_02/634112113" TargetMode="External" /><Relationship Id="rId48" Type="http://schemas.openxmlformats.org/officeDocument/2006/relationships/hyperlink" Target="https://podminky.urs.cz/item/CS_URS_2021_02/634112115" TargetMode="External" /><Relationship Id="rId49" Type="http://schemas.openxmlformats.org/officeDocument/2006/relationships/hyperlink" Target="https://podminky.urs.cz/item/CS_URS_2021_02/635211121" TargetMode="External" /><Relationship Id="rId50" Type="http://schemas.openxmlformats.org/officeDocument/2006/relationships/hyperlink" Target="https://podminky.urs.cz/item/CS_URS_2021_02/949101111" TargetMode="External" /><Relationship Id="rId51" Type="http://schemas.openxmlformats.org/officeDocument/2006/relationships/hyperlink" Target="https://podminky.urs.cz/item/CS_URS_2021_02/952901111" TargetMode="External" /><Relationship Id="rId52" Type="http://schemas.openxmlformats.org/officeDocument/2006/relationships/hyperlink" Target="https://podminky.urs.cz/item/CS_URS_2021_02/962031132" TargetMode="External" /><Relationship Id="rId53" Type="http://schemas.openxmlformats.org/officeDocument/2006/relationships/hyperlink" Target="https://podminky.urs.cz/item/CS_URS_2021_02/962031133" TargetMode="External" /><Relationship Id="rId54" Type="http://schemas.openxmlformats.org/officeDocument/2006/relationships/hyperlink" Target="https://podminky.urs.cz/item/CS_URS_2021_02/962032230" TargetMode="External" /><Relationship Id="rId55" Type="http://schemas.openxmlformats.org/officeDocument/2006/relationships/hyperlink" Target="https://podminky.urs.cz/item/CS_URS_2021_02/962032231" TargetMode="External" /><Relationship Id="rId56" Type="http://schemas.openxmlformats.org/officeDocument/2006/relationships/hyperlink" Target="https://podminky.urs.cz/item/CS_URS_2021_02/890111812" TargetMode="External" /><Relationship Id="rId57" Type="http://schemas.openxmlformats.org/officeDocument/2006/relationships/hyperlink" Target="https://podminky.urs.cz/item/CS_URS_2021_02/962081141" TargetMode="External" /><Relationship Id="rId58" Type="http://schemas.openxmlformats.org/officeDocument/2006/relationships/hyperlink" Target="https://podminky.urs.cz/item/CS_URS_2021_02/965043341" TargetMode="External" /><Relationship Id="rId59" Type="http://schemas.openxmlformats.org/officeDocument/2006/relationships/hyperlink" Target="https://podminky.urs.cz/item/CS_URS_2021_02/965046111" TargetMode="External" /><Relationship Id="rId60" Type="http://schemas.openxmlformats.org/officeDocument/2006/relationships/hyperlink" Target="https://podminky.urs.cz/item/CS_URS_2021_02/965081213" TargetMode="External" /><Relationship Id="rId61" Type="http://schemas.openxmlformats.org/officeDocument/2006/relationships/hyperlink" Target="https://podminky.urs.cz/item/CS_URS_2021_02/965081313" TargetMode="External" /><Relationship Id="rId62" Type="http://schemas.openxmlformats.org/officeDocument/2006/relationships/hyperlink" Target="https://podminky.urs.cz/item/CS_URS_2021_02/965081611" TargetMode="External" /><Relationship Id="rId63" Type="http://schemas.openxmlformats.org/officeDocument/2006/relationships/hyperlink" Target="https://podminky.urs.cz/item/CS_URS_2021_02/965082923" TargetMode="External" /><Relationship Id="rId64" Type="http://schemas.openxmlformats.org/officeDocument/2006/relationships/hyperlink" Target="https://podminky.urs.cz/item/CS_URS_2021_02/968062244" TargetMode="External" /><Relationship Id="rId65" Type="http://schemas.openxmlformats.org/officeDocument/2006/relationships/hyperlink" Target="https://podminky.urs.cz/item/CS_URS_2021_02/968062245" TargetMode="External" /><Relationship Id="rId66" Type="http://schemas.openxmlformats.org/officeDocument/2006/relationships/hyperlink" Target="https://podminky.urs.cz/item/CS_URS_2021_02/968062455" TargetMode="External" /><Relationship Id="rId67" Type="http://schemas.openxmlformats.org/officeDocument/2006/relationships/hyperlink" Target="https://podminky.urs.cz/item/CS_URS_2021_02/968062456" TargetMode="External" /><Relationship Id="rId68" Type="http://schemas.openxmlformats.org/officeDocument/2006/relationships/hyperlink" Target="https://podminky.urs.cz/item/CS_URS_2021_02/968062747" TargetMode="External" /><Relationship Id="rId69" Type="http://schemas.openxmlformats.org/officeDocument/2006/relationships/hyperlink" Target="https://podminky.urs.cz/item/CS_URS_2021_02/968062991" TargetMode="External" /><Relationship Id="rId70" Type="http://schemas.openxmlformats.org/officeDocument/2006/relationships/hyperlink" Target="https://podminky.urs.cz/item/CS_URS_2021_02/971033331" TargetMode="External" /><Relationship Id="rId71" Type="http://schemas.openxmlformats.org/officeDocument/2006/relationships/hyperlink" Target="https://podminky.urs.cz/item/CS_URS_2021_02/973021511" TargetMode="External" /><Relationship Id="rId72" Type="http://schemas.openxmlformats.org/officeDocument/2006/relationships/hyperlink" Target="https://podminky.urs.cz/item/CS_URS_2021_02/974031165" TargetMode="External" /><Relationship Id="rId73" Type="http://schemas.openxmlformats.org/officeDocument/2006/relationships/hyperlink" Target="https://podminky.urs.cz/item/CS_URS_2021_02/974031387" TargetMode="External" /><Relationship Id="rId74" Type="http://schemas.openxmlformats.org/officeDocument/2006/relationships/hyperlink" Target="https://podminky.urs.cz/item/CS_URS_2021_02/974031664" TargetMode="External" /><Relationship Id="rId75" Type="http://schemas.openxmlformats.org/officeDocument/2006/relationships/hyperlink" Target="https://podminky.urs.cz/item/CS_URS_2021_02/976072221" TargetMode="External" /><Relationship Id="rId76" Type="http://schemas.openxmlformats.org/officeDocument/2006/relationships/hyperlink" Target="https://podminky.urs.cz/item/CS_URS_2021_02/976085311" TargetMode="External" /><Relationship Id="rId77" Type="http://schemas.openxmlformats.org/officeDocument/2006/relationships/hyperlink" Target="https://podminky.urs.cz/item/CS_URS_2021_02/978011161" TargetMode="External" /><Relationship Id="rId78" Type="http://schemas.openxmlformats.org/officeDocument/2006/relationships/hyperlink" Target="https://podminky.urs.cz/item/CS_URS_2021_02/978012191" TargetMode="External" /><Relationship Id="rId79" Type="http://schemas.openxmlformats.org/officeDocument/2006/relationships/hyperlink" Target="https://podminky.urs.cz/item/CS_URS_2021_02/978013161" TargetMode="External" /><Relationship Id="rId80" Type="http://schemas.openxmlformats.org/officeDocument/2006/relationships/hyperlink" Target="https://podminky.urs.cz/item/CS_URS_2021_02/978013191" TargetMode="External" /><Relationship Id="rId81" Type="http://schemas.openxmlformats.org/officeDocument/2006/relationships/hyperlink" Target="https://podminky.urs.cz/item/CS_URS_2021_02/978023411" TargetMode="External" /><Relationship Id="rId82" Type="http://schemas.openxmlformats.org/officeDocument/2006/relationships/hyperlink" Target="https://podminky.urs.cz/item/CS_URS_2021_02/978059541" TargetMode="External" /><Relationship Id="rId83" Type="http://schemas.openxmlformats.org/officeDocument/2006/relationships/hyperlink" Target="https://podminky.urs.cz/item/CS_URS_2021_02/985131311" TargetMode="External" /><Relationship Id="rId84" Type="http://schemas.openxmlformats.org/officeDocument/2006/relationships/hyperlink" Target="https://podminky.urs.cz/item/CS_URS_2021_02/985311211" TargetMode="External" /><Relationship Id="rId85" Type="http://schemas.openxmlformats.org/officeDocument/2006/relationships/hyperlink" Target="https://podminky.urs.cz/item/CS_URS_2021_02/953943211" TargetMode="External" /><Relationship Id="rId86" Type="http://schemas.openxmlformats.org/officeDocument/2006/relationships/hyperlink" Target="https://podminky.urs.cz/item/CS_URS_2021_02/997013213" TargetMode="External" /><Relationship Id="rId87" Type="http://schemas.openxmlformats.org/officeDocument/2006/relationships/hyperlink" Target="https://podminky.urs.cz/item/CS_URS_2021_02/997013219" TargetMode="External" /><Relationship Id="rId88" Type="http://schemas.openxmlformats.org/officeDocument/2006/relationships/hyperlink" Target="https://podminky.urs.cz/item/CS_URS_2021_02/997013501" TargetMode="External" /><Relationship Id="rId89" Type="http://schemas.openxmlformats.org/officeDocument/2006/relationships/hyperlink" Target="https://podminky.urs.cz/item/CS_URS_2021_02/997013509" TargetMode="External" /><Relationship Id="rId90" Type="http://schemas.openxmlformats.org/officeDocument/2006/relationships/hyperlink" Target="https://podminky.urs.cz/item/CS_URS_2021_02/997013871" TargetMode="External" /><Relationship Id="rId91" Type="http://schemas.openxmlformats.org/officeDocument/2006/relationships/hyperlink" Target="https://podminky.urs.cz/item/CS_URS_2021_02/998018002" TargetMode="External" /><Relationship Id="rId92" Type="http://schemas.openxmlformats.org/officeDocument/2006/relationships/hyperlink" Target="https://podminky.urs.cz/item/CS_URS_2021_02/711111001" TargetMode="External" /><Relationship Id="rId93" Type="http://schemas.openxmlformats.org/officeDocument/2006/relationships/hyperlink" Target="https://podminky.urs.cz/item/CS_URS_2021_02/11163150" TargetMode="External" /><Relationship Id="rId94" Type="http://schemas.openxmlformats.org/officeDocument/2006/relationships/hyperlink" Target="https://podminky.urs.cz/item/CS_URS_2021_02/711141559" TargetMode="External" /><Relationship Id="rId95" Type="http://schemas.openxmlformats.org/officeDocument/2006/relationships/hyperlink" Target="https://podminky.urs.cz/item/CS_URS_2021_02/62853005" TargetMode="External" /><Relationship Id="rId96" Type="http://schemas.openxmlformats.org/officeDocument/2006/relationships/hyperlink" Target="https://podminky.urs.cz/item/CS_URS_2021_02/711493111" TargetMode="External" /><Relationship Id="rId97" Type="http://schemas.openxmlformats.org/officeDocument/2006/relationships/hyperlink" Target="https://podminky.urs.cz/item/CS_URS_2021_02/711493112" TargetMode="External" /><Relationship Id="rId98" Type="http://schemas.openxmlformats.org/officeDocument/2006/relationships/hyperlink" Target="https://podminky.urs.cz/item/CS_URS_2021_02/998711102" TargetMode="External" /><Relationship Id="rId99" Type="http://schemas.openxmlformats.org/officeDocument/2006/relationships/hyperlink" Target="https://podminky.urs.cz/item/CS_URS_2021_02/998711181" TargetMode="External" /><Relationship Id="rId100" Type="http://schemas.openxmlformats.org/officeDocument/2006/relationships/hyperlink" Target="https://podminky.urs.cz/item/CS_URS_2021_02/713111121" TargetMode="External" /><Relationship Id="rId101" Type="http://schemas.openxmlformats.org/officeDocument/2006/relationships/hyperlink" Target="https://podminky.urs.cz/item/CS_URS_2021_02/63150983.1" TargetMode="External" /><Relationship Id="rId102" Type="http://schemas.openxmlformats.org/officeDocument/2006/relationships/hyperlink" Target="https://podminky.urs.cz/item/CS_URS_2021_02/713121111" TargetMode="External" /><Relationship Id="rId103" Type="http://schemas.openxmlformats.org/officeDocument/2006/relationships/hyperlink" Target="https://podminky.urs.cz/item/CS_URS_2021_02/28375914" TargetMode="External" /><Relationship Id="rId104" Type="http://schemas.openxmlformats.org/officeDocument/2006/relationships/hyperlink" Target="https://podminky.urs.cz/item/CS_URS_2021_02/713191132" TargetMode="External" /><Relationship Id="rId105" Type="http://schemas.openxmlformats.org/officeDocument/2006/relationships/hyperlink" Target="https://podminky.urs.cz/item/CS_URS_2021_02/28329042" TargetMode="External" /><Relationship Id="rId106" Type="http://schemas.openxmlformats.org/officeDocument/2006/relationships/hyperlink" Target="https://podminky.urs.cz/item/CS_URS_2021_02/998713102" TargetMode="External" /><Relationship Id="rId107" Type="http://schemas.openxmlformats.org/officeDocument/2006/relationships/hyperlink" Target="https://podminky.urs.cz/item/CS_URS_2021_02/998713181" TargetMode="External" /><Relationship Id="rId108" Type="http://schemas.openxmlformats.org/officeDocument/2006/relationships/hyperlink" Target="https://podminky.urs.cz/item/CS_URS_2021_02/762522811" TargetMode="External" /><Relationship Id="rId109" Type="http://schemas.openxmlformats.org/officeDocument/2006/relationships/hyperlink" Target="https://podminky.urs.cz/item/CS_URS_2021_02/762526811" TargetMode="External" /><Relationship Id="rId110" Type="http://schemas.openxmlformats.org/officeDocument/2006/relationships/hyperlink" Target="https://podminky.urs.cz/item/CS_URS_2021_02/763111311" TargetMode="External" /><Relationship Id="rId111" Type="http://schemas.openxmlformats.org/officeDocument/2006/relationships/hyperlink" Target="https://podminky.urs.cz/item/CS_URS_2021_02/763111323" TargetMode="External" /><Relationship Id="rId112" Type="http://schemas.openxmlformats.org/officeDocument/2006/relationships/hyperlink" Target="https://podminky.urs.cz/item/CS_URS_2021_02/763111458" TargetMode="External" /><Relationship Id="rId113" Type="http://schemas.openxmlformats.org/officeDocument/2006/relationships/hyperlink" Target="https://podminky.urs.cz/item/CS_URS_2021_02/763111460" TargetMode="External" /><Relationship Id="rId114" Type="http://schemas.openxmlformats.org/officeDocument/2006/relationships/hyperlink" Target="https://podminky.urs.cz/item/CS_URS_2021_02/763111812" TargetMode="External" /><Relationship Id="rId115" Type="http://schemas.openxmlformats.org/officeDocument/2006/relationships/hyperlink" Target="https://podminky.urs.cz/item/CS_URS_2021_02/763121811" TargetMode="External" /><Relationship Id="rId116" Type="http://schemas.openxmlformats.org/officeDocument/2006/relationships/hyperlink" Target="https://podminky.urs.cz/item/CS_URS_2021_02/763131511" TargetMode="External" /><Relationship Id="rId117" Type="http://schemas.openxmlformats.org/officeDocument/2006/relationships/hyperlink" Target="https://podminky.urs.cz/item/CS_URS_2021_02/763131531" TargetMode="External" /><Relationship Id="rId118" Type="http://schemas.openxmlformats.org/officeDocument/2006/relationships/hyperlink" Target="https://podminky.urs.cz/item/CS_URS_2021_02/763131551" TargetMode="External" /><Relationship Id="rId119" Type="http://schemas.openxmlformats.org/officeDocument/2006/relationships/hyperlink" Target="https://podminky.urs.cz/item/CS_URS_2021_02/763131821" TargetMode="External" /><Relationship Id="rId120" Type="http://schemas.openxmlformats.org/officeDocument/2006/relationships/hyperlink" Target="https://podminky.urs.cz/item/CS_URS_2021_02/763135002" TargetMode="External" /><Relationship Id="rId121" Type="http://schemas.openxmlformats.org/officeDocument/2006/relationships/hyperlink" Target="https://podminky.urs.cz/item/CS_URS_2021_02/763135812" TargetMode="External" /><Relationship Id="rId122" Type="http://schemas.openxmlformats.org/officeDocument/2006/relationships/hyperlink" Target="https://podminky.urs.cz/item/CS_URS_2021_02/763164511" TargetMode="External" /><Relationship Id="rId123" Type="http://schemas.openxmlformats.org/officeDocument/2006/relationships/hyperlink" Target="https://podminky.urs.cz/item/CS_URS_2021_02/763164551" TargetMode="External" /><Relationship Id="rId124" Type="http://schemas.openxmlformats.org/officeDocument/2006/relationships/hyperlink" Target="https://podminky.urs.cz/item/CS_URS_2021_02/763164631" TargetMode="External" /><Relationship Id="rId125" Type="http://schemas.openxmlformats.org/officeDocument/2006/relationships/hyperlink" Target="https://podminky.urs.cz/item/CS_URS_2021_02/998763302" TargetMode="External" /><Relationship Id="rId126" Type="http://schemas.openxmlformats.org/officeDocument/2006/relationships/hyperlink" Target="https://podminky.urs.cz/item/CS_URS_2021_02/998763381" TargetMode="External" /><Relationship Id="rId127" Type="http://schemas.openxmlformats.org/officeDocument/2006/relationships/hyperlink" Target="https://podminky.urs.cz/item/CS_URS_2021_02/766441821" TargetMode="External" /><Relationship Id="rId128" Type="http://schemas.openxmlformats.org/officeDocument/2006/relationships/hyperlink" Target="https://podminky.urs.cz/item/CS_URS_2021_02/766812820" TargetMode="External" /><Relationship Id="rId129" Type="http://schemas.openxmlformats.org/officeDocument/2006/relationships/hyperlink" Target="https://podminky.urs.cz/item/CS_URS_2021_02/766812840" TargetMode="External" /><Relationship Id="rId130" Type="http://schemas.openxmlformats.org/officeDocument/2006/relationships/hyperlink" Target="https://podminky.urs.cz/item/CS_URS_2021_02/998766202" TargetMode="External" /><Relationship Id="rId131" Type="http://schemas.openxmlformats.org/officeDocument/2006/relationships/hyperlink" Target="https://podminky.urs.cz/item/CS_URS_2021_02/767161813" TargetMode="External" /><Relationship Id="rId132" Type="http://schemas.openxmlformats.org/officeDocument/2006/relationships/hyperlink" Target="https://podminky.urs.cz/item/CS_URS_2021_02/767661811" TargetMode="External" /><Relationship Id="rId133" Type="http://schemas.openxmlformats.org/officeDocument/2006/relationships/hyperlink" Target="https://podminky.urs.cz/item/CS_URS_2021_02/998767202" TargetMode="External" /><Relationship Id="rId134" Type="http://schemas.openxmlformats.org/officeDocument/2006/relationships/hyperlink" Target="https://podminky.urs.cz/item/CS_URS_2021_02/771121011" TargetMode="External" /><Relationship Id="rId135" Type="http://schemas.openxmlformats.org/officeDocument/2006/relationships/hyperlink" Target="https://podminky.urs.cz/item/CS_URS_2021_02/771151022" TargetMode="External" /><Relationship Id="rId136" Type="http://schemas.openxmlformats.org/officeDocument/2006/relationships/hyperlink" Target="https://podminky.urs.cz/item/CS_URS_2021_02/771274113" TargetMode="External" /><Relationship Id="rId137" Type="http://schemas.openxmlformats.org/officeDocument/2006/relationships/hyperlink" Target="https://podminky.urs.cz/item/CS_URS_2021_02/771274232" TargetMode="External" /><Relationship Id="rId138" Type="http://schemas.openxmlformats.org/officeDocument/2006/relationships/hyperlink" Target="https://podminky.urs.cz/item/CS_URS_2021_02/771474112" TargetMode="External" /><Relationship Id="rId139" Type="http://schemas.openxmlformats.org/officeDocument/2006/relationships/hyperlink" Target="https://podminky.urs.cz/item/CS_URS_2021_02/771474132" TargetMode="External" /><Relationship Id="rId140" Type="http://schemas.openxmlformats.org/officeDocument/2006/relationships/hyperlink" Target="https://podminky.urs.cz/item/CS_URS_2021_02/771574154" TargetMode="External" /><Relationship Id="rId141" Type="http://schemas.openxmlformats.org/officeDocument/2006/relationships/hyperlink" Target="https://podminky.urs.cz/item/CS_URS_2021_02/771591115" TargetMode="External" /><Relationship Id="rId142" Type="http://schemas.openxmlformats.org/officeDocument/2006/relationships/hyperlink" Target="https://podminky.urs.cz/item/CS_URS_2021_02/998771102" TargetMode="External" /><Relationship Id="rId143" Type="http://schemas.openxmlformats.org/officeDocument/2006/relationships/hyperlink" Target="https://podminky.urs.cz/item/CS_URS_2021_02/998771181" TargetMode="External" /><Relationship Id="rId144" Type="http://schemas.openxmlformats.org/officeDocument/2006/relationships/hyperlink" Target="https://podminky.urs.cz/item/CS_URS_2021_02/771121011" TargetMode="External" /><Relationship Id="rId145" Type="http://schemas.openxmlformats.org/officeDocument/2006/relationships/hyperlink" Target="https://podminky.urs.cz/item/CS_URS_2021_02/771151022" TargetMode="External" /><Relationship Id="rId146" Type="http://schemas.openxmlformats.org/officeDocument/2006/relationships/hyperlink" Target="https://podminky.urs.cz/item/CS_URS_2021_02/773200940" TargetMode="External" /><Relationship Id="rId147" Type="http://schemas.openxmlformats.org/officeDocument/2006/relationships/hyperlink" Target="https://podminky.urs.cz/item/CS_URS_2021_02/773511261" TargetMode="External" /><Relationship Id="rId148" Type="http://schemas.openxmlformats.org/officeDocument/2006/relationships/hyperlink" Target="https://podminky.urs.cz/item/CS_URS_2021_02/58346130" TargetMode="External" /><Relationship Id="rId149" Type="http://schemas.openxmlformats.org/officeDocument/2006/relationships/hyperlink" Target="https://podminky.urs.cz/item/CS_URS_2021_02/773901112" TargetMode="External" /><Relationship Id="rId150" Type="http://schemas.openxmlformats.org/officeDocument/2006/relationships/hyperlink" Target="https://podminky.urs.cz/item/CS_URS_2021_02/998773202" TargetMode="External" /><Relationship Id="rId151" Type="http://schemas.openxmlformats.org/officeDocument/2006/relationships/hyperlink" Target="https://podminky.urs.cz/item/CS_URS_2021_02/775511810" TargetMode="External" /><Relationship Id="rId152" Type="http://schemas.openxmlformats.org/officeDocument/2006/relationships/hyperlink" Target="https://podminky.urs.cz/item/CS_URS_2021_02/776111311" TargetMode="External" /><Relationship Id="rId153" Type="http://schemas.openxmlformats.org/officeDocument/2006/relationships/hyperlink" Target="https://podminky.urs.cz/item/CS_URS_2021_02/776121321" TargetMode="External" /><Relationship Id="rId154" Type="http://schemas.openxmlformats.org/officeDocument/2006/relationships/hyperlink" Target="https://podminky.urs.cz/item/CS_URS_2021_02/776141121" TargetMode="External" /><Relationship Id="rId155" Type="http://schemas.openxmlformats.org/officeDocument/2006/relationships/hyperlink" Target="https://podminky.urs.cz/item/CS_URS_2021_02/776141122" TargetMode="External" /><Relationship Id="rId156" Type="http://schemas.openxmlformats.org/officeDocument/2006/relationships/hyperlink" Target="https://podminky.urs.cz/item/CS_URS_2021_02/776201811" TargetMode="External" /><Relationship Id="rId157" Type="http://schemas.openxmlformats.org/officeDocument/2006/relationships/hyperlink" Target="https://podminky.urs.cz/item/CS_URS_2021_02/776211111" TargetMode="External" /><Relationship Id="rId158" Type="http://schemas.openxmlformats.org/officeDocument/2006/relationships/hyperlink" Target="https://podminky.urs.cz/item/CS_URS_2021_02/69751103" TargetMode="External" /><Relationship Id="rId159" Type="http://schemas.openxmlformats.org/officeDocument/2006/relationships/hyperlink" Target="https://podminky.urs.cz/item/CS_URS_2021_02/776221111" TargetMode="External" /><Relationship Id="rId160" Type="http://schemas.openxmlformats.org/officeDocument/2006/relationships/hyperlink" Target="https://podminky.urs.cz/item/CS_URS_2021_02/28411104" TargetMode="External" /><Relationship Id="rId161" Type="http://schemas.openxmlformats.org/officeDocument/2006/relationships/hyperlink" Target="https://podminky.urs.cz/item/CS_URS_2021_02/776221121" TargetMode="External" /><Relationship Id="rId162" Type="http://schemas.openxmlformats.org/officeDocument/2006/relationships/hyperlink" Target="https://podminky.urs.cz/item/CS_URS_2021_02/776223111" TargetMode="External" /><Relationship Id="rId163" Type="http://schemas.openxmlformats.org/officeDocument/2006/relationships/hyperlink" Target="https://podminky.urs.cz/item/CS_URS_2021_02/776410811" TargetMode="External" /><Relationship Id="rId164" Type="http://schemas.openxmlformats.org/officeDocument/2006/relationships/hyperlink" Target="https://podminky.urs.cz/item/CS_URS_2021_02/776411111" TargetMode="External" /><Relationship Id="rId165" Type="http://schemas.openxmlformats.org/officeDocument/2006/relationships/hyperlink" Target="https://podminky.urs.cz/item/CS_URS_2021_02/28411008" TargetMode="External" /><Relationship Id="rId166" Type="http://schemas.openxmlformats.org/officeDocument/2006/relationships/hyperlink" Target="https://podminky.urs.cz/item/CS_URS_2021_02/776421111" TargetMode="External" /><Relationship Id="rId167" Type="http://schemas.openxmlformats.org/officeDocument/2006/relationships/hyperlink" Target="https://podminky.urs.cz/item/CS_URS_2021_02/69751200.1" TargetMode="External" /><Relationship Id="rId168" Type="http://schemas.openxmlformats.org/officeDocument/2006/relationships/hyperlink" Target="https://podminky.urs.cz/item/CS_URS_2021_02/776421312" TargetMode="External" /><Relationship Id="rId169" Type="http://schemas.openxmlformats.org/officeDocument/2006/relationships/hyperlink" Target="https://podminky.urs.cz/item/CS_URS_2021_02/59054105" TargetMode="External" /><Relationship Id="rId170" Type="http://schemas.openxmlformats.org/officeDocument/2006/relationships/hyperlink" Target="https://podminky.urs.cz/item/CS_URS_2021_02/998776102" TargetMode="External" /><Relationship Id="rId171" Type="http://schemas.openxmlformats.org/officeDocument/2006/relationships/hyperlink" Target="https://podminky.urs.cz/item/CS_URS_2021_02/998776181" TargetMode="External" /><Relationship Id="rId172" Type="http://schemas.openxmlformats.org/officeDocument/2006/relationships/hyperlink" Target="https://podminky.urs.cz/item/CS_URS_2021_02/781121011" TargetMode="External" /><Relationship Id="rId173" Type="http://schemas.openxmlformats.org/officeDocument/2006/relationships/hyperlink" Target="https://podminky.urs.cz/item/CS_URS_2021_02/781474111" TargetMode="External" /><Relationship Id="rId174" Type="http://schemas.openxmlformats.org/officeDocument/2006/relationships/hyperlink" Target="https://podminky.urs.cz/item/CS_URS_2021_02/59761001" TargetMode="External" /><Relationship Id="rId175" Type="http://schemas.openxmlformats.org/officeDocument/2006/relationships/hyperlink" Target="https://podminky.urs.cz/item/CS_URS_2021_02/781494111" TargetMode="External" /><Relationship Id="rId176" Type="http://schemas.openxmlformats.org/officeDocument/2006/relationships/hyperlink" Target="https://podminky.urs.cz/item/CS_URS_2021_02/781495115" TargetMode="External" /><Relationship Id="rId177" Type="http://schemas.openxmlformats.org/officeDocument/2006/relationships/hyperlink" Target="https://podminky.urs.cz/item/CS_URS_2021_02/998781102" TargetMode="External" /><Relationship Id="rId178" Type="http://schemas.openxmlformats.org/officeDocument/2006/relationships/hyperlink" Target="https://podminky.urs.cz/item/CS_URS_2021_02/998781181" TargetMode="External" /><Relationship Id="rId179" Type="http://schemas.openxmlformats.org/officeDocument/2006/relationships/hyperlink" Target="https://podminky.urs.cz/item/CS_URS_2021_02/783823133" TargetMode="External" /><Relationship Id="rId180" Type="http://schemas.openxmlformats.org/officeDocument/2006/relationships/hyperlink" Target="https://podminky.urs.cz/item/CS_URS_2021_02/783827123" TargetMode="External" /><Relationship Id="rId181" Type="http://schemas.openxmlformats.org/officeDocument/2006/relationships/hyperlink" Target="https://podminky.urs.cz/item/CS_URS_2021_02/783827125" TargetMode="External" /><Relationship Id="rId182" Type="http://schemas.openxmlformats.org/officeDocument/2006/relationships/hyperlink" Target="https://podminky.urs.cz/item/CS_URS_2021_02/784121001" TargetMode="External" /><Relationship Id="rId183" Type="http://schemas.openxmlformats.org/officeDocument/2006/relationships/drawing" Target="../drawings/drawing6.xml" /><Relationship Id="rId18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topLeftCell="A1">
      <selection activeCell="AK26" sqref="AK26:AO2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295" t="s">
        <v>6</v>
      </c>
      <c r="AS2" s="296"/>
      <c r="AT2" s="296"/>
      <c r="AU2" s="296"/>
      <c r="AV2" s="296"/>
      <c r="AW2" s="296"/>
      <c r="AX2" s="296"/>
      <c r="AY2" s="296"/>
      <c r="AZ2" s="296"/>
      <c r="BA2" s="296"/>
      <c r="BB2" s="296"/>
      <c r="BC2" s="296"/>
      <c r="BD2" s="296"/>
      <c r="BE2" s="296"/>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317" t="s">
        <v>15</v>
      </c>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R5" s="21"/>
      <c r="BE5" s="314" t="s">
        <v>16</v>
      </c>
      <c r="BS5" s="18" t="s">
        <v>7</v>
      </c>
    </row>
    <row r="6" spans="2:71" ht="36.95" customHeight="1">
      <c r="B6" s="21"/>
      <c r="D6" s="27" t="s">
        <v>17</v>
      </c>
      <c r="K6" s="318" t="s">
        <v>18</v>
      </c>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R6" s="21"/>
      <c r="BE6" s="315"/>
      <c r="BS6" s="18" t="s">
        <v>7</v>
      </c>
    </row>
    <row r="7" spans="2:71" ht="12" customHeight="1">
      <c r="B7" s="21"/>
      <c r="D7" s="28" t="s">
        <v>19</v>
      </c>
      <c r="K7" s="26" t="s">
        <v>3</v>
      </c>
      <c r="AK7" s="28" t="s">
        <v>20</v>
      </c>
      <c r="AN7" s="26" t="s">
        <v>3</v>
      </c>
      <c r="AR7" s="21"/>
      <c r="BE7" s="315"/>
      <c r="BS7" s="18" t="s">
        <v>7</v>
      </c>
    </row>
    <row r="8" spans="2:71" ht="12" customHeight="1">
      <c r="B8" s="21"/>
      <c r="D8" s="28" t="s">
        <v>21</v>
      </c>
      <c r="K8" s="26" t="s">
        <v>22</v>
      </c>
      <c r="AK8" s="28" t="s">
        <v>23</v>
      </c>
      <c r="AN8" s="29" t="s">
        <v>24</v>
      </c>
      <c r="AR8" s="21"/>
      <c r="BE8" s="315"/>
      <c r="BS8" s="18" t="s">
        <v>7</v>
      </c>
    </row>
    <row r="9" spans="2:71" ht="14.45" customHeight="1">
      <c r="B9" s="21"/>
      <c r="AR9" s="21"/>
      <c r="BE9" s="315"/>
      <c r="BS9" s="18" t="s">
        <v>7</v>
      </c>
    </row>
    <row r="10" spans="2:71" ht="12" customHeight="1">
      <c r="B10" s="21"/>
      <c r="D10" s="28" t="s">
        <v>25</v>
      </c>
      <c r="AK10" s="28" t="s">
        <v>26</v>
      </c>
      <c r="AN10" s="26" t="s">
        <v>3</v>
      </c>
      <c r="AR10" s="21"/>
      <c r="BE10" s="315"/>
      <c r="BS10" s="18" t="s">
        <v>7</v>
      </c>
    </row>
    <row r="11" spans="2:71" ht="18.4" customHeight="1">
      <c r="B11" s="21"/>
      <c r="E11" s="26" t="s">
        <v>22</v>
      </c>
      <c r="AK11" s="28" t="s">
        <v>27</v>
      </c>
      <c r="AN11" s="26" t="s">
        <v>3</v>
      </c>
      <c r="AR11" s="21"/>
      <c r="BE11" s="315"/>
      <c r="BS11" s="18" t="s">
        <v>7</v>
      </c>
    </row>
    <row r="12" spans="2:71" ht="6.95" customHeight="1">
      <c r="B12" s="21"/>
      <c r="AR12" s="21"/>
      <c r="BE12" s="315"/>
      <c r="BS12" s="18" t="s">
        <v>7</v>
      </c>
    </row>
    <row r="13" spans="2:71" ht="12" customHeight="1">
      <c r="B13" s="21"/>
      <c r="D13" s="28" t="s">
        <v>28</v>
      </c>
      <c r="AK13" s="28" t="s">
        <v>26</v>
      </c>
      <c r="AN13" s="30" t="s">
        <v>29</v>
      </c>
      <c r="AR13" s="21"/>
      <c r="BE13" s="315"/>
      <c r="BS13" s="18" t="s">
        <v>7</v>
      </c>
    </row>
    <row r="14" spans="2:71" ht="12.75">
      <c r="B14" s="21"/>
      <c r="E14" s="319" t="s">
        <v>29</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28" t="s">
        <v>27</v>
      </c>
      <c r="AN14" s="30" t="s">
        <v>29</v>
      </c>
      <c r="AR14" s="21"/>
      <c r="BE14" s="315"/>
      <c r="BS14" s="18" t="s">
        <v>7</v>
      </c>
    </row>
    <row r="15" spans="2:71" ht="6.95" customHeight="1">
      <c r="B15" s="21"/>
      <c r="AR15" s="21"/>
      <c r="BE15" s="315"/>
      <c r="BS15" s="18" t="s">
        <v>4</v>
      </c>
    </row>
    <row r="16" spans="2:71" ht="12" customHeight="1">
      <c r="B16" s="21"/>
      <c r="D16" s="28" t="s">
        <v>30</v>
      </c>
      <c r="AK16" s="28" t="s">
        <v>26</v>
      </c>
      <c r="AN16" s="26" t="s">
        <v>3</v>
      </c>
      <c r="AR16" s="21"/>
      <c r="BE16" s="315"/>
      <c r="BS16" s="18" t="s">
        <v>4</v>
      </c>
    </row>
    <row r="17" spans="2:71" ht="18.4" customHeight="1">
      <c r="B17" s="21"/>
      <c r="E17" s="26" t="s">
        <v>31</v>
      </c>
      <c r="AK17" s="28" t="s">
        <v>27</v>
      </c>
      <c r="AN17" s="26" t="s">
        <v>3</v>
      </c>
      <c r="AR17" s="21"/>
      <c r="BE17" s="315"/>
      <c r="BS17" s="18" t="s">
        <v>32</v>
      </c>
    </row>
    <row r="18" spans="2:71" ht="6.95" customHeight="1">
      <c r="B18" s="21"/>
      <c r="AR18" s="21"/>
      <c r="BE18" s="315"/>
      <c r="BS18" s="18" t="s">
        <v>7</v>
      </c>
    </row>
    <row r="19" spans="2:71" ht="12" customHeight="1">
      <c r="B19" s="21"/>
      <c r="D19" s="28" t="s">
        <v>33</v>
      </c>
      <c r="AK19" s="28" t="s">
        <v>26</v>
      </c>
      <c r="AN19" s="26" t="s">
        <v>34</v>
      </c>
      <c r="AR19" s="21"/>
      <c r="BE19" s="315"/>
      <c r="BS19" s="18" t="s">
        <v>7</v>
      </c>
    </row>
    <row r="20" spans="2:71" ht="18.4" customHeight="1">
      <c r="B20" s="21"/>
      <c r="E20" s="26" t="s">
        <v>35</v>
      </c>
      <c r="AK20" s="28" t="s">
        <v>27</v>
      </c>
      <c r="AN20" s="26" t="s">
        <v>36</v>
      </c>
      <c r="AR20" s="21"/>
      <c r="BE20" s="315"/>
      <c r="BS20" s="18" t="s">
        <v>4</v>
      </c>
    </row>
    <row r="21" spans="2:57" ht="6.95" customHeight="1">
      <c r="B21" s="21"/>
      <c r="AR21" s="21"/>
      <c r="BE21" s="315"/>
    </row>
    <row r="22" spans="2:57" ht="12" customHeight="1">
      <c r="B22" s="21"/>
      <c r="D22" s="28" t="s">
        <v>37</v>
      </c>
      <c r="AR22" s="21"/>
      <c r="BE22" s="315"/>
    </row>
    <row r="23" spans="2:57" ht="47.25" customHeight="1">
      <c r="B23" s="21"/>
      <c r="E23" s="321" t="s">
        <v>38</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R23" s="21"/>
      <c r="BE23" s="315"/>
    </row>
    <row r="24" spans="2:57" ht="6.95" customHeight="1">
      <c r="B24" s="21"/>
      <c r="AR24" s="21"/>
      <c r="BE24" s="315"/>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15"/>
    </row>
    <row r="26" spans="2:57" s="1" customFormat="1" ht="25.9" customHeight="1">
      <c r="B26" s="33"/>
      <c r="D26" s="34" t="s">
        <v>39</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22">
        <f>ROUND(AG54,2)</f>
        <v>0</v>
      </c>
      <c r="AL26" s="323"/>
      <c r="AM26" s="323"/>
      <c r="AN26" s="323"/>
      <c r="AO26" s="323"/>
      <c r="AR26" s="33"/>
      <c r="BE26" s="315"/>
    </row>
    <row r="27" spans="2:57" s="1" customFormat="1" ht="6.95" customHeight="1">
      <c r="B27" s="33"/>
      <c r="AR27" s="33"/>
      <c r="BE27" s="315"/>
    </row>
    <row r="28" spans="2:57" s="1" customFormat="1" ht="12.75">
      <c r="B28" s="33"/>
      <c r="L28" s="324" t="s">
        <v>40</v>
      </c>
      <c r="M28" s="324"/>
      <c r="N28" s="324"/>
      <c r="O28" s="324"/>
      <c r="P28" s="324"/>
      <c r="W28" s="324" t="s">
        <v>41</v>
      </c>
      <c r="X28" s="324"/>
      <c r="Y28" s="324"/>
      <c r="Z28" s="324"/>
      <c r="AA28" s="324"/>
      <c r="AB28" s="324"/>
      <c r="AC28" s="324"/>
      <c r="AD28" s="324"/>
      <c r="AE28" s="324"/>
      <c r="AK28" s="324" t="s">
        <v>42</v>
      </c>
      <c r="AL28" s="324"/>
      <c r="AM28" s="324"/>
      <c r="AN28" s="324"/>
      <c r="AO28" s="324"/>
      <c r="AR28" s="33"/>
      <c r="BE28" s="315"/>
    </row>
    <row r="29" spans="2:57" s="2" customFormat="1" ht="14.45" customHeight="1">
      <c r="B29" s="37"/>
      <c r="D29" s="28" t="s">
        <v>43</v>
      </c>
      <c r="F29" s="28" t="s">
        <v>44</v>
      </c>
      <c r="L29" s="306">
        <v>0.21</v>
      </c>
      <c r="M29" s="307"/>
      <c r="N29" s="307"/>
      <c r="O29" s="307"/>
      <c r="P29" s="307"/>
      <c r="W29" s="308">
        <f>ROUND(AZ54,2)</f>
        <v>0</v>
      </c>
      <c r="X29" s="307"/>
      <c r="Y29" s="307"/>
      <c r="Z29" s="307"/>
      <c r="AA29" s="307"/>
      <c r="AB29" s="307"/>
      <c r="AC29" s="307"/>
      <c r="AD29" s="307"/>
      <c r="AE29" s="307"/>
      <c r="AK29" s="308">
        <f>ROUND(AV54,2)</f>
        <v>0</v>
      </c>
      <c r="AL29" s="307"/>
      <c r="AM29" s="307"/>
      <c r="AN29" s="307"/>
      <c r="AO29" s="307"/>
      <c r="AR29" s="37"/>
      <c r="BE29" s="316"/>
    </row>
    <row r="30" spans="2:57" s="2" customFormat="1" ht="14.45" customHeight="1">
      <c r="B30" s="37"/>
      <c r="F30" s="28" t="s">
        <v>45</v>
      </c>
      <c r="L30" s="306">
        <v>0.15</v>
      </c>
      <c r="M30" s="307"/>
      <c r="N30" s="307"/>
      <c r="O30" s="307"/>
      <c r="P30" s="307"/>
      <c r="W30" s="308">
        <f>ROUND(BA54,2)</f>
        <v>0</v>
      </c>
      <c r="X30" s="307"/>
      <c r="Y30" s="307"/>
      <c r="Z30" s="307"/>
      <c r="AA30" s="307"/>
      <c r="AB30" s="307"/>
      <c r="AC30" s="307"/>
      <c r="AD30" s="307"/>
      <c r="AE30" s="307"/>
      <c r="AK30" s="308">
        <f>ROUND(AW54,2)</f>
        <v>0</v>
      </c>
      <c r="AL30" s="307"/>
      <c r="AM30" s="307"/>
      <c r="AN30" s="307"/>
      <c r="AO30" s="307"/>
      <c r="AR30" s="37"/>
      <c r="BE30" s="316"/>
    </row>
    <row r="31" spans="2:57" s="2" customFormat="1" ht="14.45" customHeight="1" hidden="1">
      <c r="B31" s="37"/>
      <c r="F31" s="28" t="s">
        <v>46</v>
      </c>
      <c r="L31" s="306">
        <v>0.21</v>
      </c>
      <c r="M31" s="307"/>
      <c r="N31" s="307"/>
      <c r="O31" s="307"/>
      <c r="P31" s="307"/>
      <c r="W31" s="308">
        <f>ROUND(BB54,2)</f>
        <v>0</v>
      </c>
      <c r="X31" s="307"/>
      <c r="Y31" s="307"/>
      <c r="Z31" s="307"/>
      <c r="AA31" s="307"/>
      <c r="AB31" s="307"/>
      <c r="AC31" s="307"/>
      <c r="AD31" s="307"/>
      <c r="AE31" s="307"/>
      <c r="AK31" s="308">
        <v>0</v>
      </c>
      <c r="AL31" s="307"/>
      <c r="AM31" s="307"/>
      <c r="AN31" s="307"/>
      <c r="AO31" s="307"/>
      <c r="AR31" s="37"/>
      <c r="BE31" s="316"/>
    </row>
    <row r="32" spans="2:57" s="2" customFormat="1" ht="14.45" customHeight="1" hidden="1">
      <c r="B32" s="37"/>
      <c r="F32" s="28" t="s">
        <v>47</v>
      </c>
      <c r="L32" s="306">
        <v>0.15</v>
      </c>
      <c r="M32" s="307"/>
      <c r="N32" s="307"/>
      <c r="O32" s="307"/>
      <c r="P32" s="307"/>
      <c r="W32" s="308">
        <f>ROUND(BC54,2)</f>
        <v>0</v>
      </c>
      <c r="X32" s="307"/>
      <c r="Y32" s="307"/>
      <c r="Z32" s="307"/>
      <c r="AA32" s="307"/>
      <c r="AB32" s="307"/>
      <c r="AC32" s="307"/>
      <c r="AD32" s="307"/>
      <c r="AE32" s="307"/>
      <c r="AK32" s="308">
        <v>0</v>
      </c>
      <c r="AL32" s="307"/>
      <c r="AM32" s="307"/>
      <c r="AN32" s="307"/>
      <c r="AO32" s="307"/>
      <c r="AR32" s="37"/>
      <c r="BE32" s="316"/>
    </row>
    <row r="33" spans="2:44" s="2" customFormat="1" ht="14.45" customHeight="1" hidden="1">
      <c r="B33" s="37"/>
      <c r="F33" s="28" t="s">
        <v>48</v>
      </c>
      <c r="L33" s="306">
        <v>0</v>
      </c>
      <c r="M33" s="307"/>
      <c r="N33" s="307"/>
      <c r="O33" s="307"/>
      <c r="P33" s="307"/>
      <c r="W33" s="308">
        <f>ROUND(BD54,2)</f>
        <v>0</v>
      </c>
      <c r="X33" s="307"/>
      <c r="Y33" s="307"/>
      <c r="Z33" s="307"/>
      <c r="AA33" s="307"/>
      <c r="AB33" s="307"/>
      <c r="AC33" s="307"/>
      <c r="AD33" s="307"/>
      <c r="AE33" s="307"/>
      <c r="AK33" s="308">
        <v>0</v>
      </c>
      <c r="AL33" s="307"/>
      <c r="AM33" s="307"/>
      <c r="AN33" s="307"/>
      <c r="AO33" s="307"/>
      <c r="AR33" s="37"/>
    </row>
    <row r="34" spans="2:44" s="1" customFormat="1" ht="6.95" customHeight="1">
      <c r="B34" s="33"/>
      <c r="AR34" s="33"/>
    </row>
    <row r="35" spans="2:44" s="1" customFormat="1" ht="25.9" customHeight="1">
      <c r="B35" s="33"/>
      <c r="C35" s="38"/>
      <c r="D35" s="39" t="s">
        <v>49</v>
      </c>
      <c r="E35" s="40"/>
      <c r="F35" s="40"/>
      <c r="G35" s="40"/>
      <c r="H35" s="40"/>
      <c r="I35" s="40"/>
      <c r="J35" s="40"/>
      <c r="K35" s="40"/>
      <c r="L35" s="40"/>
      <c r="M35" s="40"/>
      <c r="N35" s="40"/>
      <c r="O35" s="40"/>
      <c r="P35" s="40"/>
      <c r="Q35" s="40"/>
      <c r="R35" s="40"/>
      <c r="S35" s="40"/>
      <c r="T35" s="41" t="s">
        <v>50</v>
      </c>
      <c r="U35" s="40"/>
      <c r="V35" s="40"/>
      <c r="W35" s="40"/>
      <c r="X35" s="312" t="s">
        <v>51</v>
      </c>
      <c r="Y35" s="310"/>
      <c r="Z35" s="310"/>
      <c r="AA35" s="310"/>
      <c r="AB35" s="310"/>
      <c r="AC35" s="40"/>
      <c r="AD35" s="40"/>
      <c r="AE35" s="40"/>
      <c r="AF35" s="40"/>
      <c r="AG35" s="40"/>
      <c r="AH35" s="40"/>
      <c r="AI35" s="40"/>
      <c r="AJ35" s="40"/>
      <c r="AK35" s="309">
        <f>SUM(AK26:AK33)</f>
        <v>0</v>
      </c>
      <c r="AL35" s="310"/>
      <c r="AM35" s="310"/>
      <c r="AN35" s="310"/>
      <c r="AO35" s="311"/>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52</v>
      </c>
      <c r="AR42" s="33"/>
    </row>
    <row r="43" spans="2:44" s="1" customFormat="1" ht="6.95" customHeight="1">
      <c r="B43" s="33"/>
      <c r="AR43" s="33"/>
    </row>
    <row r="44" spans="2:44" s="3" customFormat="1" ht="12" customHeight="1">
      <c r="B44" s="46"/>
      <c r="C44" s="28" t="s">
        <v>14</v>
      </c>
      <c r="L44" s="3" t="str">
        <f>K5</f>
        <v>EnergyBenefit0011</v>
      </c>
      <c r="AR44" s="46"/>
    </row>
    <row r="45" spans="2:44" s="4" customFormat="1" ht="36.95" customHeight="1">
      <c r="B45" s="47"/>
      <c r="C45" s="48" t="s">
        <v>17</v>
      </c>
      <c r="L45" s="325" t="str">
        <f>K6</f>
        <v>Mendelova univerzita v Brně, Zemědělská 1665/1, Brno-revize1</v>
      </c>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R45" s="47"/>
    </row>
    <row r="46" spans="2:44" s="1" customFormat="1" ht="6.95" customHeight="1">
      <c r="B46" s="33"/>
      <c r="AR46" s="33"/>
    </row>
    <row r="47" spans="2:44" s="1" customFormat="1" ht="12" customHeight="1">
      <c r="B47" s="33"/>
      <c r="C47" s="28" t="s">
        <v>21</v>
      </c>
      <c r="L47" s="49" t="str">
        <f>IF(K8="","",K8)</f>
        <v xml:space="preserve"> </v>
      </c>
      <c r="AI47" s="28" t="s">
        <v>23</v>
      </c>
      <c r="AM47" s="305" t="str">
        <f>IF(AN8="","",AN8)</f>
        <v>9. 11. 2021</v>
      </c>
      <c r="AN47" s="305"/>
      <c r="AR47" s="33"/>
    </row>
    <row r="48" spans="2:44" s="1" customFormat="1" ht="6.95" customHeight="1">
      <c r="B48" s="33"/>
      <c r="AR48" s="33"/>
    </row>
    <row r="49" spans="2:56" s="1" customFormat="1" ht="25.7" customHeight="1">
      <c r="B49" s="33"/>
      <c r="C49" s="28" t="s">
        <v>25</v>
      </c>
      <c r="L49" s="3" t="str">
        <f>IF(E11="","",E11)</f>
        <v xml:space="preserve"> </v>
      </c>
      <c r="AI49" s="28" t="s">
        <v>30</v>
      </c>
      <c r="AM49" s="303" t="str">
        <f>IF(E17="","",E17)</f>
        <v>Energy Benefit Centre a.s., Křenová 438/3, Praha</v>
      </c>
      <c r="AN49" s="304"/>
      <c r="AO49" s="304"/>
      <c r="AP49" s="304"/>
      <c r="AR49" s="33"/>
      <c r="AS49" s="290" t="s">
        <v>53</v>
      </c>
      <c r="AT49" s="291"/>
      <c r="AU49" s="51"/>
      <c r="AV49" s="51"/>
      <c r="AW49" s="51"/>
      <c r="AX49" s="51"/>
      <c r="AY49" s="51"/>
      <c r="AZ49" s="51"/>
      <c r="BA49" s="51"/>
      <c r="BB49" s="51"/>
      <c r="BC49" s="51"/>
      <c r="BD49" s="52"/>
    </row>
    <row r="50" spans="2:56" s="1" customFormat="1" ht="25.7" customHeight="1">
      <c r="B50" s="33"/>
      <c r="C50" s="28" t="s">
        <v>28</v>
      </c>
      <c r="L50" s="3" t="str">
        <f>IF(E14="Vyplň údaj","",E14)</f>
        <v/>
      </c>
      <c r="AI50" s="28" t="s">
        <v>33</v>
      </c>
      <c r="AM50" s="303" t="str">
        <f>IF(E20="","",E20)</f>
        <v>CKN Invest spol. s r.o., Ing. Rudolf Hlaváč</v>
      </c>
      <c r="AN50" s="304"/>
      <c r="AO50" s="304"/>
      <c r="AP50" s="304"/>
      <c r="AR50" s="33"/>
      <c r="AS50" s="292"/>
      <c r="AT50" s="293"/>
      <c r="BD50" s="54"/>
    </row>
    <row r="51" spans="2:56" s="1" customFormat="1" ht="10.9" customHeight="1">
      <c r="B51" s="33"/>
      <c r="AR51" s="33"/>
      <c r="AS51" s="292"/>
      <c r="AT51" s="293"/>
      <c r="BD51" s="54"/>
    </row>
    <row r="52" spans="2:56" s="1" customFormat="1" ht="29.25" customHeight="1">
      <c r="B52" s="33"/>
      <c r="C52" s="330" t="s">
        <v>54</v>
      </c>
      <c r="D52" s="300"/>
      <c r="E52" s="300"/>
      <c r="F52" s="300"/>
      <c r="G52" s="300"/>
      <c r="H52" s="55"/>
      <c r="I52" s="329" t="s">
        <v>55</v>
      </c>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299" t="s">
        <v>56</v>
      </c>
      <c r="AH52" s="300"/>
      <c r="AI52" s="300"/>
      <c r="AJ52" s="300"/>
      <c r="AK52" s="300"/>
      <c r="AL52" s="300"/>
      <c r="AM52" s="300"/>
      <c r="AN52" s="329" t="s">
        <v>57</v>
      </c>
      <c r="AO52" s="300"/>
      <c r="AP52" s="300"/>
      <c r="AQ52" s="56" t="s">
        <v>58</v>
      </c>
      <c r="AR52" s="33"/>
      <c r="AS52" s="57" t="s">
        <v>59</v>
      </c>
      <c r="AT52" s="58" t="s">
        <v>60</v>
      </c>
      <c r="AU52" s="58" t="s">
        <v>61</v>
      </c>
      <c r="AV52" s="58" t="s">
        <v>62</v>
      </c>
      <c r="AW52" s="58" t="s">
        <v>63</v>
      </c>
      <c r="AX52" s="58" t="s">
        <v>64</v>
      </c>
      <c r="AY52" s="58" t="s">
        <v>65</v>
      </c>
      <c r="AZ52" s="58" t="s">
        <v>66</v>
      </c>
      <c r="BA52" s="58" t="s">
        <v>67</v>
      </c>
      <c r="BB52" s="58" t="s">
        <v>68</v>
      </c>
      <c r="BC52" s="58" t="s">
        <v>69</v>
      </c>
      <c r="BD52" s="59" t="s">
        <v>70</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71</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27">
        <f>ROUND(AG55+AG60,2)</f>
        <v>0</v>
      </c>
      <c r="AH54" s="327"/>
      <c r="AI54" s="327"/>
      <c r="AJ54" s="327"/>
      <c r="AK54" s="327"/>
      <c r="AL54" s="327"/>
      <c r="AM54" s="327"/>
      <c r="AN54" s="294">
        <f aca="true" t="shared" si="0" ref="AN54:AN64">SUM(AG54,AT54)</f>
        <v>0</v>
      </c>
      <c r="AO54" s="294"/>
      <c r="AP54" s="294"/>
      <c r="AQ54" s="65" t="s">
        <v>3</v>
      </c>
      <c r="AR54" s="61"/>
      <c r="AS54" s="66">
        <f>ROUND(AS55+AS60,2)</f>
        <v>0</v>
      </c>
      <c r="AT54" s="67">
        <f aca="true" t="shared" si="1" ref="AT54:AT64">ROUND(SUM(AV54:AW54),2)</f>
        <v>0</v>
      </c>
      <c r="AU54" s="68">
        <f>ROUND(AU55+AU60,5)</f>
        <v>0</v>
      </c>
      <c r="AV54" s="67">
        <f>ROUND(AZ54*L29,2)</f>
        <v>0</v>
      </c>
      <c r="AW54" s="67">
        <f>ROUND(BA54*L30,2)</f>
        <v>0</v>
      </c>
      <c r="AX54" s="67">
        <f>ROUND(BB54*L29,2)</f>
        <v>0</v>
      </c>
      <c r="AY54" s="67">
        <f>ROUND(BC54*L30,2)</f>
        <v>0</v>
      </c>
      <c r="AZ54" s="67">
        <f>ROUND(AZ55+AZ60,2)</f>
        <v>0</v>
      </c>
      <c r="BA54" s="67">
        <f>ROUND(BA55+BA60,2)</f>
        <v>0</v>
      </c>
      <c r="BB54" s="67">
        <f>ROUND(BB55+BB60,2)</f>
        <v>0</v>
      </c>
      <c r="BC54" s="67">
        <f>ROUND(BC55+BC60,2)</f>
        <v>0</v>
      </c>
      <c r="BD54" s="69">
        <f>ROUND(BD55+BD60,2)</f>
        <v>0</v>
      </c>
      <c r="BS54" s="70" t="s">
        <v>72</v>
      </c>
      <c r="BT54" s="70" t="s">
        <v>73</v>
      </c>
      <c r="BU54" s="71" t="s">
        <v>74</v>
      </c>
      <c r="BV54" s="70" t="s">
        <v>75</v>
      </c>
      <c r="BW54" s="70" t="s">
        <v>5</v>
      </c>
      <c r="BX54" s="70" t="s">
        <v>76</v>
      </c>
      <c r="CL54" s="70" t="s">
        <v>3</v>
      </c>
    </row>
    <row r="55" spans="2:91" s="6" customFormat="1" ht="24.75" customHeight="1">
      <c r="B55" s="72"/>
      <c r="C55" s="73"/>
      <c r="D55" s="331" t="s">
        <v>77</v>
      </c>
      <c r="E55" s="331"/>
      <c r="F55" s="331"/>
      <c r="G55" s="331"/>
      <c r="H55" s="331"/>
      <c r="I55" s="74"/>
      <c r="J55" s="331" t="s">
        <v>78</v>
      </c>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01">
        <f>ROUND(SUM(AG56:AG59),2)</f>
        <v>0</v>
      </c>
      <c r="AH55" s="302"/>
      <c r="AI55" s="302"/>
      <c r="AJ55" s="302"/>
      <c r="AK55" s="302"/>
      <c r="AL55" s="302"/>
      <c r="AM55" s="302"/>
      <c r="AN55" s="328">
        <f t="shared" si="0"/>
        <v>0</v>
      </c>
      <c r="AO55" s="302"/>
      <c r="AP55" s="302"/>
      <c r="AQ55" s="75" t="s">
        <v>79</v>
      </c>
      <c r="AR55" s="72"/>
      <c r="AS55" s="76">
        <f>ROUND(SUM(AS56:AS59),2)</f>
        <v>0</v>
      </c>
      <c r="AT55" s="77">
        <f t="shared" si="1"/>
        <v>0</v>
      </c>
      <c r="AU55" s="78">
        <f>ROUND(SUM(AU56:AU59),5)</f>
        <v>0</v>
      </c>
      <c r="AV55" s="77">
        <f>ROUND(AZ55*L29,2)</f>
        <v>0</v>
      </c>
      <c r="AW55" s="77">
        <f>ROUND(BA55*L30,2)</f>
        <v>0</v>
      </c>
      <c r="AX55" s="77">
        <f>ROUND(BB55*L29,2)</f>
        <v>0</v>
      </c>
      <c r="AY55" s="77">
        <f>ROUND(BC55*L30,2)</f>
        <v>0</v>
      </c>
      <c r="AZ55" s="77">
        <f>ROUND(SUM(AZ56:AZ59),2)</f>
        <v>0</v>
      </c>
      <c r="BA55" s="77">
        <f>ROUND(SUM(BA56:BA59),2)</f>
        <v>0</v>
      </c>
      <c r="BB55" s="77">
        <f>ROUND(SUM(BB56:BB59),2)</f>
        <v>0</v>
      </c>
      <c r="BC55" s="77">
        <f>ROUND(SUM(BC56:BC59),2)</f>
        <v>0</v>
      </c>
      <c r="BD55" s="79">
        <f>ROUND(SUM(BD56:BD59),2)</f>
        <v>0</v>
      </c>
      <c r="BS55" s="80" t="s">
        <v>72</v>
      </c>
      <c r="BT55" s="80" t="s">
        <v>80</v>
      </c>
      <c r="BU55" s="80" t="s">
        <v>74</v>
      </c>
      <c r="BV55" s="80" t="s">
        <v>75</v>
      </c>
      <c r="BW55" s="80" t="s">
        <v>81</v>
      </c>
      <c r="BX55" s="80" t="s">
        <v>5</v>
      </c>
      <c r="CL55" s="80" t="s">
        <v>3</v>
      </c>
      <c r="CM55" s="80" t="s">
        <v>82</v>
      </c>
    </row>
    <row r="56" spans="1:90" s="3" customFormat="1" ht="16.5" customHeight="1">
      <c r="A56" s="81" t="s">
        <v>83</v>
      </c>
      <c r="B56" s="46"/>
      <c r="C56" s="9"/>
      <c r="D56" s="9"/>
      <c r="E56" s="313" t="s">
        <v>84</v>
      </c>
      <c r="F56" s="313"/>
      <c r="G56" s="313"/>
      <c r="H56" s="313"/>
      <c r="I56" s="313"/>
      <c r="J56" s="9"/>
      <c r="K56" s="313" t="s">
        <v>85</v>
      </c>
      <c r="L56" s="313"/>
      <c r="M56" s="313"/>
      <c r="N56" s="313"/>
      <c r="O56" s="313"/>
      <c r="P56" s="313"/>
      <c r="Q56" s="313"/>
      <c r="R56" s="313"/>
      <c r="S56" s="313"/>
      <c r="T56" s="313"/>
      <c r="U56" s="313"/>
      <c r="V56" s="313"/>
      <c r="W56" s="313"/>
      <c r="X56" s="313"/>
      <c r="Y56" s="313"/>
      <c r="Z56" s="313"/>
      <c r="AA56" s="313"/>
      <c r="AB56" s="313"/>
      <c r="AC56" s="313"/>
      <c r="AD56" s="313"/>
      <c r="AE56" s="313"/>
      <c r="AF56" s="313"/>
      <c r="AG56" s="297">
        <f>'01.01 - Stavební část - f...'!J32</f>
        <v>0</v>
      </c>
      <c r="AH56" s="298"/>
      <c r="AI56" s="298"/>
      <c r="AJ56" s="298"/>
      <c r="AK56" s="298"/>
      <c r="AL56" s="298"/>
      <c r="AM56" s="298"/>
      <c r="AN56" s="297">
        <f t="shared" si="0"/>
        <v>0</v>
      </c>
      <c r="AO56" s="298"/>
      <c r="AP56" s="298"/>
      <c r="AQ56" s="82" t="s">
        <v>86</v>
      </c>
      <c r="AR56" s="46"/>
      <c r="AS56" s="83">
        <v>0</v>
      </c>
      <c r="AT56" s="84">
        <f t="shared" si="1"/>
        <v>0</v>
      </c>
      <c r="AU56" s="85">
        <f>'01.01 - Stavební část - f...'!P112</f>
        <v>0</v>
      </c>
      <c r="AV56" s="84">
        <f>'01.01 - Stavební část - f...'!J35</f>
        <v>0</v>
      </c>
      <c r="AW56" s="84">
        <f>'01.01 - Stavební část - f...'!J36</f>
        <v>0</v>
      </c>
      <c r="AX56" s="84">
        <f>'01.01 - Stavební část - f...'!J37</f>
        <v>0</v>
      </c>
      <c r="AY56" s="84">
        <f>'01.01 - Stavební část - f...'!J38</f>
        <v>0</v>
      </c>
      <c r="AZ56" s="84">
        <f>'01.01 - Stavební část - f...'!F35</f>
        <v>0</v>
      </c>
      <c r="BA56" s="84">
        <f>'01.01 - Stavební část - f...'!F36</f>
        <v>0</v>
      </c>
      <c r="BB56" s="84">
        <f>'01.01 - Stavební část - f...'!F37</f>
        <v>0</v>
      </c>
      <c r="BC56" s="84">
        <f>'01.01 - Stavební část - f...'!F38</f>
        <v>0</v>
      </c>
      <c r="BD56" s="86">
        <f>'01.01 - Stavební část - f...'!F39</f>
        <v>0</v>
      </c>
      <c r="BT56" s="26" t="s">
        <v>82</v>
      </c>
      <c r="BV56" s="26" t="s">
        <v>75</v>
      </c>
      <c r="BW56" s="26" t="s">
        <v>87</v>
      </c>
      <c r="BX56" s="26" t="s">
        <v>81</v>
      </c>
      <c r="CL56" s="26" t="s">
        <v>3</v>
      </c>
    </row>
    <row r="57" spans="1:90" s="3" customFormat="1" ht="16.5" customHeight="1">
      <c r="A57" s="81" t="s">
        <v>83</v>
      </c>
      <c r="B57" s="46"/>
      <c r="C57" s="9"/>
      <c r="D57" s="9"/>
      <c r="E57" s="313" t="s">
        <v>88</v>
      </c>
      <c r="F57" s="313"/>
      <c r="G57" s="313"/>
      <c r="H57" s="313"/>
      <c r="I57" s="313"/>
      <c r="J57" s="9"/>
      <c r="K57" s="313" t="s">
        <v>89</v>
      </c>
      <c r="L57" s="313"/>
      <c r="M57" s="313"/>
      <c r="N57" s="313"/>
      <c r="O57" s="313"/>
      <c r="P57" s="313"/>
      <c r="Q57" s="313"/>
      <c r="R57" s="313"/>
      <c r="S57" s="313"/>
      <c r="T57" s="313"/>
      <c r="U57" s="313"/>
      <c r="V57" s="313"/>
      <c r="W57" s="313"/>
      <c r="X57" s="313"/>
      <c r="Y57" s="313"/>
      <c r="Z57" s="313"/>
      <c r="AA57" s="313"/>
      <c r="AB57" s="313"/>
      <c r="AC57" s="313"/>
      <c r="AD57" s="313"/>
      <c r="AE57" s="313"/>
      <c r="AF57" s="313"/>
      <c r="AG57" s="297">
        <f>'01.02 - Elektroinstalace ...'!J32</f>
        <v>0</v>
      </c>
      <c r="AH57" s="298"/>
      <c r="AI57" s="298"/>
      <c r="AJ57" s="298"/>
      <c r="AK57" s="298"/>
      <c r="AL57" s="298"/>
      <c r="AM57" s="298"/>
      <c r="AN57" s="297">
        <f t="shared" si="0"/>
        <v>0</v>
      </c>
      <c r="AO57" s="298"/>
      <c r="AP57" s="298"/>
      <c r="AQ57" s="82" t="s">
        <v>86</v>
      </c>
      <c r="AR57" s="46"/>
      <c r="AS57" s="83">
        <v>0</v>
      </c>
      <c r="AT57" s="84">
        <f t="shared" si="1"/>
        <v>0</v>
      </c>
      <c r="AU57" s="85">
        <f>'01.02 - Elektroinstalace ...'!P90</f>
        <v>0</v>
      </c>
      <c r="AV57" s="84">
        <f>'01.02 - Elektroinstalace ...'!J35</f>
        <v>0</v>
      </c>
      <c r="AW57" s="84">
        <f>'01.02 - Elektroinstalace ...'!J36</f>
        <v>0</v>
      </c>
      <c r="AX57" s="84">
        <f>'01.02 - Elektroinstalace ...'!J37</f>
        <v>0</v>
      </c>
      <c r="AY57" s="84">
        <f>'01.02 - Elektroinstalace ...'!J38</f>
        <v>0</v>
      </c>
      <c r="AZ57" s="84">
        <f>'01.02 - Elektroinstalace ...'!F35</f>
        <v>0</v>
      </c>
      <c r="BA57" s="84">
        <f>'01.02 - Elektroinstalace ...'!F36</f>
        <v>0</v>
      </c>
      <c r="BB57" s="84">
        <f>'01.02 - Elektroinstalace ...'!F37</f>
        <v>0</v>
      </c>
      <c r="BC57" s="84">
        <f>'01.02 - Elektroinstalace ...'!F38</f>
        <v>0</v>
      </c>
      <c r="BD57" s="86">
        <f>'01.02 - Elektroinstalace ...'!F39</f>
        <v>0</v>
      </c>
      <c r="BT57" s="26" t="s">
        <v>82</v>
      </c>
      <c r="BV57" s="26" t="s">
        <v>75</v>
      </c>
      <c r="BW57" s="26" t="s">
        <v>90</v>
      </c>
      <c r="BX57" s="26" t="s">
        <v>81</v>
      </c>
      <c r="CL57" s="26" t="s">
        <v>3</v>
      </c>
    </row>
    <row r="58" spans="1:90" s="3" customFormat="1" ht="16.5" customHeight="1">
      <c r="A58" s="81" t="s">
        <v>83</v>
      </c>
      <c r="B58" s="46"/>
      <c r="C58" s="9"/>
      <c r="D58" s="9"/>
      <c r="E58" s="313" t="s">
        <v>91</v>
      </c>
      <c r="F58" s="313"/>
      <c r="G58" s="313"/>
      <c r="H58" s="313"/>
      <c r="I58" s="313"/>
      <c r="J58" s="9"/>
      <c r="K58" s="313" t="s">
        <v>92</v>
      </c>
      <c r="L58" s="313"/>
      <c r="M58" s="313"/>
      <c r="N58" s="313"/>
      <c r="O58" s="313"/>
      <c r="P58" s="313"/>
      <c r="Q58" s="313"/>
      <c r="R58" s="313"/>
      <c r="S58" s="313"/>
      <c r="T58" s="313"/>
      <c r="U58" s="313"/>
      <c r="V58" s="313"/>
      <c r="W58" s="313"/>
      <c r="X58" s="313"/>
      <c r="Y58" s="313"/>
      <c r="Z58" s="313"/>
      <c r="AA58" s="313"/>
      <c r="AB58" s="313"/>
      <c r="AC58" s="313"/>
      <c r="AD58" s="313"/>
      <c r="AE58" s="313"/>
      <c r="AF58" s="313"/>
      <c r="AG58" s="297">
        <f>'01.03 - ZTI a vytápění - ...'!J32</f>
        <v>0</v>
      </c>
      <c r="AH58" s="298"/>
      <c r="AI58" s="298"/>
      <c r="AJ58" s="298"/>
      <c r="AK58" s="298"/>
      <c r="AL58" s="298"/>
      <c r="AM58" s="298"/>
      <c r="AN58" s="297">
        <f t="shared" si="0"/>
        <v>0</v>
      </c>
      <c r="AO58" s="298"/>
      <c r="AP58" s="298"/>
      <c r="AQ58" s="82" t="s">
        <v>86</v>
      </c>
      <c r="AR58" s="46"/>
      <c r="AS58" s="83">
        <v>0</v>
      </c>
      <c r="AT58" s="84">
        <f t="shared" si="1"/>
        <v>0</v>
      </c>
      <c r="AU58" s="85">
        <f>'01.03 - ZTI a vytápění - ...'!P102</f>
        <v>0</v>
      </c>
      <c r="AV58" s="84">
        <f>'01.03 - ZTI a vytápění - ...'!J35</f>
        <v>0</v>
      </c>
      <c r="AW58" s="84">
        <f>'01.03 - ZTI a vytápění - ...'!J36</f>
        <v>0</v>
      </c>
      <c r="AX58" s="84">
        <f>'01.03 - ZTI a vytápění - ...'!J37</f>
        <v>0</v>
      </c>
      <c r="AY58" s="84">
        <f>'01.03 - ZTI a vytápění - ...'!J38</f>
        <v>0</v>
      </c>
      <c r="AZ58" s="84">
        <f>'01.03 - ZTI a vytápění - ...'!F35</f>
        <v>0</v>
      </c>
      <c r="BA58" s="84">
        <f>'01.03 - ZTI a vytápění - ...'!F36</f>
        <v>0</v>
      </c>
      <c r="BB58" s="84">
        <f>'01.03 - ZTI a vytápění - ...'!F37</f>
        <v>0</v>
      </c>
      <c r="BC58" s="84">
        <f>'01.03 - ZTI a vytápění - ...'!F38</f>
        <v>0</v>
      </c>
      <c r="BD58" s="86">
        <f>'01.03 - ZTI a vytápění - ...'!F39</f>
        <v>0</v>
      </c>
      <c r="BT58" s="26" t="s">
        <v>82</v>
      </c>
      <c r="BV58" s="26" t="s">
        <v>75</v>
      </c>
      <c r="BW58" s="26" t="s">
        <v>93</v>
      </c>
      <c r="BX58" s="26" t="s">
        <v>81</v>
      </c>
      <c r="CL58" s="26" t="s">
        <v>3</v>
      </c>
    </row>
    <row r="59" spans="1:90" s="3" customFormat="1" ht="16.5" customHeight="1">
      <c r="A59" s="81" t="s">
        <v>83</v>
      </c>
      <c r="B59" s="46"/>
      <c r="C59" s="9"/>
      <c r="D59" s="9"/>
      <c r="E59" s="313" t="s">
        <v>94</v>
      </c>
      <c r="F59" s="313"/>
      <c r="G59" s="313"/>
      <c r="H59" s="313"/>
      <c r="I59" s="313"/>
      <c r="J59" s="9"/>
      <c r="K59" s="313" t="s">
        <v>95</v>
      </c>
      <c r="L59" s="313"/>
      <c r="M59" s="313"/>
      <c r="N59" s="313"/>
      <c r="O59" s="313"/>
      <c r="P59" s="313"/>
      <c r="Q59" s="313"/>
      <c r="R59" s="313"/>
      <c r="S59" s="313"/>
      <c r="T59" s="313"/>
      <c r="U59" s="313"/>
      <c r="V59" s="313"/>
      <c r="W59" s="313"/>
      <c r="X59" s="313"/>
      <c r="Y59" s="313"/>
      <c r="Z59" s="313"/>
      <c r="AA59" s="313"/>
      <c r="AB59" s="313"/>
      <c r="AC59" s="313"/>
      <c r="AD59" s="313"/>
      <c r="AE59" s="313"/>
      <c r="AF59" s="313"/>
      <c r="AG59" s="297">
        <f>'01.99 - Vedlejší rozpočto...'!J32</f>
        <v>0</v>
      </c>
      <c r="AH59" s="298"/>
      <c r="AI59" s="298"/>
      <c r="AJ59" s="298"/>
      <c r="AK59" s="298"/>
      <c r="AL59" s="298"/>
      <c r="AM59" s="298"/>
      <c r="AN59" s="297">
        <f t="shared" si="0"/>
        <v>0</v>
      </c>
      <c r="AO59" s="298"/>
      <c r="AP59" s="298"/>
      <c r="AQ59" s="82" t="s">
        <v>86</v>
      </c>
      <c r="AR59" s="46"/>
      <c r="AS59" s="83">
        <v>0</v>
      </c>
      <c r="AT59" s="84">
        <f t="shared" si="1"/>
        <v>0</v>
      </c>
      <c r="AU59" s="85">
        <f>'01.99 - Vedlejší rozpočto...'!P88</f>
        <v>0</v>
      </c>
      <c r="AV59" s="84">
        <f>'01.99 - Vedlejší rozpočto...'!J35</f>
        <v>0</v>
      </c>
      <c r="AW59" s="84">
        <f>'01.99 - Vedlejší rozpočto...'!J36</f>
        <v>0</v>
      </c>
      <c r="AX59" s="84">
        <f>'01.99 - Vedlejší rozpočto...'!J37</f>
        <v>0</v>
      </c>
      <c r="AY59" s="84">
        <f>'01.99 - Vedlejší rozpočto...'!J38</f>
        <v>0</v>
      </c>
      <c r="AZ59" s="84">
        <f>'01.99 - Vedlejší rozpočto...'!F35</f>
        <v>0</v>
      </c>
      <c r="BA59" s="84">
        <f>'01.99 - Vedlejší rozpočto...'!F36</f>
        <v>0</v>
      </c>
      <c r="BB59" s="84">
        <f>'01.99 - Vedlejší rozpočto...'!F37</f>
        <v>0</v>
      </c>
      <c r="BC59" s="84">
        <f>'01.99 - Vedlejší rozpočto...'!F38</f>
        <v>0</v>
      </c>
      <c r="BD59" s="86">
        <f>'01.99 - Vedlejší rozpočto...'!F39</f>
        <v>0</v>
      </c>
      <c r="BT59" s="26" t="s">
        <v>82</v>
      </c>
      <c r="BV59" s="26" t="s">
        <v>75</v>
      </c>
      <c r="BW59" s="26" t="s">
        <v>96</v>
      </c>
      <c r="BX59" s="26" t="s">
        <v>81</v>
      </c>
      <c r="CL59" s="26" t="s">
        <v>3</v>
      </c>
    </row>
    <row r="60" spans="2:91" s="6" customFormat="1" ht="24.75" customHeight="1">
      <c r="B60" s="72"/>
      <c r="C60" s="73"/>
      <c r="D60" s="331" t="s">
        <v>97</v>
      </c>
      <c r="E60" s="331"/>
      <c r="F60" s="331"/>
      <c r="G60" s="331"/>
      <c r="H60" s="331"/>
      <c r="I60" s="74"/>
      <c r="J60" s="331" t="s">
        <v>98</v>
      </c>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01">
        <f>ROUND(SUM(AG61:AG64),2)</f>
        <v>0</v>
      </c>
      <c r="AH60" s="302"/>
      <c r="AI60" s="302"/>
      <c r="AJ60" s="302"/>
      <c r="AK60" s="302"/>
      <c r="AL60" s="302"/>
      <c r="AM60" s="302"/>
      <c r="AN60" s="328">
        <f t="shared" si="0"/>
        <v>0</v>
      </c>
      <c r="AO60" s="302"/>
      <c r="AP60" s="302"/>
      <c r="AQ60" s="75" t="s">
        <v>79</v>
      </c>
      <c r="AR60" s="72"/>
      <c r="AS60" s="76">
        <f>ROUND(SUM(AS61:AS64),2)</f>
        <v>0</v>
      </c>
      <c r="AT60" s="77">
        <f t="shared" si="1"/>
        <v>0</v>
      </c>
      <c r="AU60" s="78">
        <f>ROUND(SUM(AU61:AU64),5)</f>
        <v>0</v>
      </c>
      <c r="AV60" s="77">
        <f>ROUND(AZ60*L29,2)</f>
        <v>0</v>
      </c>
      <c r="AW60" s="77">
        <f>ROUND(BA60*L30,2)</f>
        <v>0</v>
      </c>
      <c r="AX60" s="77">
        <f>ROUND(BB60*L29,2)</f>
        <v>0</v>
      </c>
      <c r="AY60" s="77">
        <f>ROUND(BC60*L30,2)</f>
        <v>0</v>
      </c>
      <c r="AZ60" s="77">
        <f>ROUND(SUM(AZ61:AZ64),2)</f>
        <v>0</v>
      </c>
      <c r="BA60" s="77">
        <f>ROUND(SUM(BA61:BA64),2)</f>
        <v>0</v>
      </c>
      <c r="BB60" s="77">
        <f>ROUND(SUM(BB61:BB64),2)</f>
        <v>0</v>
      </c>
      <c r="BC60" s="77">
        <f>ROUND(SUM(BC61:BC64),2)</f>
        <v>0</v>
      </c>
      <c r="BD60" s="79">
        <f>ROUND(SUM(BD61:BD64),2)</f>
        <v>0</v>
      </c>
      <c r="BS60" s="80" t="s">
        <v>72</v>
      </c>
      <c r="BT60" s="80" t="s">
        <v>80</v>
      </c>
      <c r="BU60" s="80" t="s">
        <v>74</v>
      </c>
      <c r="BV60" s="80" t="s">
        <v>75</v>
      </c>
      <c r="BW60" s="80" t="s">
        <v>99</v>
      </c>
      <c r="BX60" s="80" t="s">
        <v>5</v>
      </c>
      <c r="CL60" s="80" t="s">
        <v>3</v>
      </c>
      <c r="CM60" s="80" t="s">
        <v>82</v>
      </c>
    </row>
    <row r="61" spans="1:90" s="3" customFormat="1" ht="16.5" customHeight="1">
      <c r="A61" s="81" t="s">
        <v>83</v>
      </c>
      <c r="B61" s="46"/>
      <c r="C61" s="9"/>
      <c r="D61" s="9"/>
      <c r="E61" s="313" t="s">
        <v>100</v>
      </c>
      <c r="F61" s="313"/>
      <c r="G61" s="313"/>
      <c r="H61" s="313"/>
      <c r="I61" s="313"/>
      <c r="J61" s="9"/>
      <c r="K61" s="313" t="s">
        <v>101</v>
      </c>
      <c r="L61" s="313"/>
      <c r="M61" s="313"/>
      <c r="N61" s="313"/>
      <c r="O61" s="313"/>
      <c r="P61" s="313"/>
      <c r="Q61" s="313"/>
      <c r="R61" s="313"/>
      <c r="S61" s="313"/>
      <c r="T61" s="313"/>
      <c r="U61" s="313"/>
      <c r="V61" s="313"/>
      <c r="W61" s="313"/>
      <c r="X61" s="313"/>
      <c r="Y61" s="313"/>
      <c r="Z61" s="313"/>
      <c r="AA61" s="313"/>
      <c r="AB61" s="313"/>
      <c r="AC61" s="313"/>
      <c r="AD61" s="313"/>
      <c r="AE61" s="313"/>
      <c r="AF61" s="313"/>
      <c r="AG61" s="297">
        <f>'02.01 - Stavební část - f...'!J32</f>
        <v>0</v>
      </c>
      <c r="AH61" s="298"/>
      <c r="AI61" s="298"/>
      <c r="AJ61" s="298"/>
      <c r="AK61" s="298"/>
      <c r="AL61" s="298"/>
      <c r="AM61" s="298"/>
      <c r="AN61" s="297">
        <f t="shared" si="0"/>
        <v>0</v>
      </c>
      <c r="AO61" s="298"/>
      <c r="AP61" s="298"/>
      <c r="AQ61" s="82" t="s">
        <v>86</v>
      </c>
      <c r="AR61" s="46"/>
      <c r="AS61" s="83">
        <v>0</v>
      </c>
      <c r="AT61" s="84">
        <f t="shared" si="1"/>
        <v>0</v>
      </c>
      <c r="AU61" s="85">
        <f>'02.01 - Stavební část - f...'!P114</f>
        <v>0</v>
      </c>
      <c r="AV61" s="84">
        <f>'02.01 - Stavební část - f...'!J35</f>
        <v>0</v>
      </c>
      <c r="AW61" s="84">
        <f>'02.01 - Stavební část - f...'!J36</f>
        <v>0</v>
      </c>
      <c r="AX61" s="84">
        <f>'02.01 - Stavební část - f...'!J37</f>
        <v>0</v>
      </c>
      <c r="AY61" s="84">
        <f>'02.01 - Stavební část - f...'!J38</f>
        <v>0</v>
      </c>
      <c r="AZ61" s="84">
        <f>'02.01 - Stavební část - f...'!F35</f>
        <v>0</v>
      </c>
      <c r="BA61" s="84">
        <f>'02.01 - Stavební část - f...'!F36</f>
        <v>0</v>
      </c>
      <c r="BB61" s="84">
        <f>'02.01 - Stavební část - f...'!F37</f>
        <v>0</v>
      </c>
      <c r="BC61" s="84">
        <f>'02.01 - Stavební část - f...'!F38</f>
        <v>0</v>
      </c>
      <c r="BD61" s="86">
        <f>'02.01 - Stavební část - f...'!F39</f>
        <v>0</v>
      </c>
      <c r="BT61" s="26" t="s">
        <v>82</v>
      </c>
      <c r="BV61" s="26" t="s">
        <v>75</v>
      </c>
      <c r="BW61" s="26" t="s">
        <v>102</v>
      </c>
      <c r="BX61" s="26" t="s">
        <v>99</v>
      </c>
      <c r="CL61" s="26" t="s">
        <v>3</v>
      </c>
    </row>
    <row r="62" spans="1:90" s="3" customFormat="1" ht="16.5" customHeight="1">
      <c r="A62" s="81" t="s">
        <v>83</v>
      </c>
      <c r="B62" s="46"/>
      <c r="C62" s="9"/>
      <c r="D62" s="9"/>
      <c r="E62" s="313" t="s">
        <v>103</v>
      </c>
      <c r="F62" s="313"/>
      <c r="G62" s="313"/>
      <c r="H62" s="313"/>
      <c r="I62" s="313"/>
      <c r="J62" s="9"/>
      <c r="K62" s="313" t="s">
        <v>104</v>
      </c>
      <c r="L62" s="313"/>
      <c r="M62" s="313"/>
      <c r="N62" s="313"/>
      <c r="O62" s="313"/>
      <c r="P62" s="313"/>
      <c r="Q62" s="313"/>
      <c r="R62" s="313"/>
      <c r="S62" s="313"/>
      <c r="T62" s="313"/>
      <c r="U62" s="313"/>
      <c r="V62" s="313"/>
      <c r="W62" s="313"/>
      <c r="X62" s="313"/>
      <c r="Y62" s="313"/>
      <c r="Z62" s="313"/>
      <c r="AA62" s="313"/>
      <c r="AB62" s="313"/>
      <c r="AC62" s="313"/>
      <c r="AD62" s="313"/>
      <c r="AE62" s="313"/>
      <c r="AF62" s="313"/>
      <c r="AG62" s="297">
        <f>'02.02 - Elektroinstalace ...'!J32</f>
        <v>0</v>
      </c>
      <c r="AH62" s="298"/>
      <c r="AI62" s="298"/>
      <c r="AJ62" s="298"/>
      <c r="AK62" s="298"/>
      <c r="AL62" s="298"/>
      <c r="AM62" s="298"/>
      <c r="AN62" s="297">
        <f t="shared" si="0"/>
        <v>0</v>
      </c>
      <c r="AO62" s="298"/>
      <c r="AP62" s="298"/>
      <c r="AQ62" s="82" t="s">
        <v>86</v>
      </c>
      <c r="AR62" s="46"/>
      <c r="AS62" s="83">
        <v>0</v>
      </c>
      <c r="AT62" s="84">
        <f t="shared" si="1"/>
        <v>0</v>
      </c>
      <c r="AU62" s="85">
        <f>'02.02 - Elektroinstalace ...'!P90</f>
        <v>0</v>
      </c>
      <c r="AV62" s="84">
        <f>'02.02 - Elektroinstalace ...'!J35</f>
        <v>0</v>
      </c>
      <c r="AW62" s="84">
        <f>'02.02 - Elektroinstalace ...'!J36</f>
        <v>0</v>
      </c>
      <c r="AX62" s="84">
        <f>'02.02 - Elektroinstalace ...'!J37</f>
        <v>0</v>
      </c>
      <c r="AY62" s="84">
        <f>'02.02 - Elektroinstalace ...'!J38</f>
        <v>0</v>
      </c>
      <c r="AZ62" s="84">
        <f>'02.02 - Elektroinstalace ...'!F35</f>
        <v>0</v>
      </c>
      <c r="BA62" s="84">
        <f>'02.02 - Elektroinstalace ...'!F36</f>
        <v>0</v>
      </c>
      <c r="BB62" s="84">
        <f>'02.02 - Elektroinstalace ...'!F37</f>
        <v>0</v>
      </c>
      <c r="BC62" s="84">
        <f>'02.02 - Elektroinstalace ...'!F38</f>
        <v>0</v>
      </c>
      <c r="BD62" s="86">
        <f>'02.02 - Elektroinstalace ...'!F39</f>
        <v>0</v>
      </c>
      <c r="BT62" s="26" t="s">
        <v>82</v>
      </c>
      <c r="BV62" s="26" t="s">
        <v>75</v>
      </c>
      <c r="BW62" s="26" t="s">
        <v>105</v>
      </c>
      <c r="BX62" s="26" t="s">
        <v>99</v>
      </c>
      <c r="CL62" s="26" t="s">
        <v>3</v>
      </c>
    </row>
    <row r="63" spans="1:90" s="3" customFormat="1" ht="16.5" customHeight="1">
      <c r="A63" s="81" t="s">
        <v>83</v>
      </c>
      <c r="B63" s="46"/>
      <c r="C63" s="9"/>
      <c r="D63" s="9"/>
      <c r="E63" s="313" t="s">
        <v>106</v>
      </c>
      <c r="F63" s="313"/>
      <c r="G63" s="313"/>
      <c r="H63" s="313"/>
      <c r="I63" s="313"/>
      <c r="J63" s="9"/>
      <c r="K63" s="313" t="s">
        <v>107</v>
      </c>
      <c r="L63" s="313"/>
      <c r="M63" s="313"/>
      <c r="N63" s="313"/>
      <c r="O63" s="313"/>
      <c r="P63" s="313"/>
      <c r="Q63" s="313"/>
      <c r="R63" s="313"/>
      <c r="S63" s="313"/>
      <c r="T63" s="313"/>
      <c r="U63" s="313"/>
      <c r="V63" s="313"/>
      <c r="W63" s="313"/>
      <c r="X63" s="313"/>
      <c r="Y63" s="313"/>
      <c r="Z63" s="313"/>
      <c r="AA63" s="313"/>
      <c r="AB63" s="313"/>
      <c r="AC63" s="313"/>
      <c r="AD63" s="313"/>
      <c r="AE63" s="313"/>
      <c r="AF63" s="313"/>
      <c r="AG63" s="297">
        <f>'02.03 - ZTI a vytápění - ...'!J32</f>
        <v>0</v>
      </c>
      <c r="AH63" s="298"/>
      <c r="AI63" s="298"/>
      <c r="AJ63" s="298"/>
      <c r="AK63" s="298"/>
      <c r="AL63" s="298"/>
      <c r="AM63" s="298"/>
      <c r="AN63" s="297">
        <f t="shared" si="0"/>
        <v>0</v>
      </c>
      <c r="AO63" s="298"/>
      <c r="AP63" s="298"/>
      <c r="AQ63" s="82" t="s">
        <v>86</v>
      </c>
      <c r="AR63" s="46"/>
      <c r="AS63" s="83">
        <v>0</v>
      </c>
      <c r="AT63" s="84">
        <f t="shared" si="1"/>
        <v>0</v>
      </c>
      <c r="AU63" s="85">
        <f>'02.03 - ZTI a vytápění - ...'!P100</f>
        <v>0</v>
      </c>
      <c r="AV63" s="84">
        <f>'02.03 - ZTI a vytápění - ...'!J35</f>
        <v>0</v>
      </c>
      <c r="AW63" s="84">
        <f>'02.03 - ZTI a vytápění - ...'!J36</f>
        <v>0</v>
      </c>
      <c r="AX63" s="84">
        <f>'02.03 - ZTI a vytápění - ...'!J37</f>
        <v>0</v>
      </c>
      <c r="AY63" s="84">
        <f>'02.03 - ZTI a vytápění - ...'!J38</f>
        <v>0</v>
      </c>
      <c r="AZ63" s="84">
        <f>'02.03 - ZTI a vytápění - ...'!F35</f>
        <v>0</v>
      </c>
      <c r="BA63" s="84">
        <f>'02.03 - ZTI a vytápění - ...'!F36</f>
        <v>0</v>
      </c>
      <c r="BB63" s="84">
        <f>'02.03 - ZTI a vytápění - ...'!F37</f>
        <v>0</v>
      </c>
      <c r="BC63" s="84">
        <f>'02.03 - ZTI a vytápění - ...'!F38</f>
        <v>0</v>
      </c>
      <c r="BD63" s="86">
        <f>'02.03 - ZTI a vytápění - ...'!F39</f>
        <v>0</v>
      </c>
      <c r="BT63" s="26" t="s">
        <v>82</v>
      </c>
      <c r="BV63" s="26" t="s">
        <v>75</v>
      </c>
      <c r="BW63" s="26" t="s">
        <v>108</v>
      </c>
      <c r="BX63" s="26" t="s">
        <v>99</v>
      </c>
      <c r="CL63" s="26" t="s">
        <v>3</v>
      </c>
    </row>
    <row r="64" spans="1:90" s="3" customFormat="1" ht="16.5" customHeight="1">
      <c r="A64" s="81" t="s">
        <v>83</v>
      </c>
      <c r="B64" s="46"/>
      <c r="C64" s="9"/>
      <c r="D64" s="9"/>
      <c r="E64" s="313" t="s">
        <v>109</v>
      </c>
      <c r="F64" s="313"/>
      <c r="G64" s="313"/>
      <c r="H64" s="313"/>
      <c r="I64" s="313"/>
      <c r="J64" s="9"/>
      <c r="K64" s="313" t="s">
        <v>95</v>
      </c>
      <c r="L64" s="313"/>
      <c r="M64" s="313"/>
      <c r="N64" s="313"/>
      <c r="O64" s="313"/>
      <c r="P64" s="313"/>
      <c r="Q64" s="313"/>
      <c r="R64" s="313"/>
      <c r="S64" s="313"/>
      <c r="T64" s="313"/>
      <c r="U64" s="313"/>
      <c r="V64" s="313"/>
      <c r="W64" s="313"/>
      <c r="X64" s="313"/>
      <c r="Y64" s="313"/>
      <c r="Z64" s="313"/>
      <c r="AA64" s="313"/>
      <c r="AB64" s="313"/>
      <c r="AC64" s="313"/>
      <c r="AD64" s="313"/>
      <c r="AE64" s="313"/>
      <c r="AF64" s="313"/>
      <c r="AG64" s="297">
        <f>'02.99 - Vedlejší rozpočto...'!J32</f>
        <v>0</v>
      </c>
      <c r="AH64" s="298"/>
      <c r="AI64" s="298"/>
      <c r="AJ64" s="298"/>
      <c r="AK64" s="298"/>
      <c r="AL64" s="298"/>
      <c r="AM64" s="298"/>
      <c r="AN64" s="297">
        <f t="shared" si="0"/>
        <v>0</v>
      </c>
      <c r="AO64" s="298"/>
      <c r="AP64" s="298"/>
      <c r="AQ64" s="82" t="s">
        <v>86</v>
      </c>
      <c r="AR64" s="46"/>
      <c r="AS64" s="87">
        <v>0</v>
      </c>
      <c r="AT64" s="88">
        <f t="shared" si="1"/>
        <v>0</v>
      </c>
      <c r="AU64" s="89">
        <f>'02.99 - Vedlejší rozpočto...'!P88</f>
        <v>0</v>
      </c>
      <c r="AV64" s="88">
        <f>'02.99 - Vedlejší rozpočto...'!J35</f>
        <v>0</v>
      </c>
      <c r="AW64" s="88">
        <f>'02.99 - Vedlejší rozpočto...'!J36</f>
        <v>0</v>
      </c>
      <c r="AX64" s="88">
        <f>'02.99 - Vedlejší rozpočto...'!J37</f>
        <v>0</v>
      </c>
      <c r="AY64" s="88">
        <f>'02.99 - Vedlejší rozpočto...'!J38</f>
        <v>0</v>
      </c>
      <c r="AZ64" s="88">
        <f>'02.99 - Vedlejší rozpočto...'!F35</f>
        <v>0</v>
      </c>
      <c r="BA64" s="88">
        <f>'02.99 - Vedlejší rozpočto...'!F36</f>
        <v>0</v>
      </c>
      <c r="BB64" s="88">
        <f>'02.99 - Vedlejší rozpočto...'!F37</f>
        <v>0</v>
      </c>
      <c r="BC64" s="88">
        <f>'02.99 - Vedlejší rozpočto...'!F38</f>
        <v>0</v>
      </c>
      <c r="BD64" s="90">
        <f>'02.99 - Vedlejší rozpočto...'!F39</f>
        <v>0</v>
      </c>
      <c r="BT64" s="26" t="s">
        <v>82</v>
      </c>
      <c r="BV64" s="26" t="s">
        <v>75</v>
      </c>
      <c r="BW64" s="26" t="s">
        <v>110</v>
      </c>
      <c r="BX64" s="26" t="s">
        <v>99</v>
      </c>
      <c r="CL64" s="26" t="s">
        <v>3</v>
      </c>
    </row>
    <row r="65" spans="2:44" s="1" customFormat="1" ht="30" customHeight="1">
      <c r="B65" s="33"/>
      <c r="AR65" s="33"/>
    </row>
    <row r="66" spans="2:44" s="1" customFormat="1" ht="6.95" customHeight="1">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33"/>
    </row>
  </sheetData>
  <mergeCells count="78">
    <mergeCell ref="E64:I64"/>
    <mergeCell ref="C52:G52"/>
    <mergeCell ref="D55:H55"/>
    <mergeCell ref="D60:H60"/>
    <mergeCell ref="E58:I58"/>
    <mergeCell ref="E56:I56"/>
    <mergeCell ref="E59:I59"/>
    <mergeCell ref="I52:AF52"/>
    <mergeCell ref="J55:AF55"/>
    <mergeCell ref="J60:AF60"/>
    <mergeCell ref="K63:AF63"/>
    <mergeCell ref="K59:AF59"/>
    <mergeCell ref="E61:I61"/>
    <mergeCell ref="E57:I57"/>
    <mergeCell ref="E62:I62"/>
    <mergeCell ref="E63:I63"/>
    <mergeCell ref="K64:AF64"/>
    <mergeCell ref="K56:AF56"/>
    <mergeCell ref="K58:AF58"/>
    <mergeCell ref="L45:AO45"/>
    <mergeCell ref="AG54:AM54"/>
    <mergeCell ref="AN64:AP64"/>
    <mergeCell ref="AN63:AP63"/>
    <mergeCell ref="AN61:AP61"/>
    <mergeCell ref="AN57:AP57"/>
    <mergeCell ref="AN55:AP55"/>
    <mergeCell ref="AN60:AP60"/>
    <mergeCell ref="AN59:AP59"/>
    <mergeCell ref="AN56:AP56"/>
    <mergeCell ref="AN52:AP52"/>
    <mergeCell ref="AN58:AP58"/>
    <mergeCell ref="K61:AF61"/>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AM47:AN47"/>
    <mergeCell ref="AN62:AP62"/>
    <mergeCell ref="L33:P33"/>
    <mergeCell ref="AK33:AO33"/>
    <mergeCell ref="W33:AE33"/>
    <mergeCell ref="AK35:AO35"/>
    <mergeCell ref="X35:AB35"/>
    <mergeCell ref="K57:AF57"/>
    <mergeCell ref="K62:AF62"/>
    <mergeCell ref="AS49:AT51"/>
    <mergeCell ref="AN54:AP54"/>
    <mergeCell ref="AR2:BE2"/>
    <mergeCell ref="AG64:AM64"/>
    <mergeCell ref="AG57:AM57"/>
    <mergeCell ref="AG52:AM52"/>
    <mergeCell ref="AG58:AM58"/>
    <mergeCell ref="AG56:AM56"/>
    <mergeCell ref="AG55:AM55"/>
    <mergeCell ref="AG59:AM59"/>
    <mergeCell ref="AG62:AM62"/>
    <mergeCell ref="AG63:AM63"/>
    <mergeCell ref="AG60:AM60"/>
    <mergeCell ref="AG61:AM61"/>
    <mergeCell ref="AM49:AP49"/>
    <mergeCell ref="AM50:AP50"/>
  </mergeCells>
  <hyperlinks>
    <hyperlink ref="A56" location="'01.01 - Stavební část - f...'!C2" display="/"/>
    <hyperlink ref="A57" location="'01.02 - Elektroinstalace ...'!C2" display="/"/>
    <hyperlink ref="A58" location="'01.03 - ZTI a vytápění - ...'!C2" display="/"/>
    <hyperlink ref="A59" location="'01.99 - Vedlejší rozpočto...'!C2" display="/"/>
    <hyperlink ref="A61" location="'02.01 - Stavební část - f...'!C2" display="/"/>
    <hyperlink ref="A62" location="'02.02 - Elektroinstalace ...'!C2" display="/"/>
    <hyperlink ref="A63" location="'02.03 - ZTI a vytápění - ...'!C2" display="/"/>
    <hyperlink ref="A64" location="'02.99 - Vedlejší rozpočto...'!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8"/>
  <sheetViews>
    <sheetView showGridLines="0" zoomScale="110" zoomScaleNormal="110" workbookViewId="0" topLeftCell="A16"/>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ht="37.5" customHeight="1"/>
    <row r="2" spans="2:11" ht="7.5" customHeight="1">
      <c r="B2" s="201"/>
      <c r="C2" s="202"/>
      <c r="D2" s="202"/>
      <c r="E2" s="202"/>
      <c r="F2" s="202"/>
      <c r="G2" s="202"/>
      <c r="H2" s="202"/>
      <c r="I2" s="202"/>
      <c r="J2" s="202"/>
      <c r="K2" s="203"/>
    </row>
    <row r="3" spans="2:11" s="16" customFormat="1" ht="45" customHeight="1">
      <c r="B3" s="204"/>
      <c r="C3" s="337" t="s">
        <v>4001</v>
      </c>
      <c r="D3" s="337"/>
      <c r="E3" s="337"/>
      <c r="F3" s="337"/>
      <c r="G3" s="337"/>
      <c r="H3" s="337"/>
      <c r="I3" s="337"/>
      <c r="J3" s="337"/>
      <c r="K3" s="205"/>
    </row>
    <row r="4" spans="2:11" ht="25.5" customHeight="1">
      <c r="B4" s="206"/>
      <c r="C4" s="338" t="s">
        <v>4002</v>
      </c>
      <c r="D4" s="338"/>
      <c r="E4" s="338"/>
      <c r="F4" s="338"/>
      <c r="G4" s="338"/>
      <c r="H4" s="338"/>
      <c r="I4" s="338"/>
      <c r="J4" s="338"/>
      <c r="K4" s="207"/>
    </row>
    <row r="5" spans="2:11" ht="5.25" customHeight="1">
      <c r="B5" s="206"/>
      <c r="C5" s="208"/>
      <c r="D5" s="208"/>
      <c r="E5" s="208"/>
      <c r="F5" s="208"/>
      <c r="G5" s="208"/>
      <c r="H5" s="208"/>
      <c r="I5" s="208"/>
      <c r="J5" s="208"/>
      <c r="K5" s="207"/>
    </row>
    <row r="6" spans="2:11" ht="15" customHeight="1">
      <c r="B6" s="206"/>
      <c r="C6" s="336" t="s">
        <v>4003</v>
      </c>
      <c r="D6" s="336"/>
      <c r="E6" s="336"/>
      <c r="F6" s="336"/>
      <c r="G6" s="336"/>
      <c r="H6" s="336"/>
      <c r="I6" s="336"/>
      <c r="J6" s="336"/>
      <c r="K6" s="207"/>
    </row>
    <row r="7" spans="2:11" ht="15" customHeight="1">
      <c r="B7" s="210"/>
      <c r="C7" s="336" t="s">
        <v>4004</v>
      </c>
      <c r="D7" s="336"/>
      <c r="E7" s="336"/>
      <c r="F7" s="336"/>
      <c r="G7" s="336"/>
      <c r="H7" s="336"/>
      <c r="I7" s="336"/>
      <c r="J7" s="336"/>
      <c r="K7" s="207"/>
    </row>
    <row r="8" spans="2:11" ht="12.75" customHeight="1">
      <c r="B8" s="210"/>
      <c r="C8" s="209"/>
      <c r="D8" s="209"/>
      <c r="E8" s="209"/>
      <c r="F8" s="209"/>
      <c r="G8" s="209"/>
      <c r="H8" s="209"/>
      <c r="I8" s="209"/>
      <c r="J8" s="209"/>
      <c r="K8" s="207"/>
    </row>
    <row r="9" spans="2:11" ht="15" customHeight="1">
      <c r="B9" s="210"/>
      <c r="C9" s="336" t="s">
        <v>4005</v>
      </c>
      <c r="D9" s="336"/>
      <c r="E9" s="336"/>
      <c r="F9" s="336"/>
      <c r="G9" s="336"/>
      <c r="H9" s="336"/>
      <c r="I9" s="336"/>
      <c r="J9" s="336"/>
      <c r="K9" s="207"/>
    </row>
    <row r="10" spans="2:11" ht="15" customHeight="1">
      <c r="B10" s="210"/>
      <c r="C10" s="209"/>
      <c r="D10" s="336" t="s">
        <v>4006</v>
      </c>
      <c r="E10" s="336"/>
      <c r="F10" s="336"/>
      <c r="G10" s="336"/>
      <c r="H10" s="336"/>
      <c r="I10" s="336"/>
      <c r="J10" s="336"/>
      <c r="K10" s="207"/>
    </row>
    <row r="11" spans="2:11" ht="15" customHeight="1">
      <c r="B11" s="210"/>
      <c r="C11" s="211"/>
      <c r="D11" s="336" t="s">
        <v>4007</v>
      </c>
      <c r="E11" s="336"/>
      <c r="F11" s="336"/>
      <c r="G11" s="336"/>
      <c r="H11" s="336"/>
      <c r="I11" s="336"/>
      <c r="J11" s="336"/>
      <c r="K11" s="207"/>
    </row>
    <row r="12" spans="2:11" ht="15" customHeight="1">
      <c r="B12" s="210"/>
      <c r="C12" s="211"/>
      <c r="D12" s="209"/>
      <c r="E12" s="209"/>
      <c r="F12" s="209"/>
      <c r="G12" s="209"/>
      <c r="H12" s="209"/>
      <c r="I12" s="209"/>
      <c r="J12" s="209"/>
      <c r="K12" s="207"/>
    </row>
    <row r="13" spans="2:11" ht="15" customHeight="1">
      <c r="B13" s="210"/>
      <c r="C13" s="211"/>
      <c r="D13" s="212" t="s">
        <v>4008</v>
      </c>
      <c r="E13" s="209"/>
      <c r="F13" s="209"/>
      <c r="G13" s="209"/>
      <c r="H13" s="209"/>
      <c r="I13" s="209"/>
      <c r="J13" s="209"/>
      <c r="K13" s="207"/>
    </row>
    <row r="14" spans="2:11" ht="12.75" customHeight="1">
      <c r="B14" s="210"/>
      <c r="C14" s="211"/>
      <c r="D14" s="211"/>
      <c r="E14" s="211"/>
      <c r="F14" s="211"/>
      <c r="G14" s="211"/>
      <c r="H14" s="211"/>
      <c r="I14" s="211"/>
      <c r="J14" s="211"/>
      <c r="K14" s="207"/>
    </row>
    <row r="15" spans="2:11" ht="15" customHeight="1">
      <c r="B15" s="210"/>
      <c r="C15" s="211"/>
      <c r="D15" s="336" t="s">
        <v>4009</v>
      </c>
      <c r="E15" s="336"/>
      <c r="F15" s="336"/>
      <c r="G15" s="336"/>
      <c r="H15" s="336"/>
      <c r="I15" s="336"/>
      <c r="J15" s="336"/>
      <c r="K15" s="207"/>
    </row>
    <row r="16" spans="2:11" ht="15" customHeight="1">
      <c r="B16" s="210"/>
      <c r="C16" s="211"/>
      <c r="D16" s="336" t="s">
        <v>4010</v>
      </c>
      <c r="E16" s="336"/>
      <c r="F16" s="336"/>
      <c r="G16" s="336"/>
      <c r="H16" s="336"/>
      <c r="I16" s="336"/>
      <c r="J16" s="336"/>
      <c r="K16" s="207"/>
    </row>
    <row r="17" spans="2:11" ht="15" customHeight="1">
      <c r="B17" s="210"/>
      <c r="C17" s="211"/>
      <c r="D17" s="336" t="s">
        <v>4011</v>
      </c>
      <c r="E17" s="336"/>
      <c r="F17" s="336"/>
      <c r="G17" s="336"/>
      <c r="H17" s="336"/>
      <c r="I17" s="336"/>
      <c r="J17" s="336"/>
      <c r="K17" s="207"/>
    </row>
    <row r="18" spans="2:11" ht="15" customHeight="1">
      <c r="B18" s="210"/>
      <c r="C18" s="211"/>
      <c r="D18" s="211"/>
      <c r="E18" s="213" t="s">
        <v>79</v>
      </c>
      <c r="F18" s="336" t="s">
        <v>4012</v>
      </c>
      <c r="G18" s="336"/>
      <c r="H18" s="336"/>
      <c r="I18" s="336"/>
      <c r="J18" s="336"/>
      <c r="K18" s="207"/>
    </row>
    <row r="19" spans="2:11" ht="15" customHeight="1">
      <c r="B19" s="210"/>
      <c r="C19" s="211"/>
      <c r="D19" s="211"/>
      <c r="E19" s="213" t="s">
        <v>4013</v>
      </c>
      <c r="F19" s="336" t="s">
        <v>4014</v>
      </c>
      <c r="G19" s="336"/>
      <c r="H19" s="336"/>
      <c r="I19" s="336"/>
      <c r="J19" s="336"/>
      <c r="K19" s="207"/>
    </row>
    <row r="20" spans="2:11" ht="15" customHeight="1">
      <c r="B20" s="210"/>
      <c r="C20" s="211"/>
      <c r="D20" s="211"/>
      <c r="E20" s="213" t="s">
        <v>4015</v>
      </c>
      <c r="F20" s="336" t="s">
        <v>4016</v>
      </c>
      <c r="G20" s="336"/>
      <c r="H20" s="336"/>
      <c r="I20" s="336"/>
      <c r="J20" s="336"/>
      <c r="K20" s="207"/>
    </row>
    <row r="21" spans="2:11" ht="15" customHeight="1">
      <c r="B21" s="210"/>
      <c r="C21" s="211"/>
      <c r="D21" s="211"/>
      <c r="E21" s="213" t="s">
        <v>4017</v>
      </c>
      <c r="F21" s="336" t="s">
        <v>4018</v>
      </c>
      <c r="G21" s="336"/>
      <c r="H21" s="336"/>
      <c r="I21" s="336"/>
      <c r="J21" s="336"/>
      <c r="K21" s="207"/>
    </row>
    <row r="22" spans="2:11" ht="15" customHeight="1">
      <c r="B22" s="210"/>
      <c r="C22" s="211"/>
      <c r="D22" s="211"/>
      <c r="E22" s="213" t="s">
        <v>4019</v>
      </c>
      <c r="F22" s="336" t="s">
        <v>4020</v>
      </c>
      <c r="G22" s="336"/>
      <c r="H22" s="336"/>
      <c r="I22" s="336"/>
      <c r="J22" s="336"/>
      <c r="K22" s="207"/>
    </row>
    <row r="23" spans="2:11" ht="15" customHeight="1">
      <c r="B23" s="210"/>
      <c r="C23" s="211"/>
      <c r="D23" s="211"/>
      <c r="E23" s="213" t="s">
        <v>86</v>
      </c>
      <c r="F23" s="336" t="s">
        <v>4021</v>
      </c>
      <c r="G23" s="336"/>
      <c r="H23" s="336"/>
      <c r="I23" s="336"/>
      <c r="J23" s="336"/>
      <c r="K23" s="207"/>
    </row>
    <row r="24" spans="2:11" ht="12.75" customHeight="1">
      <c r="B24" s="210"/>
      <c r="C24" s="211"/>
      <c r="D24" s="211"/>
      <c r="E24" s="211"/>
      <c r="F24" s="211"/>
      <c r="G24" s="211"/>
      <c r="H24" s="211"/>
      <c r="I24" s="211"/>
      <c r="J24" s="211"/>
      <c r="K24" s="207"/>
    </row>
    <row r="25" spans="2:11" ht="15" customHeight="1">
      <c r="B25" s="210"/>
      <c r="C25" s="336" t="s">
        <v>4022</v>
      </c>
      <c r="D25" s="336"/>
      <c r="E25" s="336"/>
      <c r="F25" s="336"/>
      <c r="G25" s="336"/>
      <c r="H25" s="336"/>
      <c r="I25" s="336"/>
      <c r="J25" s="336"/>
      <c r="K25" s="207"/>
    </row>
    <row r="26" spans="2:11" ht="15" customHeight="1">
      <c r="B26" s="210"/>
      <c r="C26" s="336" t="s">
        <v>4023</v>
      </c>
      <c r="D26" s="336"/>
      <c r="E26" s="336"/>
      <c r="F26" s="336"/>
      <c r="G26" s="336"/>
      <c r="H26" s="336"/>
      <c r="I26" s="336"/>
      <c r="J26" s="336"/>
      <c r="K26" s="207"/>
    </row>
    <row r="27" spans="2:11" ht="15" customHeight="1">
      <c r="B27" s="210"/>
      <c r="C27" s="209"/>
      <c r="D27" s="336" t="s">
        <v>4024</v>
      </c>
      <c r="E27" s="336"/>
      <c r="F27" s="336"/>
      <c r="G27" s="336"/>
      <c r="H27" s="336"/>
      <c r="I27" s="336"/>
      <c r="J27" s="336"/>
      <c r="K27" s="207"/>
    </row>
    <row r="28" spans="2:11" ht="15" customHeight="1">
      <c r="B28" s="210"/>
      <c r="C28" s="211"/>
      <c r="D28" s="336" t="s">
        <v>4025</v>
      </c>
      <c r="E28" s="336"/>
      <c r="F28" s="336"/>
      <c r="G28" s="336"/>
      <c r="H28" s="336"/>
      <c r="I28" s="336"/>
      <c r="J28" s="336"/>
      <c r="K28" s="207"/>
    </row>
    <row r="29" spans="2:11" ht="12.75" customHeight="1">
      <c r="B29" s="210"/>
      <c r="C29" s="211"/>
      <c r="D29" s="211"/>
      <c r="E29" s="211"/>
      <c r="F29" s="211"/>
      <c r="G29" s="211"/>
      <c r="H29" s="211"/>
      <c r="I29" s="211"/>
      <c r="J29" s="211"/>
      <c r="K29" s="207"/>
    </row>
    <row r="30" spans="2:11" ht="15" customHeight="1">
      <c r="B30" s="210"/>
      <c r="C30" s="211"/>
      <c r="D30" s="336" t="s">
        <v>4026</v>
      </c>
      <c r="E30" s="336"/>
      <c r="F30" s="336"/>
      <c r="G30" s="336"/>
      <c r="H30" s="336"/>
      <c r="I30" s="336"/>
      <c r="J30" s="336"/>
      <c r="K30" s="207"/>
    </row>
    <row r="31" spans="2:11" ht="15" customHeight="1">
      <c r="B31" s="210"/>
      <c r="C31" s="211"/>
      <c r="D31" s="336" t="s">
        <v>4027</v>
      </c>
      <c r="E31" s="336"/>
      <c r="F31" s="336"/>
      <c r="G31" s="336"/>
      <c r="H31" s="336"/>
      <c r="I31" s="336"/>
      <c r="J31" s="336"/>
      <c r="K31" s="207"/>
    </row>
    <row r="32" spans="2:11" ht="12.75" customHeight="1">
      <c r="B32" s="210"/>
      <c r="C32" s="211"/>
      <c r="D32" s="211"/>
      <c r="E32" s="211"/>
      <c r="F32" s="211"/>
      <c r="G32" s="211"/>
      <c r="H32" s="211"/>
      <c r="I32" s="211"/>
      <c r="J32" s="211"/>
      <c r="K32" s="207"/>
    </row>
    <row r="33" spans="2:11" ht="15" customHeight="1">
      <c r="B33" s="210"/>
      <c r="C33" s="211"/>
      <c r="D33" s="336" t="s">
        <v>4028</v>
      </c>
      <c r="E33" s="336"/>
      <c r="F33" s="336"/>
      <c r="G33" s="336"/>
      <c r="H33" s="336"/>
      <c r="I33" s="336"/>
      <c r="J33" s="336"/>
      <c r="K33" s="207"/>
    </row>
    <row r="34" spans="2:11" ht="15" customHeight="1">
      <c r="B34" s="210"/>
      <c r="C34" s="211"/>
      <c r="D34" s="336" t="s">
        <v>4029</v>
      </c>
      <c r="E34" s="336"/>
      <c r="F34" s="336"/>
      <c r="G34" s="336"/>
      <c r="H34" s="336"/>
      <c r="I34" s="336"/>
      <c r="J34" s="336"/>
      <c r="K34" s="207"/>
    </row>
    <row r="35" spans="2:11" ht="15" customHeight="1">
      <c r="B35" s="210"/>
      <c r="C35" s="211"/>
      <c r="D35" s="336" t="s">
        <v>4030</v>
      </c>
      <c r="E35" s="336"/>
      <c r="F35" s="336"/>
      <c r="G35" s="336"/>
      <c r="H35" s="336"/>
      <c r="I35" s="336"/>
      <c r="J35" s="336"/>
      <c r="K35" s="207"/>
    </row>
    <row r="36" spans="2:11" ht="15" customHeight="1">
      <c r="B36" s="210"/>
      <c r="C36" s="211"/>
      <c r="D36" s="209"/>
      <c r="E36" s="212" t="s">
        <v>147</v>
      </c>
      <c r="F36" s="209"/>
      <c r="G36" s="336" t="s">
        <v>4031</v>
      </c>
      <c r="H36" s="336"/>
      <c r="I36" s="336"/>
      <c r="J36" s="336"/>
      <c r="K36" s="207"/>
    </row>
    <row r="37" spans="2:11" ht="30.75" customHeight="1">
      <c r="B37" s="210"/>
      <c r="C37" s="211"/>
      <c r="D37" s="209"/>
      <c r="E37" s="212" t="s">
        <v>4032</v>
      </c>
      <c r="F37" s="209"/>
      <c r="G37" s="336" t="s">
        <v>4033</v>
      </c>
      <c r="H37" s="336"/>
      <c r="I37" s="336"/>
      <c r="J37" s="336"/>
      <c r="K37" s="207"/>
    </row>
    <row r="38" spans="2:11" ht="15" customHeight="1">
      <c r="B38" s="210"/>
      <c r="C38" s="211"/>
      <c r="D38" s="209"/>
      <c r="E38" s="212" t="s">
        <v>54</v>
      </c>
      <c r="F38" s="209"/>
      <c r="G38" s="336" t="s">
        <v>4034</v>
      </c>
      <c r="H38" s="336"/>
      <c r="I38" s="336"/>
      <c r="J38" s="336"/>
      <c r="K38" s="207"/>
    </row>
    <row r="39" spans="2:11" ht="15" customHeight="1">
      <c r="B39" s="210"/>
      <c r="C39" s="211"/>
      <c r="D39" s="209"/>
      <c r="E39" s="212" t="s">
        <v>55</v>
      </c>
      <c r="F39" s="209"/>
      <c r="G39" s="336" t="s">
        <v>4035</v>
      </c>
      <c r="H39" s="336"/>
      <c r="I39" s="336"/>
      <c r="J39" s="336"/>
      <c r="K39" s="207"/>
    </row>
    <row r="40" spans="2:11" ht="15" customHeight="1">
      <c r="B40" s="210"/>
      <c r="C40" s="211"/>
      <c r="D40" s="209"/>
      <c r="E40" s="212" t="s">
        <v>148</v>
      </c>
      <c r="F40" s="209"/>
      <c r="G40" s="336" t="s">
        <v>4036</v>
      </c>
      <c r="H40" s="336"/>
      <c r="I40" s="336"/>
      <c r="J40" s="336"/>
      <c r="K40" s="207"/>
    </row>
    <row r="41" spans="2:11" ht="15" customHeight="1">
      <c r="B41" s="210"/>
      <c r="C41" s="211"/>
      <c r="D41" s="209"/>
      <c r="E41" s="212" t="s">
        <v>149</v>
      </c>
      <c r="F41" s="209"/>
      <c r="G41" s="336" t="s">
        <v>4037</v>
      </c>
      <c r="H41" s="336"/>
      <c r="I41" s="336"/>
      <c r="J41" s="336"/>
      <c r="K41" s="207"/>
    </row>
    <row r="42" spans="2:11" ht="15" customHeight="1">
      <c r="B42" s="210"/>
      <c r="C42" s="211"/>
      <c r="D42" s="209"/>
      <c r="E42" s="212" t="s">
        <v>4038</v>
      </c>
      <c r="F42" s="209"/>
      <c r="G42" s="336" t="s">
        <v>4039</v>
      </c>
      <c r="H42" s="336"/>
      <c r="I42" s="336"/>
      <c r="J42" s="336"/>
      <c r="K42" s="207"/>
    </row>
    <row r="43" spans="2:11" ht="15" customHeight="1">
      <c r="B43" s="210"/>
      <c r="C43" s="211"/>
      <c r="D43" s="209"/>
      <c r="E43" s="212"/>
      <c r="F43" s="209"/>
      <c r="G43" s="336" t="s">
        <v>4040</v>
      </c>
      <c r="H43" s="336"/>
      <c r="I43" s="336"/>
      <c r="J43" s="336"/>
      <c r="K43" s="207"/>
    </row>
    <row r="44" spans="2:11" ht="15" customHeight="1">
      <c r="B44" s="210"/>
      <c r="C44" s="211"/>
      <c r="D44" s="209"/>
      <c r="E44" s="212" t="s">
        <v>4041</v>
      </c>
      <c r="F44" s="209"/>
      <c r="G44" s="336" t="s">
        <v>4042</v>
      </c>
      <c r="H44" s="336"/>
      <c r="I44" s="336"/>
      <c r="J44" s="336"/>
      <c r="K44" s="207"/>
    </row>
    <row r="45" spans="2:11" ht="15" customHeight="1">
      <c r="B45" s="210"/>
      <c r="C45" s="211"/>
      <c r="D45" s="209"/>
      <c r="E45" s="212" t="s">
        <v>151</v>
      </c>
      <c r="F45" s="209"/>
      <c r="G45" s="336" t="s">
        <v>4043</v>
      </c>
      <c r="H45" s="336"/>
      <c r="I45" s="336"/>
      <c r="J45" s="336"/>
      <c r="K45" s="207"/>
    </row>
    <row r="46" spans="2:11" ht="12.75" customHeight="1">
      <c r="B46" s="210"/>
      <c r="C46" s="211"/>
      <c r="D46" s="209"/>
      <c r="E46" s="209"/>
      <c r="F46" s="209"/>
      <c r="G46" s="209"/>
      <c r="H46" s="209"/>
      <c r="I46" s="209"/>
      <c r="J46" s="209"/>
      <c r="K46" s="207"/>
    </row>
    <row r="47" spans="2:11" ht="15" customHeight="1">
      <c r="B47" s="210"/>
      <c r="C47" s="211"/>
      <c r="D47" s="336" t="s">
        <v>4044</v>
      </c>
      <c r="E47" s="336"/>
      <c r="F47" s="336"/>
      <c r="G47" s="336"/>
      <c r="H47" s="336"/>
      <c r="I47" s="336"/>
      <c r="J47" s="336"/>
      <c r="K47" s="207"/>
    </row>
    <row r="48" spans="2:11" ht="15" customHeight="1">
      <c r="B48" s="210"/>
      <c r="C48" s="211"/>
      <c r="D48" s="211"/>
      <c r="E48" s="336" t="s">
        <v>4045</v>
      </c>
      <c r="F48" s="336"/>
      <c r="G48" s="336"/>
      <c r="H48" s="336"/>
      <c r="I48" s="336"/>
      <c r="J48" s="336"/>
      <c r="K48" s="207"/>
    </row>
    <row r="49" spans="2:11" ht="15" customHeight="1">
      <c r="B49" s="210"/>
      <c r="C49" s="211"/>
      <c r="D49" s="211"/>
      <c r="E49" s="336" t="s">
        <v>4046</v>
      </c>
      <c r="F49" s="336"/>
      <c r="G49" s="336"/>
      <c r="H49" s="336"/>
      <c r="I49" s="336"/>
      <c r="J49" s="336"/>
      <c r="K49" s="207"/>
    </row>
    <row r="50" spans="2:11" ht="15" customHeight="1">
      <c r="B50" s="210"/>
      <c r="C50" s="211"/>
      <c r="D50" s="211"/>
      <c r="E50" s="336" t="s">
        <v>4047</v>
      </c>
      <c r="F50" s="336"/>
      <c r="G50" s="336"/>
      <c r="H50" s="336"/>
      <c r="I50" s="336"/>
      <c r="J50" s="336"/>
      <c r="K50" s="207"/>
    </row>
    <row r="51" spans="2:11" ht="15" customHeight="1">
      <c r="B51" s="210"/>
      <c r="C51" s="211"/>
      <c r="D51" s="336" t="s">
        <v>4048</v>
      </c>
      <c r="E51" s="336"/>
      <c r="F51" s="336"/>
      <c r="G51" s="336"/>
      <c r="H51" s="336"/>
      <c r="I51" s="336"/>
      <c r="J51" s="336"/>
      <c r="K51" s="207"/>
    </row>
    <row r="52" spans="2:11" ht="25.5" customHeight="1">
      <c r="B52" s="206"/>
      <c r="C52" s="338" t="s">
        <v>4049</v>
      </c>
      <c r="D52" s="338"/>
      <c r="E52" s="338"/>
      <c r="F52" s="338"/>
      <c r="G52" s="338"/>
      <c r="H52" s="338"/>
      <c r="I52" s="338"/>
      <c r="J52" s="338"/>
      <c r="K52" s="207"/>
    </row>
    <row r="53" spans="2:11" ht="5.25" customHeight="1">
      <c r="B53" s="206"/>
      <c r="C53" s="208"/>
      <c r="D53" s="208"/>
      <c r="E53" s="208"/>
      <c r="F53" s="208"/>
      <c r="G53" s="208"/>
      <c r="H53" s="208"/>
      <c r="I53" s="208"/>
      <c r="J53" s="208"/>
      <c r="K53" s="207"/>
    </row>
    <row r="54" spans="2:11" ht="15" customHeight="1">
      <c r="B54" s="206"/>
      <c r="C54" s="336" t="s">
        <v>4050</v>
      </c>
      <c r="D54" s="336"/>
      <c r="E54" s="336"/>
      <c r="F54" s="336"/>
      <c r="G54" s="336"/>
      <c r="H54" s="336"/>
      <c r="I54" s="336"/>
      <c r="J54" s="336"/>
      <c r="K54" s="207"/>
    </row>
    <row r="55" spans="2:11" ht="15" customHeight="1">
      <c r="B55" s="206"/>
      <c r="C55" s="336" t="s">
        <v>4051</v>
      </c>
      <c r="D55" s="336"/>
      <c r="E55" s="336"/>
      <c r="F55" s="336"/>
      <c r="G55" s="336"/>
      <c r="H55" s="336"/>
      <c r="I55" s="336"/>
      <c r="J55" s="336"/>
      <c r="K55" s="207"/>
    </row>
    <row r="56" spans="2:11" ht="12.75" customHeight="1">
      <c r="B56" s="206"/>
      <c r="C56" s="209"/>
      <c r="D56" s="209"/>
      <c r="E56" s="209"/>
      <c r="F56" s="209"/>
      <c r="G56" s="209"/>
      <c r="H56" s="209"/>
      <c r="I56" s="209"/>
      <c r="J56" s="209"/>
      <c r="K56" s="207"/>
    </row>
    <row r="57" spans="2:11" ht="15" customHeight="1">
      <c r="B57" s="206"/>
      <c r="C57" s="336" t="s">
        <v>4052</v>
      </c>
      <c r="D57" s="336"/>
      <c r="E57" s="336"/>
      <c r="F57" s="336"/>
      <c r="G57" s="336"/>
      <c r="H57" s="336"/>
      <c r="I57" s="336"/>
      <c r="J57" s="336"/>
      <c r="K57" s="207"/>
    </row>
    <row r="58" spans="2:11" ht="15" customHeight="1">
      <c r="B58" s="206"/>
      <c r="C58" s="211"/>
      <c r="D58" s="336" t="s">
        <v>4053</v>
      </c>
      <c r="E58" s="336"/>
      <c r="F58" s="336"/>
      <c r="G58" s="336"/>
      <c r="H58" s="336"/>
      <c r="I58" s="336"/>
      <c r="J58" s="336"/>
      <c r="K58" s="207"/>
    </row>
    <row r="59" spans="2:11" ht="15" customHeight="1">
      <c r="B59" s="206"/>
      <c r="C59" s="211"/>
      <c r="D59" s="336" t="s">
        <v>4054</v>
      </c>
      <c r="E59" s="336"/>
      <c r="F59" s="336"/>
      <c r="G59" s="336"/>
      <c r="H59" s="336"/>
      <c r="I59" s="336"/>
      <c r="J59" s="336"/>
      <c r="K59" s="207"/>
    </row>
    <row r="60" spans="2:11" ht="15" customHeight="1">
      <c r="B60" s="206"/>
      <c r="C60" s="211"/>
      <c r="D60" s="336" t="s">
        <v>4055</v>
      </c>
      <c r="E60" s="336"/>
      <c r="F60" s="336"/>
      <c r="G60" s="336"/>
      <c r="H60" s="336"/>
      <c r="I60" s="336"/>
      <c r="J60" s="336"/>
      <c r="K60" s="207"/>
    </row>
    <row r="61" spans="2:11" ht="15" customHeight="1">
      <c r="B61" s="206"/>
      <c r="C61" s="211"/>
      <c r="D61" s="336" t="s">
        <v>4056</v>
      </c>
      <c r="E61" s="336"/>
      <c r="F61" s="336"/>
      <c r="G61" s="336"/>
      <c r="H61" s="336"/>
      <c r="I61" s="336"/>
      <c r="J61" s="336"/>
      <c r="K61" s="207"/>
    </row>
    <row r="62" spans="2:11" ht="15" customHeight="1">
      <c r="B62" s="206"/>
      <c r="C62" s="211"/>
      <c r="D62" s="340" t="s">
        <v>4057</v>
      </c>
      <c r="E62" s="340"/>
      <c r="F62" s="340"/>
      <c r="G62" s="340"/>
      <c r="H62" s="340"/>
      <c r="I62" s="340"/>
      <c r="J62" s="340"/>
      <c r="K62" s="207"/>
    </row>
    <row r="63" spans="2:11" ht="15" customHeight="1">
      <c r="B63" s="206"/>
      <c r="C63" s="211"/>
      <c r="D63" s="336" t="s">
        <v>4058</v>
      </c>
      <c r="E63" s="336"/>
      <c r="F63" s="336"/>
      <c r="G63" s="336"/>
      <c r="H63" s="336"/>
      <c r="I63" s="336"/>
      <c r="J63" s="336"/>
      <c r="K63" s="207"/>
    </row>
    <row r="64" spans="2:11" ht="12.75" customHeight="1">
      <c r="B64" s="206"/>
      <c r="C64" s="211"/>
      <c r="D64" s="211"/>
      <c r="E64" s="214"/>
      <c r="F64" s="211"/>
      <c r="G64" s="211"/>
      <c r="H64" s="211"/>
      <c r="I64" s="211"/>
      <c r="J64" s="211"/>
      <c r="K64" s="207"/>
    </row>
    <row r="65" spans="2:11" ht="15" customHeight="1">
      <c r="B65" s="206"/>
      <c r="C65" s="211"/>
      <c r="D65" s="336" t="s">
        <v>4059</v>
      </c>
      <c r="E65" s="336"/>
      <c r="F65" s="336"/>
      <c r="G65" s="336"/>
      <c r="H65" s="336"/>
      <c r="I65" s="336"/>
      <c r="J65" s="336"/>
      <c r="K65" s="207"/>
    </row>
    <row r="66" spans="2:11" ht="15" customHeight="1">
      <c r="B66" s="206"/>
      <c r="C66" s="211"/>
      <c r="D66" s="340" t="s">
        <v>4060</v>
      </c>
      <c r="E66" s="340"/>
      <c r="F66" s="340"/>
      <c r="G66" s="340"/>
      <c r="H66" s="340"/>
      <c r="I66" s="340"/>
      <c r="J66" s="340"/>
      <c r="K66" s="207"/>
    </row>
    <row r="67" spans="2:11" ht="15" customHeight="1">
      <c r="B67" s="206"/>
      <c r="C67" s="211"/>
      <c r="D67" s="336" t="s">
        <v>4061</v>
      </c>
      <c r="E67" s="336"/>
      <c r="F67" s="336"/>
      <c r="G67" s="336"/>
      <c r="H67" s="336"/>
      <c r="I67" s="336"/>
      <c r="J67" s="336"/>
      <c r="K67" s="207"/>
    </row>
    <row r="68" spans="2:11" ht="15" customHeight="1">
      <c r="B68" s="206"/>
      <c r="C68" s="211"/>
      <c r="D68" s="336" t="s">
        <v>4062</v>
      </c>
      <c r="E68" s="336"/>
      <c r="F68" s="336"/>
      <c r="G68" s="336"/>
      <c r="H68" s="336"/>
      <c r="I68" s="336"/>
      <c r="J68" s="336"/>
      <c r="K68" s="207"/>
    </row>
    <row r="69" spans="2:11" ht="15" customHeight="1">
      <c r="B69" s="206"/>
      <c r="C69" s="211"/>
      <c r="D69" s="336" t="s">
        <v>4063</v>
      </c>
      <c r="E69" s="336"/>
      <c r="F69" s="336"/>
      <c r="G69" s="336"/>
      <c r="H69" s="336"/>
      <c r="I69" s="336"/>
      <c r="J69" s="336"/>
      <c r="K69" s="207"/>
    </row>
    <row r="70" spans="2:11" ht="15" customHeight="1">
      <c r="B70" s="206"/>
      <c r="C70" s="211"/>
      <c r="D70" s="336" t="s">
        <v>4064</v>
      </c>
      <c r="E70" s="336"/>
      <c r="F70" s="336"/>
      <c r="G70" s="336"/>
      <c r="H70" s="336"/>
      <c r="I70" s="336"/>
      <c r="J70" s="336"/>
      <c r="K70" s="207"/>
    </row>
    <row r="71" spans="2:11" ht="12.75" customHeight="1">
      <c r="B71" s="215"/>
      <c r="C71" s="216"/>
      <c r="D71" s="216"/>
      <c r="E71" s="216"/>
      <c r="F71" s="216"/>
      <c r="G71" s="216"/>
      <c r="H71" s="216"/>
      <c r="I71" s="216"/>
      <c r="J71" s="216"/>
      <c r="K71" s="217"/>
    </row>
    <row r="72" spans="2:11" ht="18.75" customHeight="1">
      <c r="B72" s="218"/>
      <c r="C72" s="218"/>
      <c r="D72" s="218"/>
      <c r="E72" s="218"/>
      <c r="F72" s="218"/>
      <c r="G72" s="218"/>
      <c r="H72" s="218"/>
      <c r="I72" s="218"/>
      <c r="J72" s="218"/>
      <c r="K72" s="219"/>
    </row>
    <row r="73" spans="2:11" ht="18.75" customHeight="1">
      <c r="B73" s="219"/>
      <c r="C73" s="219"/>
      <c r="D73" s="219"/>
      <c r="E73" s="219"/>
      <c r="F73" s="219"/>
      <c r="G73" s="219"/>
      <c r="H73" s="219"/>
      <c r="I73" s="219"/>
      <c r="J73" s="219"/>
      <c r="K73" s="219"/>
    </row>
    <row r="74" spans="2:11" ht="7.5" customHeight="1">
      <c r="B74" s="220"/>
      <c r="C74" s="221"/>
      <c r="D74" s="221"/>
      <c r="E74" s="221"/>
      <c r="F74" s="221"/>
      <c r="G74" s="221"/>
      <c r="H74" s="221"/>
      <c r="I74" s="221"/>
      <c r="J74" s="221"/>
      <c r="K74" s="222"/>
    </row>
    <row r="75" spans="2:11" ht="45" customHeight="1">
      <c r="B75" s="223"/>
      <c r="C75" s="339" t="s">
        <v>4065</v>
      </c>
      <c r="D75" s="339"/>
      <c r="E75" s="339"/>
      <c r="F75" s="339"/>
      <c r="G75" s="339"/>
      <c r="H75" s="339"/>
      <c r="I75" s="339"/>
      <c r="J75" s="339"/>
      <c r="K75" s="224"/>
    </row>
    <row r="76" spans="2:11" ht="17.25" customHeight="1">
      <c r="B76" s="223"/>
      <c r="C76" s="225" t="s">
        <v>4066</v>
      </c>
      <c r="D76" s="225"/>
      <c r="E76" s="225"/>
      <c r="F76" s="225" t="s">
        <v>4067</v>
      </c>
      <c r="G76" s="226"/>
      <c r="H76" s="225" t="s">
        <v>55</v>
      </c>
      <c r="I76" s="225" t="s">
        <v>58</v>
      </c>
      <c r="J76" s="225" t="s">
        <v>4068</v>
      </c>
      <c r="K76" s="224"/>
    </row>
    <row r="77" spans="2:11" ht="17.25" customHeight="1">
      <c r="B77" s="223"/>
      <c r="C77" s="227" t="s">
        <v>4069</v>
      </c>
      <c r="D77" s="227"/>
      <c r="E77" s="227"/>
      <c r="F77" s="228" t="s">
        <v>4070</v>
      </c>
      <c r="G77" s="229"/>
      <c r="H77" s="227"/>
      <c r="I77" s="227"/>
      <c r="J77" s="227" t="s">
        <v>4071</v>
      </c>
      <c r="K77" s="224"/>
    </row>
    <row r="78" spans="2:11" ht="5.25" customHeight="1">
      <c r="B78" s="223"/>
      <c r="C78" s="230"/>
      <c r="D78" s="230"/>
      <c r="E78" s="230"/>
      <c r="F78" s="230"/>
      <c r="G78" s="231"/>
      <c r="H78" s="230"/>
      <c r="I78" s="230"/>
      <c r="J78" s="230"/>
      <c r="K78" s="224"/>
    </row>
    <row r="79" spans="2:11" ht="15" customHeight="1">
      <c r="B79" s="223"/>
      <c r="C79" s="212" t="s">
        <v>54</v>
      </c>
      <c r="D79" s="232"/>
      <c r="E79" s="232"/>
      <c r="F79" s="233" t="s">
        <v>4072</v>
      </c>
      <c r="G79" s="234"/>
      <c r="H79" s="212" t="s">
        <v>4073</v>
      </c>
      <c r="I79" s="212" t="s">
        <v>4074</v>
      </c>
      <c r="J79" s="212">
        <v>20</v>
      </c>
      <c r="K79" s="224"/>
    </row>
    <row r="80" spans="2:11" ht="15" customHeight="1">
      <c r="B80" s="223"/>
      <c r="C80" s="212" t="s">
        <v>4075</v>
      </c>
      <c r="D80" s="212"/>
      <c r="E80" s="212"/>
      <c r="F80" s="233" t="s">
        <v>4072</v>
      </c>
      <c r="G80" s="234"/>
      <c r="H80" s="212" t="s">
        <v>4076</v>
      </c>
      <c r="I80" s="212" t="s">
        <v>4074</v>
      </c>
      <c r="J80" s="212">
        <v>120</v>
      </c>
      <c r="K80" s="224"/>
    </row>
    <row r="81" spans="2:11" ht="15" customHeight="1">
      <c r="B81" s="235"/>
      <c r="C81" s="212" t="s">
        <v>4077</v>
      </c>
      <c r="D81" s="212"/>
      <c r="E81" s="212"/>
      <c r="F81" s="233" t="s">
        <v>4078</v>
      </c>
      <c r="G81" s="234"/>
      <c r="H81" s="212" t="s">
        <v>4079</v>
      </c>
      <c r="I81" s="212" t="s">
        <v>4074</v>
      </c>
      <c r="J81" s="212">
        <v>50</v>
      </c>
      <c r="K81" s="224"/>
    </row>
    <row r="82" spans="2:11" ht="15" customHeight="1">
      <c r="B82" s="235"/>
      <c r="C82" s="212" t="s">
        <v>4080</v>
      </c>
      <c r="D82" s="212"/>
      <c r="E82" s="212"/>
      <c r="F82" s="233" t="s">
        <v>4072</v>
      </c>
      <c r="G82" s="234"/>
      <c r="H82" s="212" t="s">
        <v>4081</v>
      </c>
      <c r="I82" s="212" t="s">
        <v>4082</v>
      </c>
      <c r="J82" s="212"/>
      <c r="K82" s="224"/>
    </row>
    <row r="83" spans="2:11" ht="15" customHeight="1">
      <c r="B83" s="235"/>
      <c r="C83" s="212" t="s">
        <v>4083</v>
      </c>
      <c r="D83" s="212"/>
      <c r="E83" s="212"/>
      <c r="F83" s="233" t="s">
        <v>4078</v>
      </c>
      <c r="G83" s="212"/>
      <c r="H83" s="212" t="s">
        <v>4084</v>
      </c>
      <c r="I83" s="212" t="s">
        <v>4074</v>
      </c>
      <c r="J83" s="212">
        <v>15</v>
      </c>
      <c r="K83" s="224"/>
    </row>
    <row r="84" spans="2:11" ht="15" customHeight="1">
      <c r="B84" s="235"/>
      <c r="C84" s="212" t="s">
        <v>4085</v>
      </c>
      <c r="D84" s="212"/>
      <c r="E84" s="212"/>
      <c r="F84" s="233" t="s">
        <v>4078</v>
      </c>
      <c r="G84" s="212"/>
      <c r="H84" s="212" t="s">
        <v>4086</v>
      </c>
      <c r="I84" s="212" t="s">
        <v>4074</v>
      </c>
      <c r="J84" s="212">
        <v>15</v>
      </c>
      <c r="K84" s="224"/>
    </row>
    <row r="85" spans="2:11" ht="15" customHeight="1">
      <c r="B85" s="235"/>
      <c r="C85" s="212" t="s">
        <v>4087</v>
      </c>
      <c r="D85" s="212"/>
      <c r="E85" s="212"/>
      <c r="F85" s="233" t="s">
        <v>4078</v>
      </c>
      <c r="G85" s="212"/>
      <c r="H85" s="212" t="s">
        <v>4088</v>
      </c>
      <c r="I85" s="212" t="s">
        <v>4074</v>
      </c>
      <c r="J85" s="212">
        <v>20</v>
      </c>
      <c r="K85" s="224"/>
    </row>
    <row r="86" spans="2:11" ht="15" customHeight="1">
      <c r="B86" s="235"/>
      <c r="C86" s="212" t="s">
        <v>4089</v>
      </c>
      <c r="D86" s="212"/>
      <c r="E86" s="212"/>
      <c r="F86" s="233" t="s">
        <v>4078</v>
      </c>
      <c r="G86" s="212"/>
      <c r="H86" s="212" t="s">
        <v>4090</v>
      </c>
      <c r="I86" s="212" t="s">
        <v>4074</v>
      </c>
      <c r="J86" s="212">
        <v>20</v>
      </c>
      <c r="K86" s="224"/>
    </row>
    <row r="87" spans="2:11" ht="15" customHeight="1">
      <c r="B87" s="235"/>
      <c r="C87" s="212" t="s">
        <v>4091</v>
      </c>
      <c r="D87" s="212"/>
      <c r="E87" s="212"/>
      <c r="F87" s="233" t="s">
        <v>4078</v>
      </c>
      <c r="G87" s="234"/>
      <c r="H87" s="212" t="s">
        <v>4092</v>
      </c>
      <c r="I87" s="212" t="s">
        <v>4074</v>
      </c>
      <c r="J87" s="212">
        <v>50</v>
      </c>
      <c r="K87" s="224"/>
    </row>
    <row r="88" spans="2:11" ht="15" customHeight="1">
      <c r="B88" s="235"/>
      <c r="C88" s="212" t="s">
        <v>4093</v>
      </c>
      <c r="D88" s="212"/>
      <c r="E88" s="212"/>
      <c r="F88" s="233" t="s">
        <v>4078</v>
      </c>
      <c r="G88" s="234"/>
      <c r="H88" s="212" t="s">
        <v>4094</v>
      </c>
      <c r="I88" s="212" t="s">
        <v>4074</v>
      </c>
      <c r="J88" s="212">
        <v>20</v>
      </c>
      <c r="K88" s="224"/>
    </row>
    <row r="89" spans="2:11" ht="15" customHeight="1">
      <c r="B89" s="235"/>
      <c r="C89" s="212" t="s">
        <v>4095</v>
      </c>
      <c r="D89" s="212"/>
      <c r="E89" s="212"/>
      <c r="F89" s="233" t="s">
        <v>4078</v>
      </c>
      <c r="G89" s="234"/>
      <c r="H89" s="212" t="s">
        <v>4096</v>
      </c>
      <c r="I89" s="212" t="s">
        <v>4074</v>
      </c>
      <c r="J89" s="212">
        <v>20</v>
      </c>
      <c r="K89" s="224"/>
    </row>
    <row r="90" spans="2:11" ht="15" customHeight="1">
      <c r="B90" s="235"/>
      <c r="C90" s="212" t="s">
        <v>4097</v>
      </c>
      <c r="D90" s="212"/>
      <c r="E90" s="212"/>
      <c r="F90" s="233" t="s">
        <v>4078</v>
      </c>
      <c r="G90" s="234"/>
      <c r="H90" s="212" t="s">
        <v>4098</v>
      </c>
      <c r="I90" s="212" t="s">
        <v>4074</v>
      </c>
      <c r="J90" s="212">
        <v>50</v>
      </c>
      <c r="K90" s="224"/>
    </row>
    <row r="91" spans="2:11" ht="15" customHeight="1">
      <c r="B91" s="235"/>
      <c r="C91" s="212" t="s">
        <v>4099</v>
      </c>
      <c r="D91" s="212"/>
      <c r="E91" s="212"/>
      <c r="F91" s="233" t="s">
        <v>4078</v>
      </c>
      <c r="G91" s="234"/>
      <c r="H91" s="212" t="s">
        <v>4099</v>
      </c>
      <c r="I91" s="212" t="s">
        <v>4074</v>
      </c>
      <c r="J91" s="212">
        <v>50</v>
      </c>
      <c r="K91" s="224"/>
    </row>
    <row r="92" spans="2:11" ht="15" customHeight="1">
      <c r="B92" s="235"/>
      <c r="C92" s="212" t="s">
        <v>4100</v>
      </c>
      <c r="D92" s="212"/>
      <c r="E92" s="212"/>
      <c r="F92" s="233" t="s">
        <v>4078</v>
      </c>
      <c r="G92" s="234"/>
      <c r="H92" s="212" t="s">
        <v>4101</v>
      </c>
      <c r="I92" s="212" t="s">
        <v>4074</v>
      </c>
      <c r="J92" s="212">
        <v>255</v>
      </c>
      <c r="K92" s="224"/>
    </row>
    <row r="93" spans="2:11" ht="15" customHeight="1">
      <c r="B93" s="235"/>
      <c r="C93" s="212" t="s">
        <v>4102</v>
      </c>
      <c r="D93" s="212"/>
      <c r="E93" s="212"/>
      <c r="F93" s="233" t="s">
        <v>4072</v>
      </c>
      <c r="G93" s="234"/>
      <c r="H93" s="212" t="s">
        <v>4103</v>
      </c>
      <c r="I93" s="212" t="s">
        <v>4104</v>
      </c>
      <c r="J93" s="212"/>
      <c r="K93" s="224"/>
    </row>
    <row r="94" spans="2:11" ht="15" customHeight="1">
      <c r="B94" s="235"/>
      <c r="C94" s="212" t="s">
        <v>4105</v>
      </c>
      <c r="D94" s="212"/>
      <c r="E94" s="212"/>
      <c r="F94" s="233" t="s">
        <v>4072</v>
      </c>
      <c r="G94" s="234"/>
      <c r="H94" s="212" t="s">
        <v>4106</v>
      </c>
      <c r="I94" s="212" t="s">
        <v>4107</v>
      </c>
      <c r="J94" s="212"/>
      <c r="K94" s="224"/>
    </row>
    <row r="95" spans="2:11" ht="15" customHeight="1">
      <c r="B95" s="235"/>
      <c r="C95" s="212" t="s">
        <v>4108</v>
      </c>
      <c r="D95" s="212"/>
      <c r="E95" s="212"/>
      <c r="F95" s="233" t="s">
        <v>4072</v>
      </c>
      <c r="G95" s="234"/>
      <c r="H95" s="212" t="s">
        <v>4108</v>
      </c>
      <c r="I95" s="212" t="s">
        <v>4107</v>
      </c>
      <c r="J95" s="212"/>
      <c r="K95" s="224"/>
    </row>
    <row r="96" spans="2:11" ht="15" customHeight="1">
      <c r="B96" s="235"/>
      <c r="C96" s="212" t="s">
        <v>39</v>
      </c>
      <c r="D96" s="212"/>
      <c r="E96" s="212"/>
      <c r="F96" s="233" t="s">
        <v>4072</v>
      </c>
      <c r="G96" s="234"/>
      <c r="H96" s="212" t="s">
        <v>4109</v>
      </c>
      <c r="I96" s="212" t="s">
        <v>4107</v>
      </c>
      <c r="J96" s="212"/>
      <c r="K96" s="224"/>
    </row>
    <row r="97" spans="2:11" ht="15" customHeight="1">
      <c r="B97" s="235"/>
      <c r="C97" s="212" t="s">
        <v>49</v>
      </c>
      <c r="D97" s="212"/>
      <c r="E97" s="212"/>
      <c r="F97" s="233" t="s">
        <v>4072</v>
      </c>
      <c r="G97" s="234"/>
      <c r="H97" s="212" t="s">
        <v>4110</v>
      </c>
      <c r="I97" s="212" t="s">
        <v>4107</v>
      </c>
      <c r="J97" s="212"/>
      <c r="K97" s="224"/>
    </row>
    <row r="98" spans="2:11" ht="15" customHeight="1">
      <c r="B98" s="236"/>
      <c r="C98" s="237"/>
      <c r="D98" s="237"/>
      <c r="E98" s="237"/>
      <c r="F98" s="237"/>
      <c r="G98" s="237"/>
      <c r="H98" s="237"/>
      <c r="I98" s="237"/>
      <c r="J98" s="237"/>
      <c r="K98" s="238"/>
    </row>
    <row r="99" spans="2:11" ht="18.75" customHeight="1">
      <c r="B99" s="239"/>
      <c r="C99" s="240"/>
      <c r="D99" s="240"/>
      <c r="E99" s="240"/>
      <c r="F99" s="240"/>
      <c r="G99" s="240"/>
      <c r="H99" s="240"/>
      <c r="I99" s="240"/>
      <c r="J99" s="240"/>
      <c r="K99" s="239"/>
    </row>
    <row r="100" spans="2:11" ht="18.75" customHeight="1">
      <c r="B100" s="219"/>
      <c r="C100" s="219"/>
      <c r="D100" s="219"/>
      <c r="E100" s="219"/>
      <c r="F100" s="219"/>
      <c r="G100" s="219"/>
      <c r="H100" s="219"/>
      <c r="I100" s="219"/>
      <c r="J100" s="219"/>
      <c r="K100" s="219"/>
    </row>
    <row r="101" spans="2:11" ht="7.5" customHeight="1">
      <c r="B101" s="220"/>
      <c r="C101" s="221"/>
      <c r="D101" s="221"/>
      <c r="E101" s="221"/>
      <c r="F101" s="221"/>
      <c r="G101" s="221"/>
      <c r="H101" s="221"/>
      <c r="I101" s="221"/>
      <c r="J101" s="221"/>
      <c r="K101" s="222"/>
    </row>
    <row r="102" spans="2:11" ht="45" customHeight="1">
      <c r="B102" s="223"/>
      <c r="C102" s="339" t="s">
        <v>4111</v>
      </c>
      <c r="D102" s="339"/>
      <c r="E102" s="339"/>
      <c r="F102" s="339"/>
      <c r="G102" s="339"/>
      <c r="H102" s="339"/>
      <c r="I102" s="339"/>
      <c r="J102" s="339"/>
      <c r="K102" s="224"/>
    </row>
    <row r="103" spans="2:11" ht="17.25" customHeight="1">
      <c r="B103" s="223"/>
      <c r="C103" s="225" t="s">
        <v>4066</v>
      </c>
      <c r="D103" s="225"/>
      <c r="E103" s="225"/>
      <c r="F103" s="225" t="s">
        <v>4067</v>
      </c>
      <c r="G103" s="226"/>
      <c r="H103" s="225" t="s">
        <v>55</v>
      </c>
      <c r="I103" s="225" t="s">
        <v>58</v>
      </c>
      <c r="J103" s="225" t="s">
        <v>4068</v>
      </c>
      <c r="K103" s="224"/>
    </row>
    <row r="104" spans="2:11" ht="17.25" customHeight="1">
      <c r="B104" s="223"/>
      <c r="C104" s="227" t="s">
        <v>4069</v>
      </c>
      <c r="D104" s="227"/>
      <c r="E104" s="227"/>
      <c r="F104" s="228" t="s">
        <v>4070</v>
      </c>
      <c r="G104" s="229"/>
      <c r="H104" s="227"/>
      <c r="I104" s="227"/>
      <c r="J104" s="227" t="s">
        <v>4071</v>
      </c>
      <c r="K104" s="224"/>
    </row>
    <row r="105" spans="2:11" ht="5.25" customHeight="1">
      <c r="B105" s="223"/>
      <c r="C105" s="225"/>
      <c r="D105" s="225"/>
      <c r="E105" s="225"/>
      <c r="F105" s="225"/>
      <c r="G105" s="241"/>
      <c r="H105" s="225"/>
      <c r="I105" s="225"/>
      <c r="J105" s="225"/>
      <c r="K105" s="224"/>
    </row>
    <row r="106" spans="2:11" ht="15" customHeight="1">
      <c r="B106" s="223"/>
      <c r="C106" s="212" t="s">
        <v>54</v>
      </c>
      <c r="D106" s="232"/>
      <c r="E106" s="232"/>
      <c r="F106" s="233" t="s">
        <v>4072</v>
      </c>
      <c r="G106" s="212"/>
      <c r="H106" s="212" t="s">
        <v>4112</v>
      </c>
      <c r="I106" s="212" t="s">
        <v>4074</v>
      </c>
      <c r="J106" s="212">
        <v>20</v>
      </c>
      <c r="K106" s="224"/>
    </row>
    <row r="107" spans="2:11" ht="15" customHeight="1">
      <c r="B107" s="223"/>
      <c r="C107" s="212" t="s">
        <v>4075</v>
      </c>
      <c r="D107" s="212"/>
      <c r="E107" s="212"/>
      <c r="F107" s="233" t="s">
        <v>4072</v>
      </c>
      <c r="G107" s="212"/>
      <c r="H107" s="212" t="s">
        <v>4112</v>
      </c>
      <c r="I107" s="212" t="s">
        <v>4074</v>
      </c>
      <c r="J107" s="212">
        <v>120</v>
      </c>
      <c r="K107" s="224"/>
    </row>
    <row r="108" spans="2:11" ht="15" customHeight="1">
      <c r="B108" s="235"/>
      <c r="C108" s="212" t="s">
        <v>4077</v>
      </c>
      <c r="D108" s="212"/>
      <c r="E108" s="212"/>
      <c r="F108" s="233" t="s">
        <v>4078</v>
      </c>
      <c r="G108" s="212"/>
      <c r="H108" s="212" t="s">
        <v>4112</v>
      </c>
      <c r="I108" s="212" t="s">
        <v>4074</v>
      </c>
      <c r="J108" s="212">
        <v>50</v>
      </c>
      <c r="K108" s="224"/>
    </row>
    <row r="109" spans="2:11" ht="15" customHeight="1">
      <c r="B109" s="235"/>
      <c r="C109" s="212" t="s">
        <v>4080</v>
      </c>
      <c r="D109" s="212"/>
      <c r="E109" s="212"/>
      <c r="F109" s="233" t="s">
        <v>4072</v>
      </c>
      <c r="G109" s="212"/>
      <c r="H109" s="212" t="s">
        <v>4112</v>
      </c>
      <c r="I109" s="212" t="s">
        <v>4082</v>
      </c>
      <c r="J109" s="212"/>
      <c r="K109" s="224"/>
    </row>
    <row r="110" spans="2:11" ht="15" customHeight="1">
      <c r="B110" s="235"/>
      <c r="C110" s="212" t="s">
        <v>4091</v>
      </c>
      <c r="D110" s="212"/>
      <c r="E110" s="212"/>
      <c r="F110" s="233" t="s">
        <v>4078</v>
      </c>
      <c r="G110" s="212"/>
      <c r="H110" s="212" t="s">
        <v>4112</v>
      </c>
      <c r="I110" s="212" t="s">
        <v>4074</v>
      </c>
      <c r="J110" s="212">
        <v>50</v>
      </c>
      <c r="K110" s="224"/>
    </row>
    <row r="111" spans="2:11" ht="15" customHeight="1">
      <c r="B111" s="235"/>
      <c r="C111" s="212" t="s">
        <v>4099</v>
      </c>
      <c r="D111" s="212"/>
      <c r="E111" s="212"/>
      <c r="F111" s="233" t="s">
        <v>4078</v>
      </c>
      <c r="G111" s="212"/>
      <c r="H111" s="212" t="s">
        <v>4112</v>
      </c>
      <c r="I111" s="212" t="s">
        <v>4074</v>
      </c>
      <c r="J111" s="212">
        <v>50</v>
      </c>
      <c r="K111" s="224"/>
    </row>
    <row r="112" spans="2:11" ht="15" customHeight="1">
      <c r="B112" s="235"/>
      <c r="C112" s="212" t="s">
        <v>4097</v>
      </c>
      <c r="D112" s="212"/>
      <c r="E112" s="212"/>
      <c r="F112" s="233" t="s">
        <v>4078</v>
      </c>
      <c r="G112" s="212"/>
      <c r="H112" s="212" t="s">
        <v>4112</v>
      </c>
      <c r="I112" s="212" t="s">
        <v>4074</v>
      </c>
      <c r="J112" s="212">
        <v>50</v>
      </c>
      <c r="K112" s="224"/>
    </row>
    <row r="113" spans="2:11" ht="15" customHeight="1">
      <c r="B113" s="235"/>
      <c r="C113" s="212" t="s">
        <v>54</v>
      </c>
      <c r="D113" s="212"/>
      <c r="E113" s="212"/>
      <c r="F113" s="233" t="s">
        <v>4072</v>
      </c>
      <c r="G113" s="212"/>
      <c r="H113" s="212" t="s">
        <v>4113</v>
      </c>
      <c r="I113" s="212" t="s">
        <v>4074</v>
      </c>
      <c r="J113" s="212">
        <v>20</v>
      </c>
      <c r="K113" s="224"/>
    </row>
    <row r="114" spans="2:11" ht="15" customHeight="1">
      <c r="B114" s="235"/>
      <c r="C114" s="212" t="s">
        <v>4114</v>
      </c>
      <c r="D114" s="212"/>
      <c r="E114" s="212"/>
      <c r="F114" s="233" t="s">
        <v>4072</v>
      </c>
      <c r="G114" s="212"/>
      <c r="H114" s="212" t="s">
        <v>4115</v>
      </c>
      <c r="I114" s="212" t="s">
        <v>4074</v>
      </c>
      <c r="J114" s="212">
        <v>120</v>
      </c>
      <c r="K114" s="224"/>
    </row>
    <row r="115" spans="2:11" ht="15" customHeight="1">
      <c r="B115" s="235"/>
      <c r="C115" s="212" t="s">
        <v>39</v>
      </c>
      <c r="D115" s="212"/>
      <c r="E115" s="212"/>
      <c r="F115" s="233" t="s">
        <v>4072</v>
      </c>
      <c r="G115" s="212"/>
      <c r="H115" s="212" t="s">
        <v>4116</v>
      </c>
      <c r="I115" s="212" t="s">
        <v>4107</v>
      </c>
      <c r="J115" s="212"/>
      <c r="K115" s="224"/>
    </row>
    <row r="116" spans="2:11" ht="15" customHeight="1">
      <c r="B116" s="235"/>
      <c r="C116" s="212" t="s">
        <v>49</v>
      </c>
      <c r="D116" s="212"/>
      <c r="E116" s="212"/>
      <c r="F116" s="233" t="s">
        <v>4072</v>
      </c>
      <c r="G116" s="212"/>
      <c r="H116" s="212" t="s">
        <v>4117</v>
      </c>
      <c r="I116" s="212" t="s">
        <v>4107</v>
      </c>
      <c r="J116" s="212"/>
      <c r="K116" s="224"/>
    </row>
    <row r="117" spans="2:11" ht="15" customHeight="1">
      <c r="B117" s="235"/>
      <c r="C117" s="212" t="s">
        <v>58</v>
      </c>
      <c r="D117" s="212"/>
      <c r="E117" s="212"/>
      <c r="F117" s="233" t="s">
        <v>4072</v>
      </c>
      <c r="G117" s="212"/>
      <c r="H117" s="212" t="s">
        <v>4118</v>
      </c>
      <c r="I117" s="212" t="s">
        <v>4119</v>
      </c>
      <c r="J117" s="212"/>
      <c r="K117" s="224"/>
    </row>
    <row r="118" spans="2:11" ht="15" customHeight="1">
      <c r="B118" s="236"/>
      <c r="C118" s="242"/>
      <c r="D118" s="242"/>
      <c r="E118" s="242"/>
      <c r="F118" s="242"/>
      <c r="G118" s="242"/>
      <c r="H118" s="242"/>
      <c r="I118" s="242"/>
      <c r="J118" s="242"/>
      <c r="K118" s="238"/>
    </row>
    <row r="119" spans="2:11" ht="18.75" customHeight="1">
      <c r="B119" s="243"/>
      <c r="C119" s="244"/>
      <c r="D119" s="244"/>
      <c r="E119" s="244"/>
      <c r="F119" s="245"/>
      <c r="G119" s="244"/>
      <c r="H119" s="244"/>
      <c r="I119" s="244"/>
      <c r="J119" s="244"/>
      <c r="K119" s="243"/>
    </row>
    <row r="120" spans="2:11" ht="18.75" customHeight="1">
      <c r="B120" s="219"/>
      <c r="C120" s="219"/>
      <c r="D120" s="219"/>
      <c r="E120" s="219"/>
      <c r="F120" s="219"/>
      <c r="G120" s="219"/>
      <c r="H120" s="219"/>
      <c r="I120" s="219"/>
      <c r="J120" s="219"/>
      <c r="K120" s="219"/>
    </row>
    <row r="121" spans="2:11" ht="7.5" customHeight="1">
      <c r="B121" s="246"/>
      <c r="C121" s="247"/>
      <c r="D121" s="247"/>
      <c r="E121" s="247"/>
      <c r="F121" s="247"/>
      <c r="G121" s="247"/>
      <c r="H121" s="247"/>
      <c r="I121" s="247"/>
      <c r="J121" s="247"/>
      <c r="K121" s="248"/>
    </row>
    <row r="122" spans="2:11" ht="45" customHeight="1">
      <c r="B122" s="249"/>
      <c r="C122" s="337" t="s">
        <v>4120</v>
      </c>
      <c r="D122" s="337"/>
      <c r="E122" s="337"/>
      <c r="F122" s="337"/>
      <c r="G122" s="337"/>
      <c r="H122" s="337"/>
      <c r="I122" s="337"/>
      <c r="J122" s="337"/>
      <c r="K122" s="250"/>
    </row>
    <row r="123" spans="2:11" ht="17.25" customHeight="1">
      <c r="B123" s="251"/>
      <c r="C123" s="225" t="s">
        <v>4066</v>
      </c>
      <c r="D123" s="225"/>
      <c r="E123" s="225"/>
      <c r="F123" s="225" t="s">
        <v>4067</v>
      </c>
      <c r="G123" s="226"/>
      <c r="H123" s="225" t="s">
        <v>55</v>
      </c>
      <c r="I123" s="225" t="s">
        <v>58</v>
      </c>
      <c r="J123" s="225" t="s">
        <v>4068</v>
      </c>
      <c r="K123" s="252"/>
    </row>
    <row r="124" spans="2:11" ht="17.25" customHeight="1">
      <c r="B124" s="251"/>
      <c r="C124" s="227" t="s">
        <v>4069</v>
      </c>
      <c r="D124" s="227"/>
      <c r="E124" s="227"/>
      <c r="F124" s="228" t="s">
        <v>4070</v>
      </c>
      <c r="G124" s="229"/>
      <c r="H124" s="227"/>
      <c r="I124" s="227"/>
      <c r="J124" s="227" t="s">
        <v>4071</v>
      </c>
      <c r="K124" s="252"/>
    </row>
    <row r="125" spans="2:11" ht="5.25" customHeight="1">
      <c r="B125" s="253"/>
      <c r="C125" s="230"/>
      <c r="D125" s="230"/>
      <c r="E125" s="230"/>
      <c r="F125" s="230"/>
      <c r="G125" s="254"/>
      <c r="H125" s="230"/>
      <c r="I125" s="230"/>
      <c r="J125" s="230"/>
      <c r="K125" s="255"/>
    </row>
    <row r="126" spans="2:11" ht="15" customHeight="1">
      <c r="B126" s="253"/>
      <c r="C126" s="212" t="s">
        <v>4075</v>
      </c>
      <c r="D126" s="232"/>
      <c r="E126" s="232"/>
      <c r="F126" s="233" t="s">
        <v>4072</v>
      </c>
      <c r="G126" s="212"/>
      <c r="H126" s="212" t="s">
        <v>4112</v>
      </c>
      <c r="I126" s="212" t="s">
        <v>4074</v>
      </c>
      <c r="J126" s="212">
        <v>120</v>
      </c>
      <c r="K126" s="256"/>
    </row>
    <row r="127" spans="2:11" ht="15" customHeight="1">
      <c r="B127" s="253"/>
      <c r="C127" s="212" t="s">
        <v>4121</v>
      </c>
      <c r="D127" s="212"/>
      <c r="E127" s="212"/>
      <c r="F127" s="233" t="s">
        <v>4072</v>
      </c>
      <c r="G127" s="212"/>
      <c r="H127" s="212" t="s">
        <v>4122</v>
      </c>
      <c r="I127" s="212" t="s">
        <v>4074</v>
      </c>
      <c r="J127" s="212" t="s">
        <v>4123</v>
      </c>
      <c r="K127" s="256"/>
    </row>
    <row r="128" spans="2:11" ht="15" customHeight="1">
      <c r="B128" s="253"/>
      <c r="C128" s="212" t="s">
        <v>86</v>
      </c>
      <c r="D128" s="212"/>
      <c r="E128" s="212"/>
      <c r="F128" s="233" t="s">
        <v>4072</v>
      </c>
      <c r="G128" s="212"/>
      <c r="H128" s="212" t="s">
        <v>4124</v>
      </c>
      <c r="I128" s="212" t="s">
        <v>4074</v>
      </c>
      <c r="J128" s="212" t="s">
        <v>4123</v>
      </c>
      <c r="K128" s="256"/>
    </row>
    <row r="129" spans="2:11" ht="15" customHeight="1">
      <c r="B129" s="253"/>
      <c r="C129" s="212" t="s">
        <v>4083</v>
      </c>
      <c r="D129" s="212"/>
      <c r="E129" s="212"/>
      <c r="F129" s="233" t="s">
        <v>4078</v>
      </c>
      <c r="G129" s="212"/>
      <c r="H129" s="212" t="s">
        <v>4084</v>
      </c>
      <c r="I129" s="212" t="s">
        <v>4074</v>
      </c>
      <c r="J129" s="212">
        <v>15</v>
      </c>
      <c r="K129" s="256"/>
    </row>
    <row r="130" spans="2:11" ht="15" customHeight="1">
      <c r="B130" s="253"/>
      <c r="C130" s="212" t="s">
        <v>4085</v>
      </c>
      <c r="D130" s="212"/>
      <c r="E130" s="212"/>
      <c r="F130" s="233" t="s">
        <v>4078</v>
      </c>
      <c r="G130" s="212"/>
      <c r="H130" s="212" t="s">
        <v>4086</v>
      </c>
      <c r="I130" s="212" t="s">
        <v>4074</v>
      </c>
      <c r="J130" s="212">
        <v>15</v>
      </c>
      <c r="K130" s="256"/>
    </row>
    <row r="131" spans="2:11" ht="15" customHeight="1">
      <c r="B131" s="253"/>
      <c r="C131" s="212" t="s">
        <v>4087</v>
      </c>
      <c r="D131" s="212"/>
      <c r="E131" s="212"/>
      <c r="F131" s="233" t="s">
        <v>4078</v>
      </c>
      <c r="G131" s="212"/>
      <c r="H131" s="212" t="s">
        <v>4088</v>
      </c>
      <c r="I131" s="212" t="s">
        <v>4074</v>
      </c>
      <c r="J131" s="212">
        <v>20</v>
      </c>
      <c r="K131" s="256"/>
    </row>
    <row r="132" spans="2:11" ht="15" customHeight="1">
      <c r="B132" s="253"/>
      <c r="C132" s="212" t="s">
        <v>4089</v>
      </c>
      <c r="D132" s="212"/>
      <c r="E132" s="212"/>
      <c r="F132" s="233" t="s">
        <v>4078</v>
      </c>
      <c r="G132" s="212"/>
      <c r="H132" s="212" t="s">
        <v>4090</v>
      </c>
      <c r="I132" s="212" t="s">
        <v>4074</v>
      </c>
      <c r="J132" s="212">
        <v>20</v>
      </c>
      <c r="K132" s="256"/>
    </row>
    <row r="133" spans="2:11" ht="15" customHeight="1">
      <c r="B133" s="253"/>
      <c r="C133" s="212" t="s">
        <v>4077</v>
      </c>
      <c r="D133" s="212"/>
      <c r="E133" s="212"/>
      <c r="F133" s="233" t="s">
        <v>4078</v>
      </c>
      <c r="G133" s="212"/>
      <c r="H133" s="212" t="s">
        <v>4112</v>
      </c>
      <c r="I133" s="212" t="s">
        <v>4074</v>
      </c>
      <c r="J133" s="212">
        <v>50</v>
      </c>
      <c r="K133" s="256"/>
    </row>
    <row r="134" spans="2:11" ht="15" customHeight="1">
      <c r="B134" s="253"/>
      <c r="C134" s="212" t="s">
        <v>4091</v>
      </c>
      <c r="D134" s="212"/>
      <c r="E134" s="212"/>
      <c r="F134" s="233" t="s">
        <v>4078</v>
      </c>
      <c r="G134" s="212"/>
      <c r="H134" s="212" t="s">
        <v>4112</v>
      </c>
      <c r="I134" s="212" t="s">
        <v>4074</v>
      </c>
      <c r="J134" s="212">
        <v>50</v>
      </c>
      <c r="K134" s="256"/>
    </row>
    <row r="135" spans="2:11" ht="15" customHeight="1">
      <c r="B135" s="253"/>
      <c r="C135" s="212" t="s">
        <v>4097</v>
      </c>
      <c r="D135" s="212"/>
      <c r="E135" s="212"/>
      <c r="F135" s="233" t="s">
        <v>4078</v>
      </c>
      <c r="G135" s="212"/>
      <c r="H135" s="212" t="s">
        <v>4112</v>
      </c>
      <c r="I135" s="212" t="s">
        <v>4074</v>
      </c>
      <c r="J135" s="212">
        <v>50</v>
      </c>
      <c r="K135" s="256"/>
    </row>
    <row r="136" spans="2:11" ht="15" customHeight="1">
      <c r="B136" s="253"/>
      <c r="C136" s="212" t="s">
        <v>4099</v>
      </c>
      <c r="D136" s="212"/>
      <c r="E136" s="212"/>
      <c r="F136" s="233" t="s">
        <v>4078</v>
      </c>
      <c r="G136" s="212"/>
      <c r="H136" s="212" t="s">
        <v>4112</v>
      </c>
      <c r="I136" s="212" t="s">
        <v>4074</v>
      </c>
      <c r="J136" s="212">
        <v>50</v>
      </c>
      <c r="K136" s="256"/>
    </row>
    <row r="137" spans="2:11" ht="15" customHeight="1">
      <c r="B137" s="253"/>
      <c r="C137" s="212" t="s">
        <v>4100</v>
      </c>
      <c r="D137" s="212"/>
      <c r="E137" s="212"/>
      <c r="F137" s="233" t="s">
        <v>4078</v>
      </c>
      <c r="G137" s="212"/>
      <c r="H137" s="212" t="s">
        <v>4125</v>
      </c>
      <c r="I137" s="212" t="s">
        <v>4074</v>
      </c>
      <c r="J137" s="212">
        <v>255</v>
      </c>
      <c r="K137" s="256"/>
    </row>
    <row r="138" spans="2:11" ht="15" customHeight="1">
      <c r="B138" s="253"/>
      <c r="C138" s="212" t="s">
        <v>4102</v>
      </c>
      <c r="D138" s="212"/>
      <c r="E138" s="212"/>
      <c r="F138" s="233" t="s">
        <v>4072</v>
      </c>
      <c r="G138" s="212"/>
      <c r="H138" s="212" t="s">
        <v>4126</v>
      </c>
      <c r="I138" s="212" t="s">
        <v>4104</v>
      </c>
      <c r="J138" s="212"/>
      <c r="K138" s="256"/>
    </row>
    <row r="139" spans="2:11" ht="15" customHeight="1">
      <c r="B139" s="253"/>
      <c r="C139" s="212" t="s">
        <v>4105</v>
      </c>
      <c r="D139" s="212"/>
      <c r="E139" s="212"/>
      <c r="F139" s="233" t="s">
        <v>4072</v>
      </c>
      <c r="G139" s="212"/>
      <c r="H139" s="212" t="s">
        <v>4127</v>
      </c>
      <c r="I139" s="212" t="s">
        <v>4107</v>
      </c>
      <c r="J139" s="212"/>
      <c r="K139" s="256"/>
    </row>
    <row r="140" spans="2:11" ht="15" customHeight="1">
      <c r="B140" s="253"/>
      <c r="C140" s="212" t="s">
        <v>4108</v>
      </c>
      <c r="D140" s="212"/>
      <c r="E140" s="212"/>
      <c r="F140" s="233" t="s">
        <v>4072</v>
      </c>
      <c r="G140" s="212"/>
      <c r="H140" s="212" t="s">
        <v>4108</v>
      </c>
      <c r="I140" s="212" t="s">
        <v>4107</v>
      </c>
      <c r="J140" s="212"/>
      <c r="K140" s="256"/>
    </row>
    <row r="141" spans="2:11" ht="15" customHeight="1">
      <c r="B141" s="253"/>
      <c r="C141" s="212" t="s">
        <v>39</v>
      </c>
      <c r="D141" s="212"/>
      <c r="E141" s="212"/>
      <c r="F141" s="233" t="s">
        <v>4072</v>
      </c>
      <c r="G141" s="212"/>
      <c r="H141" s="212" t="s">
        <v>4128</v>
      </c>
      <c r="I141" s="212" t="s">
        <v>4107</v>
      </c>
      <c r="J141" s="212"/>
      <c r="K141" s="256"/>
    </row>
    <row r="142" spans="2:11" ht="15" customHeight="1">
      <c r="B142" s="253"/>
      <c r="C142" s="212" t="s">
        <v>4129</v>
      </c>
      <c r="D142" s="212"/>
      <c r="E142" s="212"/>
      <c r="F142" s="233" t="s">
        <v>4072</v>
      </c>
      <c r="G142" s="212"/>
      <c r="H142" s="212" t="s">
        <v>4130</v>
      </c>
      <c r="I142" s="212" t="s">
        <v>4107</v>
      </c>
      <c r="J142" s="212"/>
      <c r="K142" s="256"/>
    </row>
    <row r="143" spans="2:11" ht="15" customHeight="1">
      <c r="B143" s="257"/>
      <c r="C143" s="258"/>
      <c r="D143" s="258"/>
      <c r="E143" s="258"/>
      <c r="F143" s="258"/>
      <c r="G143" s="258"/>
      <c r="H143" s="258"/>
      <c r="I143" s="258"/>
      <c r="J143" s="258"/>
      <c r="K143" s="259"/>
    </row>
    <row r="144" spans="2:11" ht="18.75" customHeight="1">
      <c r="B144" s="244"/>
      <c r="C144" s="244"/>
      <c r="D144" s="244"/>
      <c r="E144" s="244"/>
      <c r="F144" s="245"/>
      <c r="G144" s="244"/>
      <c r="H144" s="244"/>
      <c r="I144" s="244"/>
      <c r="J144" s="244"/>
      <c r="K144" s="244"/>
    </row>
    <row r="145" spans="2:11" ht="18.75" customHeight="1">
      <c r="B145" s="219"/>
      <c r="C145" s="219"/>
      <c r="D145" s="219"/>
      <c r="E145" s="219"/>
      <c r="F145" s="219"/>
      <c r="G145" s="219"/>
      <c r="H145" s="219"/>
      <c r="I145" s="219"/>
      <c r="J145" s="219"/>
      <c r="K145" s="219"/>
    </row>
    <row r="146" spans="2:11" ht="7.5" customHeight="1">
      <c r="B146" s="220"/>
      <c r="C146" s="221"/>
      <c r="D146" s="221"/>
      <c r="E146" s="221"/>
      <c r="F146" s="221"/>
      <c r="G146" s="221"/>
      <c r="H146" s="221"/>
      <c r="I146" s="221"/>
      <c r="J146" s="221"/>
      <c r="K146" s="222"/>
    </row>
    <row r="147" spans="2:11" ht="45" customHeight="1">
      <c r="B147" s="223"/>
      <c r="C147" s="339" t="s">
        <v>4131</v>
      </c>
      <c r="D147" s="339"/>
      <c r="E147" s="339"/>
      <c r="F147" s="339"/>
      <c r="G147" s="339"/>
      <c r="H147" s="339"/>
      <c r="I147" s="339"/>
      <c r="J147" s="339"/>
      <c r="K147" s="224"/>
    </row>
    <row r="148" spans="2:11" ht="17.25" customHeight="1">
      <c r="B148" s="223"/>
      <c r="C148" s="225" t="s">
        <v>4066</v>
      </c>
      <c r="D148" s="225"/>
      <c r="E148" s="225"/>
      <c r="F148" s="225" t="s">
        <v>4067</v>
      </c>
      <c r="G148" s="226"/>
      <c r="H148" s="225" t="s">
        <v>55</v>
      </c>
      <c r="I148" s="225" t="s">
        <v>58</v>
      </c>
      <c r="J148" s="225" t="s">
        <v>4068</v>
      </c>
      <c r="K148" s="224"/>
    </row>
    <row r="149" spans="2:11" ht="17.25" customHeight="1">
      <c r="B149" s="223"/>
      <c r="C149" s="227" t="s">
        <v>4069</v>
      </c>
      <c r="D149" s="227"/>
      <c r="E149" s="227"/>
      <c r="F149" s="228" t="s">
        <v>4070</v>
      </c>
      <c r="G149" s="229"/>
      <c r="H149" s="227"/>
      <c r="I149" s="227"/>
      <c r="J149" s="227" t="s">
        <v>4071</v>
      </c>
      <c r="K149" s="224"/>
    </row>
    <row r="150" spans="2:11" ht="5.25" customHeight="1">
      <c r="B150" s="235"/>
      <c r="C150" s="230"/>
      <c r="D150" s="230"/>
      <c r="E150" s="230"/>
      <c r="F150" s="230"/>
      <c r="G150" s="231"/>
      <c r="H150" s="230"/>
      <c r="I150" s="230"/>
      <c r="J150" s="230"/>
      <c r="K150" s="256"/>
    </row>
    <row r="151" spans="2:11" ht="15" customHeight="1">
      <c r="B151" s="235"/>
      <c r="C151" s="260" t="s">
        <v>4075</v>
      </c>
      <c r="D151" s="212"/>
      <c r="E151" s="212"/>
      <c r="F151" s="261" t="s">
        <v>4072</v>
      </c>
      <c r="G151" s="212"/>
      <c r="H151" s="260" t="s">
        <v>4112</v>
      </c>
      <c r="I151" s="260" t="s">
        <v>4074</v>
      </c>
      <c r="J151" s="260">
        <v>120</v>
      </c>
      <c r="K151" s="256"/>
    </row>
    <row r="152" spans="2:11" ht="15" customHeight="1">
      <c r="B152" s="235"/>
      <c r="C152" s="260" t="s">
        <v>4121</v>
      </c>
      <c r="D152" s="212"/>
      <c r="E152" s="212"/>
      <c r="F152" s="261" t="s">
        <v>4072</v>
      </c>
      <c r="G152" s="212"/>
      <c r="H152" s="260" t="s">
        <v>4132</v>
      </c>
      <c r="I152" s="260" t="s">
        <v>4074</v>
      </c>
      <c r="J152" s="260" t="s">
        <v>4123</v>
      </c>
      <c r="K152" s="256"/>
    </row>
    <row r="153" spans="2:11" ht="15" customHeight="1">
      <c r="B153" s="235"/>
      <c r="C153" s="260" t="s">
        <v>86</v>
      </c>
      <c r="D153" s="212"/>
      <c r="E153" s="212"/>
      <c r="F153" s="261" t="s">
        <v>4072</v>
      </c>
      <c r="G153" s="212"/>
      <c r="H153" s="260" t="s">
        <v>4133</v>
      </c>
      <c r="I153" s="260" t="s">
        <v>4074</v>
      </c>
      <c r="J153" s="260" t="s">
        <v>4123</v>
      </c>
      <c r="K153" s="256"/>
    </row>
    <row r="154" spans="2:11" ht="15" customHeight="1">
      <c r="B154" s="235"/>
      <c r="C154" s="260" t="s">
        <v>4077</v>
      </c>
      <c r="D154" s="212"/>
      <c r="E154" s="212"/>
      <c r="F154" s="261" t="s">
        <v>4078</v>
      </c>
      <c r="G154" s="212"/>
      <c r="H154" s="260" t="s">
        <v>4112</v>
      </c>
      <c r="I154" s="260" t="s">
        <v>4074</v>
      </c>
      <c r="J154" s="260">
        <v>50</v>
      </c>
      <c r="K154" s="256"/>
    </row>
    <row r="155" spans="2:11" ht="15" customHeight="1">
      <c r="B155" s="235"/>
      <c r="C155" s="260" t="s">
        <v>4080</v>
      </c>
      <c r="D155" s="212"/>
      <c r="E155" s="212"/>
      <c r="F155" s="261" t="s">
        <v>4072</v>
      </c>
      <c r="G155" s="212"/>
      <c r="H155" s="260" t="s">
        <v>4112</v>
      </c>
      <c r="I155" s="260" t="s">
        <v>4082</v>
      </c>
      <c r="J155" s="260"/>
      <c r="K155" s="256"/>
    </row>
    <row r="156" spans="2:11" ht="15" customHeight="1">
      <c r="B156" s="235"/>
      <c r="C156" s="260" t="s">
        <v>4091</v>
      </c>
      <c r="D156" s="212"/>
      <c r="E156" s="212"/>
      <c r="F156" s="261" t="s">
        <v>4078</v>
      </c>
      <c r="G156" s="212"/>
      <c r="H156" s="260" t="s">
        <v>4112</v>
      </c>
      <c r="I156" s="260" t="s">
        <v>4074</v>
      </c>
      <c r="J156" s="260">
        <v>50</v>
      </c>
      <c r="K156" s="256"/>
    </row>
    <row r="157" spans="2:11" ht="15" customHeight="1">
      <c r="B157" s="235"/>
      <c r="C157" s="260" t="s">
        <v>4099</v>
      </c>
      <c r="D157" s="212"/>
      <c r="E157" s="212"/>
      <c r="F157" s="261" t="s">
        <v>4078</v>
      </c>
      <c r="G157" s="212"/>
      <c r="H157" s="260" t="s">
        <v>4112</v>
      </c>
      <c r="I157" s="260" t="s">
        <v>4074</v>
      </c>
      <c r="J157" s="260">
        <v>50</v>
      </c>
      <c r="K157" s="256"/>
    </row>
    <row r="158" spans="2:11" ht="15" customHeight="1">
      <c r="B158" s="235"/>
      <c r="C158" s="260" t="s">
        <v>4097</v>
      </c>
      <c r="D158" s="212"/>
      <c r="E158" s="212"/>
      <c r="F158" s="261" t="s">
        <v>4078</v>
      </c>
      <c r="G158" s="212"/>
      <c r="H158" s="260" t="s">
        <v>4112</v>
      </c>
      <c r="I158" s="260" t="s">
        <v>4074</v>
      </c>
      <c r="J158" s="260">
        <v>50</v>
      </c>
      <c r="K158" s="256"/>
    </row>
    <row r="159" spans="2:11" ht="15" customHeight="1">
      <c r="B159" s="235"/>
      <c r="C159" s="260" t="s">
        <v>117</v>
      </c>
      <c r="D159" s="212"/>
      <c r="E159" s="212"/>
      <c r="F159" s="261" t="s">
        <v>4072</v>
      </c>
      <c r="G159" s="212"/>
      <c r="H159" s="260" t="s">
        <v>4134</v>
      </c>
      <c r="I159" s="260" t="s">
        <v>4074</v>
      </c>
      <c r="J159" s="260" t="s">
        <v>4135</v>
      </c>
      <c r="K159" s="256"/>
    </row>
    <row r="160" spans="2:11" ht="15" customHeight="1">
      <c r="B160" s="235"/>
      <c r="C160" s="260" t="s">
        <v>4136</v>
      </c>
      <c r="D160" s="212"/>
      <c r="E160" s="212"/>
      <c r="F160" s="261" t="s">
        <v>4072</v>
      </c>
      <c r="G160" s="212"/>
      <c r="H160" s="260" t="s">
        <v>4137</v>
      </c>
      <c r="I160" s="260" t="s">
        <v>4107</v>
      </c>
      <c r="J160" s="260"/>
      <c r="K160" s="256"/>
    </row>
    <row r="161" spans="2:11" ht="15" customHeight="1">
      <c r="B161" s="262"/>
      <c r="C161" s="242"/>
      <c r="D161" s="242"/>
      <c r="E161" s="242"/>
      <c r="F161" s="242"/>
      <c r="G161" s="242"/>
      <c r="H161" s="242"/>
      <c r="I161" s="242"/>
      <c r="J161" s="242"/>
      <c r="K161" s="263"/>
    </row>
    <row r="162" spans="2:11" ht="18.75" customHeight="1">
      <c r="B162" s="244"/>
      <c r="C162" s="254"/>
      <c r="D162" s="254"/>
      <c r="E162" s="254"/>
      <c r="F162" s="264"/>
      <c r="G162" s="254"/>
      <c r="H162" s="254"/>
      <c r="I162" s="254"/>
      <c r="J162" s="254"/>
      <c r="K162" s="244"/>
    </row>
    <row r="163" spans="2:11" ht="18.75" customHeight="1">
      <c r="B163" s="219"/>
      <c r="C163" s="219"/>
      <c r="D163" s="219"/>
      <c r="E163" s="219"/>
      <c r="F163" s="219"/>
      <c r="G163" s="219"/>
      <c r="H163" s="219"/>
      <c r="I163" s="219"/>
      <c r="J163" s="219"/>
      <c r="K163" s="219"/>
    </row>
    <row r="164" spans="2:11" ht="7.5" customHeight="1">
      <c r="B164" s="201"/>
      <c r="C164" s="202"/>
      <c r="D164" s="202"/>
      <c r="E164" s="202"/>
      <c r="F164" s="202"/>
      <c r="G164" s="202"/>
      <c r="H164" s="202"/>
      <c r="I164" s="202"/>
      <c r="J164" s="202"/>
      <c r="K164" s="203"/>
    </row>
    <row r="165" spans="2:11" ht="45" customHeight="1">
      <c r="B165" s="204"/>
      <c r="C165" s="337" t="s">
        <v>4138</v>
      </c>
      <c r="D165" s="337"/>
      <c r="E165" s="337"/>
      <c r="F165" s="337"/>
      <c r="G165" s="337"/>
      <c r="H165" s="337"/>
      <c r="I165" s="337"/>
      <c r="J165" s="337"/>
      <c r="K165" s="205"/>
    </row>
    <row r="166" spans="2:11" ht="17.25" customHeight="1">
      <c r="B166" s="204"/>
      <c r="C166" s="225" t="s">
        <v>4066</v>
      </c>
      <c r="D166" s="225"/>
      <c r="E166" s="225"/>
      <c r="F166" s="225" t="s">
        <v>4067</v>
      </c>
      <c r="G166" s="265"/>
      <c r="H166" s="266" t="s">
        <v>55</v>
      </c>
      <c r="I166" s="266" t="s">
        <v>58</v>
      </c>
      <c r="J166" s="225" t="s">
        <v>4068</v>
      </c>
      <c r="K166" s="205"/>
    </row>
    <row r="167" spans="2:11" ht="17.25" customHeight="1">
      <c r="B167" s="206"/>
      <c r="C167" s="227" t="s">
        <v>4069</v>
      </c>
      <c r="D167" s="227"/>
      <c r="E167" s="227"/>
      <c r="F167" s="228" t="s">
        <v>4070</v>
      </c>
      <c r="G167" s="267"/>
      <c r="H167" s="268"/>
      <c r="I167" s="268"/>
      <c r="J167" s="227" t="s">
        <v>4071</v>
      </c>
      <c r="K167" s="207"/>
    </row>
    <row r="168" spans="2:11" ht="5.25" customHeight="1">
      <c r="B168" s="235"/>
      <c r="C168" s="230"/>
      <c r="D168" s="230"/>
      <c r="E168" s="230"/>
      <c r="F168" s="230"/>
      <c r="G168" s="231"/>
      <c r="H168" s="230"/>
      <c r="I168" s="230"/>
      <c r="J168" s="230"/>
      <c r="K168" s="256"/>
    </row>
    <row r="169" spans="2:11" ht="15" customHeight="1">
      <c r="B169" s="235"/>
      <c r="C169" s="212" t="s">
        <v>4075</v>
      </c>
      <c r="D169" s="212"/>
      <c r="E169" s="212"/>
      <c r="F169" s="233" t="s">
        <v>4072</v>
      </c>
      <c r="G169" s="212"/>
      <c r="H169" s="212" t="s">
        <v>4112</v>
      </c>
      <c r="I169" s="212" t="s">
        <v>4074</v>
      </c>
      <c r="J169" s="212">
        <v>120</v>
      </c>
      <c r="K169" s="256"/>
    </row>
    <row r="170" spans="2:11" ht="15" customHeight="1">
      <c r="B170" s="235"/>
      <c r="C170" s="212" t="s">
        <v>4121</v>
      </c>
      <c r="D170" s="212"/>
      <c r="E170" s="212"/>
      <c r="F170" s="233" t="s">
        <v>4072</v>
      </c>
      <c r="G170" s="212"/>
      <c r="H170" s="212" t="s">
        <v>4122</v>
      </c>
      <c r="I170" s="212" t="s">
        <v>4074</v>
      </c>
      <c r="J170" s="212" t="s">
        <v>4123</v>
      </c>
      <c r="K170" s="256"/>
    </row>
    <row r="171" spans="2:11" ht="15" customHeight="1">
      <c r="B171" s="235"/>
      <c r="C171" s="212" t="s">
        <v>86</v>
      </c>
      <c r="D171" s="212"/>
      <c r="E171" s="212"/>
      <c r="F171" s="233" t="s">
        <v>4072</v>
      </c>
      <c r="G171" s="212"/>
      <c r="H171" s="212" t="s">
        <v>4139</v>
      </c>
      <c r="I171" s="212" t="s">
        <v>4074</v>
      </c>
      <c r="J171" s="212" t="s">
        <v>4123</v>
      </c>
      <c r="K171" s="256"/>
    </row>
    <row r="172" spans="2:11" ht="15" customHeight="1">
      <c r="B172" s="235"/>
      <c r="C172" s="212" t="s">
        <v>4077</v>
      </c>
      <c r="D172" s="212"/>
      <c r="E172" s="212"/>
      <c r="F172" s="233" t="s">
        <v>4078</v>
      </c>
      <c r="G172" s="212"/>
      <c r="H172" s="212" t="s">
        <v>4139</v>
      </c>
      <c r="I172" s="212" t="s">
        <v>4074</v>
      </c>
      <c r="J172" s="212">
        <v>50</v>
      </c>
      <c r="K172" s="256"/>
    </row>
    <row r="173" spans="2:11" ht="15" customHeight="1">
      <c r="B173" s="235"/>
      <c r="C173" s="212" t="s">
        <v>4080</v>
      </c>
      <c r="D173" s="212"/>
      <c r="E173" s="212"/>
      <c r="F173" s="233" t="s">
        <v>4072</v>
      </c>
      <c r="G173" s="212"/>
      <c r="H173" s="212" t="s">
        <v>4139</v>
      </c>
      <c r="I173" s="212" t="s">
        <v>4082</v>
      </c>
      <c r="J173" s="212"/>
      <c r="K173" s="256"/>
    </row>
    <row r="174" spans="2:11" ht="15" customHeight="1">
      <c r="B174" s="235"/>
      <c r="C174" s="212" t="s">
        <v>4091</v>
      </c>
      <c r="D174" s="212"/>
      <c r="E174" s="212"/>
      <c r="F174" s="233" t="s">
        <v>4078</v>
      </c>
      <c r="G174" s="212"/>
      <c r="H174" s="212" t="s">
        <v>4139</v>
      </c>
      <c r="I174" s="212" t="s">
        <v>4074</v>
      </c>
      <c r="J174" s="212">
        <v>50</v>
      </c>
      <c r="K174" s="256"/>
    </row>
    <row r="175" spans="2:11" ht="15" customHeight="1">
      <c r="B175" s="235"/>
      <c r="C175" s="212" t="s">
        <v>4099</v>
      </c>
      <c r="D175" s="212"/>
      <c r="E175" s="212"/>
      <c r="F175" s="233" t="s">
        <v>4078</v>
      </c>
      <c r="G175" s="212"/>
      <c r="H175" s="212" t="s">
        <v>4139</v>
      </c>
      <c r="I175" s="212" t="s">
        <v>4074</v>
      </c>
      <c r="J175" s="212">
        <v>50</v>
      </c>
      <c r="K175" s="256"/>
    </row>
    <row r="176" spans="2:11" ht="15" customHeight="1">
      <c r="B176" s="235"/>
      <c r="C176" s="212" t="s">
        <v>4097</v>
      </c>
      <c r="D176" s="212"/>
      <c r="E176" s="212"/>
      <c r="F176" s="233" t="s">
        <v>4078</v>
      </c>
      <c r="G176" s="212"/>
      <c r="H176" s="212" t="s">
        <v>4139</v>
      </c>
      <c r="I176" s="212" t="s">
        <v>4074</v>
      </c>
      <c r="J176" s="212">
        <v>50</v>
      </c>
      <c r="K176" s="256"/>
    </row>
    <row r="177" spans="2:11" ht="15" customHeight="1">
      <c r="B177" s="235"/>
      <c r="C177" s="212" t="s">
        <v>147</v>
      </c>
      <c r="D177" s="212"/>
      <c r="E177" s="212"/>
      <c r="F177" s="233" t="s">
        <v>4072</v>
      </c>
      <c r="G177" s="212"/>
      <c r="H177" s="212" t="s">
        <v>4140</v>
      </c>
      <c r="I177" s="212" t="s">
        <v>4141</v>
      </c>
      <c r="J177" s="212"/>
      <c r="K177" s="256"/>
    </row>
    <row r="178" spans="2:11" ht="15" customHeight="1">
      <c r="B178" s="235"/>
      <c r="C178" s="212" t="s">
        <v>58</v>
      </c>
      <c r="D178" s="212"/>
      <c r="E178" s="212"/>
      <c r="F178" s="233" t="s">
        <v>4072</v>
      </c>
      <c r="G178" s="212"/>
      <c r="H178" s="212" t="s">
        <v>4142</v>
      </c>
      <c r="I178" s="212" t="s">
        <v>4143</v>
      </c>
      <c r="J178" s="212">
        <v>1</v>
      </c>
      <c r="K178" s="256"/>
    </row>
    <row r="179" spans="2:11" ht="15" customHeight="1">
      <c r="B179" s="235"/>
      <c r="C179" s="212" t="s">
        <v>54</v>
      </c>
      <c r="D179" s="212"/>
      <c r="E179" s="212"/>
      <c r="F179" s="233" t="s">
        <v>4072</v>
      </c>
      <c r="G179" s="212"/>
      <c r="H179" s="212" t="s">
        <v>4144</v>
      </c>
      <c r="I179" s="212" t="s">
        <v>4074</v>
      </c>
      <c r="J179" s="212">
        <v>20</v>
      </c>
      <c r="K179" s="256"/>
    </row>
    <row r="180" spans="2:11" ht="15" customHeight="1">
      <c r="B180" s="235"/>
      <c r="C180" s="212" t="s">
        <v>55</v>
      </c>
      <c r="D180" s="212"/>
      <c r="E180" s="212"/>
      <c r="F180" s="233" t="s">
        <v>4072</v>
      </c>
      <c r="G180" s="212"/>
      <c r="H180" s="212" t="s">
        <v>4145</v>
      </c>
      <c r="I180" s="212" t="s">
        <v>4074</v>
      </c>
      <c r="J180" s="212">
        <v>255</v>
      </c>
      <c r="K180" s="256"/>
    </row>
    <row r="181" spans="2:11" ht="15" customHeight="1">
      <c r="B181" s="235"/>
      <c r="C181" s="212" t="s">
        <v>148</v>
      </c>
      <c r="D181" s="212"/>
      <c r="E181" s="212"/>
      <c r="F181" s="233" t="s">
        <v>4072</v>
      </c>
      <c r="G181" s="212"/>
      <c r="H181" s="212" t="s">
        <v>4036</v>
      </c>
      <c r="I181" s="212" t="s">
        <v>4074</v>
      </c>
      <c r="J181" s="212">
        <v>10</v>
      </c>
      <c r="K181" s="256"/>
    </row>
    <row r="182" spans="2:11" ht="15" customHeight="1">
      <c r="B182" s="235"/>
      <c r="C182" s="212" t="s">
        <v>149</v>
      </c>
      <c r="D182" s="212"/>
      <c r="E182" s="212"/>
      <c r="F182" s="233" t="s">
        <v>4072</v>
      </c>
      <c r="G182" s="212"/>
      <c r="H182" s="212" t="s">
        <v>4146</v>
      </c>
      <c r="I182" s="212" t="s">
        <v>4107</v>
      </c>
      <c r="J182" s="212"/>
      <c r="K182" s="256"/>
    </row>
    <row r="183" spans="2:11" ht="15" customHeight="1">
      <c r="B183" s="235"/>
      <c r="C183" s="212" t="s">
        <v>4147</v>
      </c>
      <c r="D183" s="212"/>
      <c r="E183" s="212"/>
      <c r="F183" s="233" t="s">
        <v>4072</v>
      </c>
      <c r="G183" s="212"/>
      <c r="H183" s="212" t="s">
        <v>4148</v>
      </c>
      <c r="I183" s="212" t="s">
        <v>4107</v>
      </c>
      <c r="J183" s="212"/>
      <c r="K183" s="256"/>
    </row>
    <row r="184" spans="2:11" ht="15" customHeight="1">
      <c r="B184" s="235"/>
      <c r="C184" s="212" t="s">
        <v>4136</v>
      </c>
      <c r="D184" s="212"/>
      <c r="E184" s="212"/>
      <c r="F184" s="233" t="s">
        <v>4072</v>
      </c>
      <c r="G184" s="212"/>
      <c r="H184" s="212" t="s">
        <v>4149</v>
      </c>
      <c r="I184" s="212" t="s">
        <v>4107</v>
      </c>
      <c r="J184" s="212"/>
      <c r="K184" s="256"/>
    </row>
    <row r="185" spans="2:11" ht="15" customHeight="1">
      <c r="B185" s="235"/>
      <c r="C185" s="212" t="s">
        <v>151</v>
      </c>
      <c r="D185" s="212"/>
      <c r="E185" s="212"/>
      <c r="F185" s="233" t="s">
        <v>4078</v>
      </c>
      <c r="G185" s="212"/>
      <c r="H185" s="212" t="s">
        <v>4150</v>
      </c>
      <c r="I185" s="212" t="s">
        <v>4074</v>
      </c>
      <c r="J185" s="212">
        <v>50</v>
      </c>
      <c r="K185" s="256"/>
    </row>
    <row r="186" spans="2:11" ht="15" customHeight="1">
      <c r="B186" s="235"/>
      <c r="C186" s="212" t="s">
        <v>4151</v>
      </c>
      <c r="D186" s="212"/>
      <c r="E186" s="212"/>
      <c r="F186" s="233" t="s">
        <v>4078</v>
      </c>
      <c r="G186" s="212"/>
      <c r="H186" s="212" t="s">
        <v>4152</v>
      </c>
      <c r="I186" s="212" t="s">
        <v>4153</v>
      </c>
      <c r="J186" s="212"/>
      <c r="K186" s="256"/>
    </row>
    <row r="187" spans="2:11" ht="15" customHeight="1">
      <c r="B187" s="235"/>
      <c r="C187" s="212" t="s">
        <v>4154</v>
      </c>
      <c r="D187" s="212"/>
      <c r="E187" s="212"/>
      <c r="F187" s="233" t="s">
        <v>4078</v>
      </c>
      <c r="G187" s="212"/>
      <c r="H187" s="212" t="s">
        <v>4155</v>
      </c>
      <c r="I187" s="212" t="s">
        <v>4153</v>
      </c>
      <c r="J187" s="212"/>
      <c r="K187" s="256"/>
    </row>
    <row r="188" spans="2:11" ht="15" customHeight="1">
      <c r="B188" s="235"/>
      <c r="C188" s="212" t="s">
        <v>4156</v>
      </c>
      <c r="D188" s="212"/>
      <c r="E188" s="212"/>
      <c r="F188" s="233" t="s">
        <v>4078</v>
      </c>
      <c r="G188" s="212"/>
      <c r="H188" s="212" t="s">
        <v>4157</v>
      </c>
      <c r="I188" s="212" t="s">
        <v>4153</v>
      </c>
      <c r="J188" s="212"/>
      <c r="K188" s="256"/>
    </row>
    <row r="189" spans="2:11" ht="15" customHeight="1">
      <c r="B189" s="235"/>
      <c r="C189" s="269" t="s">
        <v>4158</v>
      </c>
      <c r="D189" s="212"/>
      <c r="E189" s="212"/>
      <c r="F189" s="233" t="s">
        <v>4078</v>
      </c>
      <c r="G189" s="212"/>
      <c r="H189" s="212" t="s">
        <v>4159</v>
      </c>
      <c r="I189" s="212" t="s">
        <v>4160</v>
      </c>
      <c r="J189" s="270" t="s">
        <v>4161</v>
      </c>
      <c r="K189" s="256"/>
    </row>
    <row r="190" spans="2:11" ht="15" customHeight="1">
      <c r="B190" s="235"/>
      <c r="C190" s="269" t="s">
        <v>43</v>
      </c>
      <c r="D190" s="212"/>
      <c r="E190" s="212"/>
      <c r="F190" s="233" t="s">
        <v>4072</v>
      </c>
      <c r="G190" s="212"/>
      <c r="H190" s="209" t="s">
        <v>4162</v>
      </c>
      <c r="I190" s="212" t="s">
        <v>4163</v>
      </c>
      <c r="J190" s="212"/>
      <c r="K190" s="256"/>
    </row>
    <row r="191" spans="2:11" ht="15" customHeight="1">
      <c r="B191" s="235"/>
      <c r="C191" s="269" t="s">
        <v>4164</v>
      </c>
      <c r="D191" s="212"/>
      <c r="E191" s="212"/>
      <c r="F191" s="233" t="s">
        <v>4072</v>
      </c>
      <c r="G191" s="212"/>
      <c r="H191" s="212" t="s">
        <v>4165</v>
      </c>
      <c r="I191" s="212" t="s">
        <v>4107</v>
      </c>
      <c r="J191" s="212"/>
      <c r="K191" s="256"/>
    </row>
    <row r="192" spans="2:11" ht="15" customHeight="1">
      <c r="B192" s="235"/>
      <c r="C192" s="269" t="s">
        <v>4166</v>
      </c>
      <c r="D192" s="212"/>
      <c r="E192" s="212"/>
      <c r="F192" s="233" t="s">
        <v>4072</v>
      </c>
      <c r="G192" s="212"/>
      <c r="H192" s="212" t="s">
        <v>4167</v>
      </c>
      <c r="I192" s="212" t="s">
        <v>4107</v>
      </c>
      <c r="J192" s="212"/>
      <c r="K192" s="256"/>
    </row>
    <row r="193" spans="2:11" ht="15" customHeight="1">
      <c r="B193" s="235"/>
      <c r="C193" s="269" t="s">
        <v>4168</v>
      </c>
      <c r="D193" s="212"/>
      <c r="E193" s="212"/>
      <c r="F193" s="233" t="s">
        <v>4078</v>
      </c>
      <c r="G193" s="212"/>
      <c r="H193" s="212" t="s">
        <v>4169</v>
      </c>
      <c r="I193" s="212" t="s">
        <v>4107</v>
      </c>
      <c r="J193" s="212"/>
      <c r="K193" s="256"/>
    </row>
    <row r="194" spans="2:11" ht="15" customHeight="1">
      <c r="B194" s="262"/>
      <c r="C194" s="271"/>
      <c r="D194" s="242"/>
      <c r="E194" s="242"/>
      <c r="F194" s="242"/>
      <c r="G194" s="242"/>
      <c r="H194" s="242"/>
      <c r="I194" s="242"/>
      <c r="J194" s="242"/>
      <c r="K194" s="263"/>
    </row>
    <row r="195" spans="2:11" ht="18.75" customHeight="1">
      <c r="B195" s="244"/>
      <c r="C195" s="254"/>
      <c r="D195" s="254"/>
      <c r="E195" s="254"/>
      <c r="F195" s="264"/>
      <c r="G195" s="254"/>
      <c r="H195" s="254"/>
      <c r="I195" s="254"/>
      <c r="J195" s="254"/>
      <c r="K195" s="244"/>
    </row>
    <row r="196" spans="2:11" ht="18.75" customHeight="1">
      <c r="B196" s="244"/>
      <c r="C196" s="254"/>
      <c r="D196" s="254"/>
      <c r="E196" s="254"/>
      <c r="F196" s="264"/>
      <c r="G196" s="254"/>
      <c r="H196" s="254"/>
      <c r="I196" s="254"/>
      <c r="J196" s="254"/>
      <c r="K196" s="244"/>
    </row>
    <row r="197" spans="2:11" ht="18.75" customHeight="1">
      <c r="B197" s="219"/>
      <c r="C197" s="219"/>
      <c r="D197" s="219"/>
      <c r="E197" s="219"/>
      <c r="F197" s="219"/>
      <c r="G197" s="219"/>
      <c r="H197" s="219"/>
      <c r="I197" s="219"/>
      <c r="J197" s="219"/>
      <c r="K197" s="219"/>
    </row>
    <row r="198" spans="2:11" ht="13.5">
      <c r="B198" s="201"/>
      <c r="C198" s="202"/>
      <c r="D198" s="202"/>
      <c r="E198" s="202"/>
      <c r="F198" s="202"/>
      <c r="G198" s="202"/>
      <c r="H198" s="202"/>
      <c r="I198" s="202"/>
      <c r="J198" s="202"/>
      <c r="K198" s="203"/>
    </row>
    <row r="199" spans="2:11" ht="21">
      <c r="B199" s="204"/>
      <c r="C199" s="337" t="s">
        <v>4170</v>
      </c>
      <c r="D199" s="337"/>
      <c r="E199" s="337"/>
      <c r="F199" s="337"/>
      <c r="G199" s="337"/>
      <c r="H199" s="337"/>
      <c r="I199" s="337"/>
      <c r="J199" s="337"/>
      <c r="K199" s="205"/>
    </row>
    <row r="200" spans="2:11" ht="25.5" customHeight="1">
      <c r="B200" s="204"/>
      <c r="C200" s="272" t="s">
        <v>4171</v>
      </c>
      <c r="D200" s="272"/>
      <c r="E200" s="272"/>
      <c r="F200" s="272" t="s">
        <v>4172</v>
      </c>
      <c r="G200" s="273"/>
      <c r="H200" s="343" t="s">
        <v>4173</v>
      </c>
      <c r="I200" s="343"/>
      <c r="J200" s="343"/>
      <c r="K200" s="205"/>
    </row>
    <row r="201" spans="2:11" ht="5.25" customHeight="1">
      <c r="B201" s="235"/>
      <c r="C201" s="230"/>
      <c r="D201" s="230"/>
      <c r="E201" s="230"/>
      <c r="F201" s="230"/>
      <c r="G201" s="254"/>
      <c r="H201" s="230"/>
      <c r="I201" s="230"/>
      <c r="J201" s="230"/>
      <c r="K201" s="256"/>
    </row>
    <row r="202" spans="2:11" ht="15" customHeight="1">
      <c r="B202" s="235"/>
      <c r="C202" s="212" t="s">
        <v>4163</v>
      </c>
      <c r="D202" s="212"/>
      <c r="E202" s="212"/>
      <c r="F202" s="233" t="s">
        <v>44</v>
      </c>
      <c r="G202" s="212"/>
      <c r="H202" s="342" t="s">
        <v>4174</v>
      </c>
      <c r="I202" s="342"/>
      <c r="J202" s="342"/>
      <c r="K202" s="256"/>
    </row>
    <row r="203" spans="2:11" ht="15" customHeight="1">
      <c r="B203" s="235"/>
      <c r="C203" s="212"/>
      <c r="D203" s="212"/>
      <c r="E203" s="212"/>
      <c r="F203" s="233" t="s">
        <v>45</v>
      </c>
      <c r="G203" s="212"/>
      <c r="H203" s="342" t="s">
        <v>4175</v>
      </c>
      <c r="I203" s="342"/>
      <c r="J203" s="342"/>
      <c r="K203" s="256"/>
    </row>
    <row r="204" spans="2:11" ht="15" customHeight="1">
      <c r="B204" s="235"/>
      <c r="C204" s="212"/>
      <c r="D204" s="212"/>
      <c r="E204" s="212"/>
      <c r="F204" s="233" t="s">
        <v>48</v>
      </c>
      <c r="G204" s="212"/>
      <c r="H204" s="342" t="s">
        <v>4176</v>
      </c>
      <c r="I204" s="342"/>
      <c r="J204" s="342"/>
      <c r="K204" s="256"/>
    </row>
    <row r="205" spans="2:11" ht="15" customHeight="1">
      <c r="B205" s="235"/>
      <c r="C205" s="212"/>
      <c r="D205" s="212"/>
      <c r="E205" s="212"/>
      <c r="F205" s="233" t="s">
        <v>46</v>
      </c>
      <c r="G205" s="212"/>
      <c r="H205" s="342" t="s">
        <v>4177</v>
      </c>
      <c r="I205" s="342"/>
      <c r="J205" s="342"/>
      <c r="K205" s="256"/>
    </row>
    <row r="206" spans="2:11" ht="15" customHeight="1">
      <c r="B206" s="235"/>
      <c r="C206" s="212"/>
      <c r="D206" s="212"/>
      <c r="E206" s="212"/>
      <c r="F206" s="233" t="s">
        <v>47</v>
      </c>
      <c r="G206" s="212"/>
      <c r="H206" s="342" t="s">
        <v>4178</v>
      </c>
      <c r="I206" s="342"/>
      <c r="J206" s="342"/>
      <c r="K206" s="256"/>
    </row>
    <row r="207" spans="2:11" ht="15" customHeight="1">
      <c r="B207" s="235"/>
      <c r="C207" s="212"/>
      <c r="D207" s="212"/>
      <c r="E207" s="212"/>
      <c r="F207" s="233"/>
      <c r="G207" s="212"/>
      <c r="H207" s="212"/>
      <c r="I207" s="212"/>
      <c r="J207" s="212"/>
      <c r="K207" s="256"/>
    </row>
    <row r="208" spans="2:11" ht="15" customHeight="1">
      <c r="B208" s="235"/>
      <c r="C208" s="212" t="s">
        <v>4119</v>
      </c>
      <c r="D208" s="212"/>
      <c r="E208" s="212"/>
      <c r="F208" s="233" t="s">
        <v>79</v>
      </c>
      <c r="G208" s="212"/>
      <c r="H208" s="342" t="s">
        <v>4179</v>
      </c>
      <c r="I208" s="342"/>
      <c r="J208" s="342"/>
      <c r="K208" s="256"/>
    </row>
    <row r="209" spans="2:11" ht="15" customHeight="1">
      <c r="B209" s="235"/>
      <c r="C209" s="212"/>
      <c r="D209" s="212"/>
      <c r="E209" s="212"/>
      <c r="F209" s="233" t="s">
        <v>4015</v>
      </c>
      <c r="G209" s="212"/>
      <c r="H209" s="342" t="s">
        <v>4016</v>
      </c>
      <c r="I209" s="342"/>
      <c r="J209" s="342"/>
      <c r="K209" s="256"/>
    </row>
    <row r="210" spans="2:11" ht="15" customHeight="1">
      <c r="B210" s="235"/>
      <c r="C210" s="212"/>
      <c r="D210" s="212"/>
      <c r="E210" s="212"/>
      <c r="F210" s="233" t="s">
        <v>4013</v>
      </c>
      <c r="G210" s="212"/>
      <c r="H210" s="342" t="s">
        <v>4180</v>
      </c>
      <c r="I210" s="342"/>
      <c r="J210" s="342"/>
      <c r="K210" s="256"/>
    </row>
    <row r="211" spans="2:11" ht="15" customHeight="1">
      <c r="B211" s="274"/>
      <c r="C211" s="212"/>
      <c r="D211" s="212"/>
      <c r="E211" s="212"/>
      <c r="F211" s="233" t="s">
        <v>4017</v>
      </c>
      <c r="G211" s="269"/>
      <c r="H211" s="341" t="s">
        <v>4018</v>
      </c>
      <c r="I211" s="341"/>
      <c r="J211" s="341"/>
      <c r="K211" s="275"/>
    </row>
    <row r="212" spans="2:11" ht="15" customHeight="1">
      <c r="B212" s="274"/>
      <c r="C212" s="212"/>
      <c r="D212" s="212"/>
      <c r="E212" s="212"/>
      <c r="F212" s="233" t="s">
        <v>4019</v>
      </c>
      <c r="G212" s="269"/>
      <c r="H212" s="341" t="s">
        <v>2812</v>
      </c>
      <c r="I212" s="341"/>
      <c r="J212" s="341"/>
      <c r="K212" s="275"/>
    </row>
    <row r="213" spans="2:11" ht="15" customHeight="1">
      <c r="B213" s="274"/>
      <c r="C213" s="212"/>
      <c r="D213" s="212"/>
      <c r="E213" s="212"/>
      <c r="F213" s="233"/>
      <c r="G213" s="269"/>
      <c r="H213" s="260"/>
      <c r="I213" s="260"/>
      <c r="J213" s="260"/>
      <c r="K213" s="275"/>
    </row>
    <row r="214" spans="2:11" ht="15" customHeight="1">
      <c r="B214" s="274"/>
      <c r="C214" s="212" t="s">
        <v>4143</v>
      </c>
      <c r="D214" s="212"/>
      <c r="E214" s="212"/>
      <c r="F214" s="233">
        <v>1</v>
      </c>
      <c r="G214" s="269"/>
      <c r="H214" s="341" t="s">
        <v>4181</v>
      </c>
      <c r="I214" s="341"/>
      <c r="J214" s="341"/>
      <c r="K214" s="275"/>
    </row>
    <row r="215" spans="2:11" ht="15" customHeight="1">
      <c r="B215" s="274"/>
      <c r="C215" s="212"/>
      <c r="D215" s="212"/>
      <c r="E215" s="212"/>
      <c r="F215" s="233">
        <v>2</v>
      </c>
      <c r="G215" s="269"/>
      <c r="H215" s="341" t="s">
        <v>4182</v>
      </c>
      <c r="I215" s="341"/>
      <c r="J215" s="341"/>
      <c r="K215" s="275"/>
    </row>
    <row r="216" spans="2:11" ht="15" customHeight="1">
      <c r="B216" s="274"/>
      <c r="C216" s="212"/>
      <c r="D216" s="212"/>
      <c r="E216" s="212"/>
      <c r="F216" s="233">
        <v>3</v>
      </c>
      <c r="G216" s="269"/>
      <c r="H216" s="341" t="s">
        <v>4183</v>
      </c>
      <c r="I216" s="341"/>
      <c r="J216" s="341"/>
      <c r="K216" s="275"/>
    </row>
    <row r="217" spans="2:11" ht="15" customHeight="1">
      <c r="B217" s="274"/>
      <c r="C217" s="212"/>
      <c r="D217" s="212"/>
      <c r="E217" s="212"/>
      <c r="F217" s="233">
        <v>4</v>
      </c>
      <c r="G217" s="269"/>
      <c r="H217" s="341" t="s">
        <v>4184</v>
      </c>
      <c r="I217" s="341"/>
      <c r="J217" s="341"/>
      <c r="K217" s="275"/>
    </row>
    <row r="218" spans="2:11" ht="12.75" customHeight="1">
      <c r="B218" s="276"/>
      <c r="C218" s="277"/>
      <c r="D218" s="277"/>
      <c r="E218" s="277"/>
      <c r="F218" s="277"/>
      <c r="G218" s="277"/>
      <c r="H218" s="277"/>
      <c r="I218" s="277"/>
      <c r="J218" s="277"/>
      <c r="K218" s="27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13"/>
  <sheetViews>
    <sheetView showGridLines="0" zoomScale="85" zoomScaleNormal="85" workbookViewId="0" topLeftCell="A2189">
      <selection activeCell="L2235" sqref="L2235"/>
    </sheetView>
  </sheetViews>
  <sheetFormatPr defaultColWidth="9.140625" defaultRowHeight="12"/>
  <cols>
    <col min="1" max="1" width="8.28125" style="0" customWidth="1"/>
    <col min="2" max="2" width="1.1484375" style="0" customWidth="1"/>
    <col min="3" max="3" width="4.42187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4.8515625" style="0" customWidth="1"/>
    <col min="13" max="13" width="0.2890625" style="0" hidden="1" customWidth="1"/>
    <col min="14" max="14" width="14.00390625" style="0" hidden="1" customWidth="1"/>
    <col min="15" max="15" width="0.13671875" style="0" customWidth="1"/>
    <col min="16" max="16" width="13.8515625" style="0" hidden="1" customWidth="1"/>
    <col min="17" max="17" width="14.00390625" style="0" hidden="1" customWidth="1"/>
    <col min="18" max="18" width="10.140625" style="0" hidden="1" customWidth="1"/>
    <col min="19" max="19" width="8.7109375" style="0" hidden="1" customWidth="1"/>
    <col min="20" max="20" width="11.00390625" style="0" hidden="1" customWidth="1"/>
    <col min="21" max="21" width="16.281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t="s">
        <v>6</v>
      </c>
      <c r="M2" s="296"/>
      <c r="N2" s="296"/>
      <c r="O2" s="296"/>
      <c r="P2" s="296"/>
      <c r="Q2" s="296"/>
      <c r="R2" s="296"/>
      <c r="S2" s="296"/>
      <c r="T2" s="296"/>
      <c r="U2" s="296"/>
      <c r="V2" s="296"/>
      <c r="AT2" s="18" t="s">
        <v>87</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33" t="str">
        <f>'Rekapitulace stavby'!K6</f>
        <v>Mendelova univerzita v Brně, Zemědělská 1665/1, Brno-revize1</v>
      </c>
      <c r="F7" s="334"/>
      <c r="G7" s="334"/>
      <c r="H7" s="334"/>
      <c r="L7" s="21"/>
    </row>
    <row r="8" spans="2:12" ht="12" customHeight="1">
      <c r="B8" s="21"/>
      <c r="D8" s="28" t="s">
        <v>112</v>
      </c>
      <c r="L8" s="21"/>
    </row>
    <row r="9" spans="2:12" s="1" customFormat="1" ht="16.5" customHeight="1">
      <c r="B9" s="33"/>
      <c r="E9" s="333" t="s">
        <v>113</v>
      </c>
      <c r="F9" s="332"/>
      <c r="G9" s="332"/>
      <c r="H9" s="332"/>
      <c r="L9" s="33"/>
    </row>
    <row r="10" spans="2:12" s="1" customFormat="1" ht="12" customHeight="1">
      <c r="B10" s="33"/>
      <c r="D10" s="28" t="s">
        <v>114</v>
      </c>
      <c r="L10" s="33"/>
    </row>
    <row r="11" spans="2:12" s="1" customFormat="1" ht="16.5" customHeight="1">
      <c r="B11" s="33"/>
      <c r="E11" s="325" t="s">
        <v>115</v>
      </c>
      <c r="F11" s="332"/>
      <c r="G11" s="332"/>
      <c r="H11" s="33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35" t="str">
        <f>'Rekapitulace stavby'!E14</f>
        <v>Vyplň údaj</v>
      </c>
      <c r="F20" s="317"/>
      <c r="G20" s="317"/>
      <c r="H20" s="31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21" t="s">
        <v>3</v>
      </c>
      <c r="F29" s="321"/>
      <c r="G29" s="321"/>
      <c r="H29" s="32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ROUND(J112,2)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ROUND((SUM(BE112:BE2207)),2)</f>
        <v>0</v>
      </c>
      <c r="I35" s="94">
        <v>0.21</v>
      </c>
      <c r="J35" s="84">
        <f>ROUND(((SUM(BE112:BE2207))*I35),2)</f>
        <v>0</v>
      </c>
      <c r="L35" s="33"/>
    </row>
    <row r="36" spans="2:12" s="1" customFormat="1" ht="14.45" customHeight="1">
      <c r="B36" s="33"/>
      <c r="E36" s="28" t="s">
        <v>45</v>
      </c>
      <c r="F36" s="84">
        <f>ROUND((SUM(BF112:BF2207)),2)</f>
        <v>0</v>
      </c>
      <c r="I36" s="94">
        <v>0.15</v>
      </c>
      <c r="J36" s="84">
        <f>ROUND(((SUM(BF112:BF2207))*I36),2)</f>
        <v>0</v>
      </c>
      <c r="L36" s="33"/>
    </row>
    <row r="37" spans="2:12" s="1" customFormat="1" ht="14.45" customHeight="1" hidden="1">
      <c r="B37" s="33"/>
      <c r="E37" s="28" t="s">
        <v>46</v>
      </c>
      <c r="F37" s="84">
        <f>ROUND((SUM(BG112:BG2207)),2)</f>
        <v>0</v>
      </c>
      <c r="I37" s="94">
        <v>0.21</v>
      </c>
      <c r="J37" s="84">
        <f>0</f>
        <v>0</v>
      </c>
      <c r="L37" s="33"/>
    </row>
    <row r="38" spans="2:12" s="1" customFormat="1" ht="14.45" customHeight="1" hidden="1">
      <c r="B38" s="33"/>
      <c r="E38" s="28" t="s">
        <v>47</v>
      </c>
      <c r="F38" s="84">
        <f>ROUND((SUM(BH112:BH2207)),2)</f>
        <v>0</v>
      </c>
      <c r="I38" s="94">
        <v>0.15</v>
      </c>
      <c r="J38" s="84">
        <f>0</f>
        <v>0</v>
      </c>
      <c r="L38" s="33"/>
    </row>
    <row r="39" spans="2:12" s="1" customFormat="1" ht="14.45" customHeight="1" hidden="1">
      <c r="B39" s="33"/>
      <c r="E39" s="28" t="s">
        <v>48</v>
      </c>
      <c r="F39" s="84">
        <f>ROUND((SUM(BI112:BI2207)),2)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33" t="str">
        <f>E7</f>
        <v>Mendelova univerzita v Brně, Zemědělská 1665/1, Brno-revize1</v>
      </c>
      <c r="F50" s="334"/>
      <c r="G50" s="334"/>
      <c r="H50" s="334"/>
      <c r="L50" s="33"/>
    </row>
    <row r="51" spans="2:12" ht="12" customHeight="1">
      <c r="B51" s="21"/>
      <c r="C51" s="28" t="s">
        <v>112</v>
      </c>
      <c r="L51" s="21"/>
    </row>
    <row r="52" spans="2:12" s="1" customFormat="1" ht="16.5" customHeight="1">
      <c r="B52" s="33"/>
      <c r="E52" s="333" t="s">
        <v>113</v>
      </c>
      <c r="F52" s="332"/>
      <c r="G52" s="332"/>
      <c r="H52" s="332"/>
      <c r="L52" s="33"/>
    </row>
    <row r="53" spans="2:12" s="1" customFormat="1" ht="12" customHeight="1">
      <c r="B53" s="33"/>
      <c r="C53" s="28" t="s">
        <v>114</v>
      </c>
      <c r="L53" s="33"/>
    </row>
    <row r="54" spans="2:12" s="1" customFormat="1" ht="16.5" customHeight="1">
      <c r="B54" s="33"/>
      <c r="E54" s="325" t="str">
        <f>E11</f>
        <v>01.01 - Stavební část - fáze I.</v>
      </c>
      <c r="F54" s="332"/>
      <c r="G54" s="332"/>
      <c r="H54" s="33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J112</f>
        <v>0</v>
      </c>
      <c r="L63" s="33"/>
      <c r="AU63" s="18" t="s">
        <v>119</v>
      </c>
    </row>
    <row r="64" spans="2:12" s="8" customFormat="1" ht="24.95" customHeight="1">
      <c r="B64" s="104"/>
      <c r="D64" s="105" t="s">
        <v>120</v>
      </c>
      <c r="E64" s="106"/>
      <c r="F64" s="106"/>
      <c r="G64" s="106"/>
      <c r="H64" s="106"/>
      <c r="I64" s="106"/>
      <c r="J64" s="107">
        <f>J113</f>
        <v>0</v>
      </c>
      <c r="L64" s="104"/>
    </row>
    <row r="65" spans="2:12" s="8" customFormat="1" ht="24.95" customHeight="1">
      <c r="B65" s="104"/>
      <c r="D65" s="105" t="s">
        <v>121</v>
      </c>
      <c r="E65" s="106"/>
      <c r="F65" s="106"/>
      <c r="G65" s="106"/>
      <c r="H65" s="106"/>
      <c r="I65" s="106"/>
      <c r="J65" s="107">
        <f>J114</f>
        <v>0</v>
      </c>
      <c r="L65" s="104"/>
    </row>
    <row r="66" spans="2:12" s="9" customFormat="1" ht="19.9" customHeight="1">
      <c r="B66" s="108"/>
      <c r="D66" s="109" t="s">
        <v>122</v>
      </c>
      <c r="E66" s="110"/>
      <c r="F66" s="110"/>
      <c r="G66" s="110"/>
      <c r="H66" s="110"/>
      <c r="I66" s="110"/>
      <c r="J66" s="111">
        <f>J115</f>
        <v>0</v>
      </c>
      <c r="L66" s="108"/>
    </row>
    <row r="67" spans="2:12" s="9" customFormat="1" ht="19.9" customHeight="1">
      <c r="B67" s="108"/>
      <c r="D67" s="109" t="s">
        <v>123</v>
      </c>
      <c r="E67" s="110"/>
      <c r="F67" s="110"/>
      <c r="G67" s="110"/>
      <c r="H67" s="110"/>
      <c r="I67" s="110"/>
      <c r="J67" s="111">
        <f>J140</f>
        <v>0</v>
      </c>
      <c r="L67" s="108"/>
    </row>
    <row r="68" spans="2:12" s="9" customFormat="1" ht="19.9" customHeight="1">
      <c r="B68" s="108"/>
      <c r="D68" s="109" t="s">
        <v>124</v>
      </c>
      <c r="E68" s="110"/>
      <c r="F68" s="110"/>
      <c r="G68" s="110"/>
      <c r="H68" s="110"/>
      <c r="I68" s="110"/>
      <c r="J68" s="111">
        <f>J277</f>
        <v>0</v>
      </c>
      <c r="L68" s="108"/>
    </row>
    <row r="69" spans="2:12" s="9" customFormat="1" ht="19.9" customHeight="1">
      <c r="B69" s="108"/>
      <c r="D69" s="109" t="s">
        <v>125</v>
      </c>
      <c r="E69" s="110"/>
      <c r="F69" s="110"/>
      <c r="G69" s="110"/>
      <c r="H69" s="110"/>
      <c r="I69" s="110"/>
      <c r="J69" s="111">
        <f>J655</f>
        <v>0</v>
      </c>
      <c r="L69" s="108"/>
    </row>
    <row r="70" spans="2:12" s="9" customFormat="1" ht="19.9" customHeight="1">
      <c r="B70" s="108"/>
      <c r="D70" s="109" t="s">
        <v>126</v>
      </c>
      <c r="E70" s="110"/>
      <c r="F70" s="110"/>
      <c r="G70" s="110"/>
      <c r="H70" s="110"/>
      <c r="I70" s="110"/>
      <c r="J70" s="111">
        <f>J1071</f>
        <v>0</v>
      </c>
      <c r="L70" s="108"/>
    </row>
    <row r="71" spans="2:12" s="9" customFormat="1" ht="19.9" customHeight="1">
      <c r="B71" s="108"/>
      <c r="D71" s="109" t="s">
        <v>4196</v>
      </c>
      <c r="E71" s="110"/>
      <c r="F71" s="110"/>
      <c r="G71" s="110"/>
      <c r="H71" s="110"/>
      <c r="I71" s="110"/>
      <c r="J71" s="111">
        <f>J1072</f>
        <v>0</v>
      </c>
      <c r="L71" s="108"/>
    </row>
    <row r="72" spans="2:12" s="9" customFormat="1" ht="19.9" customHeight="1">
      <c r="B72" s="108"/>
      <c r="D72" s="109" t="s">
        <v>127</v>
      </c>
      <c r="E72" s="110"/>
      <c r="F72" s="110"/>
      <c r="G72" s="110"/>
      <c r="H72" s="110"/>
      <c r="I72" s="110"/>
      <c r="J72" s="111">
        <f>J1088</f>
        <v>0</v>
      </c>
      <c r="L72" s="108"/>
    </row>
    <row r="73" spans="2:12" s="9" customFormat="1" ht="19.9" customHeight="1">
      <c r="B73" s="108"/>
      <c r="D73" s="109" t="s">
        <v>128</v>
      </c>
      <c r="E73" s="110"/>
      <c r="F73" s="110"/>
      <c r="G73" s="110"/>
      <c r="H73" s="110"/>
      <c r="I73" s="110"/>
      <c r="J73" s="111">
        <f>J1101</f>
        <v>0</v>
      </c>
      <c r="L73" s="108"/>
    </row>
    <row r="74" spans="2:12" s="8" customFormat="1" ht="24.95" customHeight="1">
      <c r="B74" s="104"/>
      <c r="D74" s="105" t="s">
        <v>129</v>
      </c>
      <c r="E74" s="106"/>
      <c r="F74" s="106"/>
      <c r="G74" s="106"/>
      <c r="H74" s="106"/>
      <c r="I74" s="106"/>
      <c r="J74" s="107">
        <f>J1104</f>
        <v>0</v>
      </c>
      <c r="L74" s="104"/>
    </row>
    <row r="75" spans="2:12" s="9" customFormat="1" ht="19.9" customHeight="1">
      <c r="B75" s="108"/>
      <c r="D75" s="109" t="s">
        <v>130</v>
      </c>
      <c r="E75" s="110"/>
      <c r="F75" s="110"/>
      <c r="G75" s="110"/>
      <c r="H75" s="110"/>
      <c r="I75" s="110"/>
      <c r="J75" s="111">
        <f>J1105</f>
        <v>0</v>
      </c>
      <c r="L75" s="108"/>
    </row>
    <row r="76" spans="2:12" s="9" customFormat="1" ht="19.9" customHeight="1">
      <c r="B76" s="108"/>
      <c r="D76" s="109" t="s">
        <v>131</v>
      </c>
      <c r="E76" s="110"/>
      <c r="F76" s="110"/>
      <c r="G76" s="110"/>
      <c r="H76" s="110"/>
      <c r="I76" s="110"/>
      <c r="J76" s="111">
        <f>J1156</f>
        <v>0</v>
      </c>
      <c r="L76" s="108"/>
    </row>
    <row r="77" spans="2:12" s="9" customFormat="1" ht="19.9" customHeight="1">
      <c r="B77" s="108"/>
      <c r="D77" s="109" t="s">
        <v>132</v>
      </c>
      <c r="E77" s="110"/>
      <c r="F77" s="110"/>
      <c r="G77" s="110"/>
      <c r="H77" s="110"/>
      <c r="I77" s="110"/>
      <c r="J77" s="111">
        <f>J1274</f>
        <v>0</v>
      </c>
      <c r="L77" s="108"/>
    </row>
    <row r="78" spans="2:12" s="9" customFormat="1" ht="19.9" customHeight="1">
      <c r="B78" s="108"/>
      <c r="D78" s="109" t="s">
        <v>133</v>
      </c>
      <c r="E78" s="110"/>
      <c r="F78" s="110"/>
      <c r="G78" s="110"/>
      <c r="H78" s="110"/>
      <c r="I78" s="110"/>
      <c r="J78" s="111">
        <f>J1284</f>
        <v>0</v>
      </c>
      <c r="L78" s="108"/>
    </row>
    <row r="79" spans="2:12" s="9" customFormat="1" ht="19.9" customHeight="1">
      <c r="B79" s="108"/>
      <c r="D79" s="109" t="s">
        <v>134</v>
      </c>
      <c r="E79" s="110"/>
      <c r="F79" s="110"/>
      <c r="G79" s="110"/>
      <c r="H79" s="110"/>
      <c r="I79" s="110"/>
      <c r="J79" s="111">
        <f>J1312</f>
        <v>0</v>
      </c>
      <c r="L79" s="108"/>
    </row>
    <row r="80" spans="2:12" s="9" customFormat="1" ht="19.9" customHeight="1">
      <c r="B80" s="108"/>
      <c r="D80" s="109" t="s">
        <v>135</v>
      </c>
      <c r="E80" s="110"/>
      <c r="F80" s="110"/>
      <c r="G80" s="110"/>
      <c r="H80" s="110"/>
      <c r="I80" s="110"/>
      <c r="J80" s="111">
        <f>J1529</f>
        <v>0</v>
      </c>
      <c r="L80" s="108"/>
    </row>
    <row r="81" spans="2:12" s="9" customFormat="1" ht="19.9" customHeight="1">
      <c r="B81" s="108"/>
      <c r="D81" s="109" t="s">
        <v>136</v>
      </c>
      <c r="E81" s="110"/>
      <c r="F81" s="110"/>
      <c r="G81" s="110"/>
      <c r="H81" s="110"/>
      <c r="I81" s="110"/>
      <c r="J81" s="111">
        <f>J1554</f>
        <v>0</v>
      </c>
      <c r="L81" s="108"/>
    </row>
    <row r="82" spans="2:12" s="9" customFormat="1" ht="19.9" customHeight="1">
      <c r="B82" s="108"/>
      <c r="D82" s="109" t="s">
        <v>137</v>
      </c>
      <c r="E82" s="110"/>
      <c r="F82" s="110"/>
      <c r="G82" s="110"/>
      <c r="H82" s="110"/>
      <c r="I82" s="110"/>
      <c r="J82" s="111">
        <f>J1672</f>
        <v>0</v>
      </c>
      <c r="L82" s="108"/>
    </row>
    <row r="83" spans="2:12" s="9" customFormat="1" ht="19.9" customHeight="1">
      <c r="B83" s="108"/>
      <c r="D83" s="109" t="s">
        <v>138</v>
      </c>
      <c r="E83" s="110"/>
      <c r="F83" s="110"/>
      <c r="G83" s="110"/>
      <c r="H83" s="110"/>
      <c r="I83" s="110"/>
      <c r="J83" s="111">
        <f>J1696</f>
        <v>0</v>
      </c>
      <c r="L83" s="108"/>
    </row>
    <row r="84" spans="2:12" s="9" customFormat="1" ht="19.9" customHeight="1">
      <c r="B84" s="108"/>
      <c r="D84" s="109" t="s">
        <v>139</v>
      </c>
      <c r="E84" s="110"/>
      <c r="F84" s="110"/>
      <c r="G84" s="110"/>
      <c r="H84" s="110"/>
      <c r="I84" s="110"/>
      <c r="J84" s="111">
        <f>J1769</f>
        <v>0</v>
      </c>
      <c r="L84" s="108"/>
    </row>
    <row r="85" spans="2:12" s="9" customFormat="1" ht="19.9" customHeight="1">
      <c r="B85" s="108"/>
      <c r="D85" s="109" t="s">
        <v>140</v>
      </c>
      <c r="E85" s="110"/>
      <c r="F85" s="110"/>
      <c r="G85" s="110"/>
      <c r="H85" s="110"/>
      <c r="I85" s="110"/>
      <c r="J85" s="111">
        <f>J1777</f>
        <v>0</v>
      </c>
      <c r="L85" s="108"/>
    </row>
    <row r="86" spans="2:12" s="9" customFormat="1" ht="19.9" customHeight="1">
      <c r="B86" s="108"/>
      <c r="D86" s="109" t="s">
        <v>141</v>
      </c>
      <c r="E86" s="110"/>
      <c r="F86" s="110"/>
      <c r="G86" s="110"/>
      <c r="H86" s="110"/>
      <c r="I86" s="110"/>
      <c r="J86" s="111">
        <f>J1950</f>
        <v>0</v>
      </c>
      <c r="L86" s="108"/>
    </row>
    <row r="87" spans="2:12" s="9" customFormat="1" ht="19.9" customHeight="1">
      <c r="B87" s="108"/>
      <c r="D87" s="109" t="s">
        <v>142</v>
      </c>
      <c r="E87" s="110"/>
      <c r="F87" s="110"/>
      <c r="G87" s="110"/>
      <c r="H87" s="110"/>
      <c r="I87" s="110"/>
      <c r="J87" s="111">
        <f>J2027</f>
        <v>0</v>
      </c>
      <c r="L87" s="108"/>
    </row>
    <row r="88" spans="2:12" s="9" customFormat="1" ht="19.9" customHeight="1">
      <c r="B88" s="108"/>
      <c r="D88" s="109" t="s">
        <v>143</v>
      </c>
      <c r="E88" s="110"/>
      <c r="F88" s="110"/>
      <c r="G88" s="110"/>
      <c r="H88" s="110"/>
      <c r="I88" s="110"/>
      <c r="J88" s="111">
        <f>J2053</f>
        <v>0</v>
      </c>
      <c r="L88" s="108"/>
    </row>
    <row r="89" spans="2:12" s="8" customFormat="1" ht="24.95" customHeight="1">
      <c r="B89" s="104"/>
      <c r="D89" s="105" t="s">
        <v>144</v>
      </c>
      <c r="E89" s="106"/>
      <c r="F89" s="106"/>
      <c r="G89" s="106"/>
      <c r="H89" s="106"/>
      <c r="I89" s="106"/>
      <c r="J89" s="107">
        <f>J2061</f>
        <v>0</v>
      </c>
      <c r="L89" s="104"/>
    </row>
    <row r="90" spans="2:12" s="9" customFormat="1" ht="19.9" customHeight="1">
      <c r="B90" s="108"/>
      <c r="D90" s="109" t="s">
        <v>145</v>
      </c>
      <c r="E90" s="110"/>
      <c r="F90" s="110"/>
      <c r="G90" s="110"/>
      <c r="H90" s="110"/>
      <c r="I90" s="110"/>
      <c r="J90" s="111">
        <f>J2062</f>
        <v>0</v>
      </c>
      <c r="L90" s="108"/>
    </row>
    <row r="91" spans="2:12" s="1" customFormat="1" ht="21.75" customHeight="1">
      <c r="B91" s="33"/>
      <c r="L91" s="33"/>
    </row>
    <row r="92" spans="2:12" s="1" customFormat="1" ht="6.95" customHeight="1">
      <c r="B92" s="42"/>
      <c r="C92" s="43"/>
      <c r="D92" s="43"/>
      <c r="E92" s="43"/>
      <c r="F92" s="43"/>
      <c r="G92" s="43"/>
      <c r="H92" s="43"/>
      <c r="I92" s="43"/>
      <c r="J92" s="43"/>
      <c r="K92" s="43"/>
      <c r="L92" s="33"/>
    </row>
    <row r="96" spans="2:12" s="1" customFormat="1" ht="6.95" customHeight="1">
      <c r="B96" s="44"/>
      <c r="C96" s="45"/>
      <c r="D96" s="45"/>
      <c r="E96" s="45"/>
      <c r="F96" s="45"/>
      <c r="G96" s="45"/>
      <c r="H96" s="45"/>
      <c r="I96" s="45"/>
      <c r="J96" s="45"/>
      <c r="K96" s="45"/>
      <c r="L96" s="33"/>
    </row>
    <row r="97" spans="2:12" s="1" customFormat="1" ht="24.95" customHeight="1">
      <c r="B97" s="33"/>
      <c r="C97" s="22" t="s">
        <v>146</v>
      </c>
      <c r="L97" s="33"/>
    </row>
    <row r="98" spans="2:12" s="1" customFormat="1" ht="6.95" customHeight="1">
      <c r="B98" s="33"/>
      <c r="L98" s="33"/>
    </row>
    <row r="99" spans="2:12" s="1" customFormat="1" ht="12" customHeight="1">
      <c r="B99" s="33"/>
      <c r="C99" s="28" t="s">
        <v>17</v>
      </c>
      <c r="L99" s="33"/>
    </row>
    <row r="100" spans="2:12" s="1" customFormat="1" ht="16.5" customHeight="1">
      <c r="B100" s="33"/>
      <c r="E100" s="333" t="str">
        <f>E7</f>
        <v>Mendelova univerzita v Brně, Zemědělská 1665/1, Brno-revize1</v>
      </c>
      <c r="F100" s="334"/>
      <c r="G100" s="334"/>
      <c r="H100" s="334"/>
      <c r="L100" s="33"/>
    </row>
    <row r="101" spans="2:12" ht="12" customHeight="1">
      <c r="B101" s="21"/>
      <c r="C101" s="28" t="s">
        <v>112</v>
      </c>
      <c r="L101" s="21"/>
    </row>
    <row r="102" spans="2:12" s="1" customFormat="1" ht="16.5" customHeight="1">
      <c r="B102" s="33"/>
      <c r="E102" s="333" t="s">
        <v>113</v>
      </c>
      <c r="F102" s="332"/>
      <c r="G102" s="332"/>
      <c r="H102" s="332"/>
      <c r="L102" s="33"/>
    </row>
    <row r="103" spans="2:12" s="1" customFormat="1" ht="12" customHeight="1">
      <c r="B103" s="33"/>
      <c r="C103" s="28" t="s">
        <v>114</v>
      </c>
      <c r="L103" s="33"/>
    </row>
    <row r="104" spans="2:12" s="1" customFormat="1" ht="16.5" customHeight="1">
      <c r="B104" s="33"/>
      <c r="E104" s="325" t="str">
        <f>E11</f>
        <v>01.01 - Stavební část - fáze I.</v>
      </c>
      <c r="F104" s="332"/>
      <c r="G104" s="332"/>
      <c r="H104" s="332"/>
      <c r="L104" s="33"/>
    </row>
    <row r="105" spans="2:12" s="1" customFormat="1" ht="6.95" customHeight="1">
      <c r="B105" s="33"/>
      <c r="L105" s="33"/>
    </row>
    <row r="106" spans="2:12" s="1" customFormat="1" ht="12" customHeight="1">
      <c r="B106" s="33"/>
      <c r="C106" s="28" t="s">
        <v>21</v>
      </c>
      <c r="F106" s="26" t="str">
        <f>F14</f>
        <v xml:space="preserve"> </v>
      </c>
      <c r="I106" s="28" t="s">
        <v>23</v>
      </c>
      <c r="J106" s="50" t="str">
        <f>IF(J14="","",J14)</f>
        <v>9. 11. 2021</v>
      </c>
      <c r="L106" s="33"/>
    </row>
    <row r="107" spans="2:12" s="1" customFormat="1" ht="6.95" customHeight="1">
      <c r="B107" s="33"/>
      <c r="L107" s="33"/>
    </row>
    <row r="108" spans="2:12" s="1" customFormat="1" ht="40.15" customHeight="1">
      <c r="B108" s="33"/>
      <c r="C108" s="28" t="s">
        <v>25</v>
      </c>
      <c r="F108" s="26" t="str">
        <f>E17</f>
        <v xml:space="preserve"> </v>
      </c>
      <c r="I108" s="28" t="s">
        <v>30</v>
      </c>
      <c r="J108" s="31" t="str">
        <f>E23</f>
        <v>Energy Benefit Centre a.s., Křenová 438/3, Praha</v>
      </c>
      <c r="L108" s="33"/>
    </row>
    <row r="109" spans="2:12" s="1" customFormat="1" ht="40.15" customHeight="1">
      <c r="B109" s="33"/>
      <c r="C109" s="28" t="s">
        <v>28</v>
      </c>
      <c r="F109" s="26" t="str">
        <f>IF(E20="","",E20)</f>
        <v>Vyplň údaj</v>
      </c>
      <c r="I109" s="28" t="s">
        <v>33</v>
      </c>
      <c r="J109" s="31" t="str">
        <f>E26</f>
        <v>CKN Invest spol. s r.o., Ing. Rudolf Hlaváč</v>
      </c>
      <c r="L109" s="33"/>
    </row>
    <row r="110" spans="2:12" s="1" customFormat="1" ht="10.35" customHeight="1">
      <c r="B110" s="33"/>
      <c r="L110" s="33"/>
    </row>
    <row r="111" spans="2:20" s="10" customFormat="1" ht="29.25" customHeight="1">
      <c r="B111" s="112"/>
      <c r="C111" s="113" t="s">
        <v>147</v>
      </c>
      <c r="D111" s="114" t="s">
        <v>58</v>
      </c>
      <c r="E111" s="114" t="s">
        <v>54</v>
      </c>
      <c r="F111" s="114" t="s">
        <v>55</v>
      </c>
      <c r="G111" s="114" t="s">
        <v>148</v>
      </c>
      <c r="H111" s="114" t="s">
        <v>149</v>
      </c>
      <c r="I111" s="114" t="s">
        <v>150</v>
      </c>
      <c r="J111" s="114" t="s">
        <v>118</v>
      </c>
      <c r="K111" s="115" t="s">
        <v>151</v>
      </c>
      <c r="L111" s="112"/>
      <c r="M111" s="57" t="s">
        <v>3</v>
      </c>
      <c r="N111" s="58" t="s">
        <v>43</v>
      </c>
      <c r="O111" s="58" t="s">
        <v>152</v>
      </c>
      <c r="P111" s="58" t="s">
        <v>153</v>
      </c>
      <c r="Q111" s="58" t="s">
        <v>154</v>
      </c>
      <c r="R111" s="58" t="s">
        <v>155</v>
      </c>
      <c r="S111" s="58" t="s">
        <v>156</v>
      </c>
      <c r="T111" s="59" t="s">
        <v>157</v>
      </c>
    </row>
    <row r="112" spans="2:63" s="1" customFormat="1" ht="22.9" customHeight="1">
      <c r="B112" s="33"/>
      <c r="C112" s="62" t="s">
        <v>158</v>
      </c>
      <c r="J112" s="116">
        <f>BK112</f>
        <v>0</v>
      </c>
      <c r="L112" s="33"/>
      <c r="M112" s="60"/>
      <c r="N112" s="51"/>
      <c r="O112" s="51"/>
      <c r="P112" s="117">
        <f>P113+P114+P1104+P2061</f>
        <v>0</v>
      </c>
      <c r="Q112" s="51"/>
      <c r="R112" s="117">
        <f>R113+R114+R1104+R2061</f>
        <v>361.34191337</v>
      </c>
      <c r="S112" s="51"/>
      <c r="T112" s="118">
        <f>T113+T114+T1104+T2061</f>
        <v>549.27210804</v>
      </c>
      <c r="AT112" s="18" t="s">
        <v>72</v>
      </c>
      <c r="AU112" s="18" t="s">
        <v>119</v>
      </c>
      <c r="BK112" s="119">
        <f>BK113+BK114+BK1104+BK2061</f>
        <v>0</v>
      </c>
    </row>
    <row r="113" spans="2:63" s="11" customFormat="1" ht="25.9" customHeight="1">
      <c r="B113" s="120"/>
      <c r="D113" s="121" t="s">
        <v>72</v>
      </c>
      <c r="E113" s="122" t="s">
        <v>159</v>
      </c>
      <c r="F113" s="122" t="s">
        <v>160</v>
      </c>
      <c r="I113" s="123"/>
      <c r="J113" s="124">
        <f>BK113</f>
        <v>0</v>
      </c>
      <c r="L113" s="120"/>
      <c r="M113" s="125"/>
      <c r="P113" s="126">
        <v>0</v>
      </c>
      <c r="R113" s="126">
        <v>0</v>
      </c>
      <c r="T113" s="127">
        <v>0</v>
      </c>
      <c r="AR113" s="121" t="s">
        <v>80</v>
      </c>
      <c r="AT113" s="128" t="s">
        <v>72</v>
      </c>
      <c r="AU113" s="128" t="s">
        <v>73</v>
      </c>
      <c r="AY113" s="121" t="s">
        <v>161</v>
      </c>
      <c r="BK113" s="129">
        <v>0</v>
      </c>
    </row>
    <row r="114" spans="2:63" s="11" customFormat="1" ht="25.9" customHeight="1">
      <c r="B114" s="120"/>
      <c r="D114" s="121" t="s">
        <v>72</v>
      </c>
      <c r="E114" s="122" t="s">
        <v>160</v>
      </c>
      <c r="F114" s="122" t="s">
        <v>162</v>
      </c>
      <c r="I114" s="123"/>
      <c r="J114" s="124">
        <f>BK114</f>
        <v>0</v>
      </c>
      <c r="L114" s="120"/>
      <c r="M114" s="125"/>
      <c r="P114" s="126">
        <f>P115+P140+P277+P655+P1071+P1088+P1101</f>
        <v>0</v>
      </c>
      <c r="R114" s="126">
        <f>R115+R140+R277+R655+R1071+R1088+R1101</f>
        <v>294.74843021</v>
      </c>
      <c r="T114" s="127">
        <f>T115+T140+T277+T655+T1071+T1088+T1101</f>
        <v>493.99638000000004</v>
      </c>
      <c r="AR114" s="121" t="s">
        <v>80</v>
      </c>
      <c r="AT114" s="128" t="s">
        <v>72</v>
      </c>
      <c r="AU114" s="128" t="s">
        <v>73</v>
      </c>
      <c r="AY114" s="121" t="s">
        <v>161</v>
      </c>
      <c r="BK114" s="129">
        <f>BK115+BK140+BK277+BK655+BK1071+BK1088+BK1101</f>
        <v>0</v>
      </c>
    </row>
    <row r="115" spans="2:63" s="11" customFormat="1" ht="22.9" customHeight="1">
      <c r="B115" s="120"/>
      <c r="D115" s="121" t="s">
        <v>72</v>
      </c>
      <c r="E115" s="130" t="s">
        <v>82</v>
      </c>
      <c r="F115" s="130" t="s">
        <v>163</v>
      </c>
      <c r="I115" s="123"/>
      <c r="J115" s="131">
        <f>BK115</f>
        <v>0</v>
      </c>
      <c r="L115" s="120"/>
      <c r="M115" s="125"/>
      <c r="P115" s="126">
        <f>SUM(P116:P139)</f>
        <v>0</v>
      </c>
      <c r="R115" s="126">
        <f>SUM(R116:R139)</f>
        <v>0.2007852</v>
      </c>
      <c r="T115" s="127">
        <f>SUM(T116:T139)</f>
        <v>0</v>
      </c>
      <c r="AR115" s="121" t="s">
        <v>80</v>
      </c>
      <c r="AT115" s="128" t="s">
        <v>72</v>
      </c>
      <c r="AU115" s="128" t="s">
        <v>80</v>
      </c>
      <c r="AY115" s="121" t="s">
        <v>161</v>
      </c>
      <c r="BK115" s="129">
        <f>SUM(BK116:BK139)</f>
        <v>0</v>
      </c>
    </row>
    <row r="116" spans="2:65" s="1" customFormat="1" ht="37.9" customHeight="1">
      <c r="B116" s="132"/>
      <c r="C116" s="133" t="s">
        <v>80</v>
      </c>
      <c r="D116" s="133" t="s">
        <v>164</v>
      </c>
      <c r="E116" s="134" t="s">
        <v>165</v>
      </c>
      <c r="F116" s="135" t="s">
        <v>166</v>
      </c>
      <c r="G116" s="136" t="s">
        <v>167</v>
      </c>
      <c r="H116" s="137">
        <v>599.4</v>
      </c>
      <c r="I116" s="138"/>
      <c r="J116" s="139">
        <f>ROUND(I116*H116,2)</f>
        <v>0</v>
      </c>
      <c r="K116" s="135" t="s">
        <v>168</v>
      </c>
      <c r="L116" s="33"/>
      <c r="M116" s="140" t="s">
        <v>3</v>
      </c>
      <c r="N116" s="141" t="s">
        <v>44</v>
      </c>
      <c r="P116" s="142">
        <f>O116*H116</f>
        <v>0</v>
      </c>
      <c r="Q116" s="142">
        <v>0.0001</v>
      </c>
      <c r="R116" s="142">
        <f>Q116*H116</f>
        <v>0.05994</v>
      </c>
      <c r="S116" s="142">
        <v>0</v>
      </c>
      <c r="T116" s="143">
        <f>S116*H116</f>
        <v>0</v>
      </c>
      <c r="AR116" s="144" t="s">
        <v>169</v>
      </c>
      <c r="AT116" s="144" t="s">
        <v>164</v>
      </c>
      <c r="AU116" s="144" t="s">
        <v>82</v>
      </c>
      <c r="AY116" s="18" t="s">
        <v>161</v>
      </c>
      <c r="BE116" s="145">
        <f>IF(N116="základní",J116,0)</f>
        <v>0</v>
      </c>
      <c r="BF116" s="145">
        <f>IF(N116="snížená",J116,0)</f>
        <v>0</v>
      </c>
      <c r="BG116" s="145">
        <f>IF(N116="zákl. přenesená",J116,0)</f>
        <v>0</v>
      </c>
      <c r="BH116" s="145">
        <f>IF(N116="sníž. přenesená",J116,0)</f>
        <v>0</v>
      </c>
      <c r="BI116" s="145">
        <f>IF(N116="nulová",J116,0)</f>
        <v>0</v>
      </c>
      <c r="BJ116" s="18" t="s">
        <v>80</v>
      </c>
      <c r="BK116" s="145">
        <f>ROUND(I116*H116,2)</f>
        <v>0</v>
      </c>
      <c r="BL116" s="18" t="s">
        <v>169</v>
      </c>
      <c r="BM116" s="144" t="s">
        <v>170</v>
      </c>
    </row>
    <row r="117" spans="2:47" s="1" customFormat="1" ht="12">
      <c r="B117" s="33"/>
      <c r="D117" s="146" t="s">
        <v>171</v>
      </c>
      <c r="F117" s="147" t="s">
        <v>172</v>
      </c>
      <c r="I117" s="148"/>
      <c r="L117" s="33"/>
      <c r="M117" s="149"/>
      <c r="T117" s="54"/>
      <c r="AT117" s="18" t="s">
        <v>171</v>
      </c>
      <c r="AU117" s="18" t="s">
        <v>82</v>
      </c>
    </row>
    <row r="118" spans="2:51" s="12" customFormat="1" ht="12">
      <c r="B118" s="150"/>
      <c r="D118" s="151" t="s">
        <v>173</v>
      </c>
      <c r="E118" s="152" t="s">
        <v>3</v>
      </c>
      <c r="F118" s="153" t="s">
        <v>174</v>
      </c>
      <c r="H118" s="152" t="s">
        <v>3</v>
      </c>
      <c r="I118" s="154"/>
      <c r="L118" s="150"/>
      <c r="M118" s="155"/>
      <c r="T118" s="156"/>
      <c r="AT118" s="152" t="s">
        <v>173</v>
      </c>
      <c r="AU118" s="152" t="s">
        <v>82</v>
      </c>
      <c r="AV118" s="12" t="s">
        <v>80</v>
      </c>
      <c r="AW118" s="12" t="s">
        <v>32</v>
      </c>
      <c r="AX118" s="12" t="s">
        <v>73</v>
      </c>
      <c r="AY118" s="152" t="s">
        <v>161</v>
      </c>
    </row>
    <row r="119" spans="2:51" s="13" customFormat="1" ht="12">
      <c r="B119" s="157"/>
      <c r="D119" s="151" t="s">
        <v>173</v>
      </c>
      <c r="E119" s="158" t="s">
        <v>3</v>
      </c>
      <c r="F119" s="159" t="s">
        <v>175</v>
      </c>
      <c r="H119" s="160">
        <v>30.22</v>
      </c>
      <c r="I119" s="161"/>
      <c r="L119" s="157"/>
      <c r="M119" s="162"/>
      <c r="T119" s="163"/>
      <c r="AT119" s="158" t="s">
        <v>173</v>
      </c>
      <c r="AU119" s="158" t="s">
        <v>82</v>
      </c>
      <c r="AV119" s="13" t="s">
        <v>82</v>
      </c>
      <c r="AW119" s="13" t="s">
        <v>32</v>
      </c>
      <c r="AX119" s="13" t="s">
        <v>73</v>
      </c>
      <c r="AY119" s="158" t="s">
        <v>161</v>
      </c>
    </row>
    <row r="120" spans="2:51" s="12" customFormat="1" ht="12">
      <c r="B120" s="150"/>
      <c r="D120" s="151" t="s">
        <v>173</v>
      </c>
      <c r="E120" s="152" t="s">
        <v>3</v>
      </c>
      <c r="F120" s="153" t="s">
        <v>176</v>
      </c>
      <c r="H120" s="152" t="s">
        <v>3</v>
      </c>
      <c r="I120" s="154"/>
      <c r="L120" s="150"/>
      <c r="M120" s="155"/>
      <c r="T120" s="156"/>
      <c r="AT120" s="152" t="s">
        <v>173</v>
      </c>
      <c r="AU120" s="152" t="s">
        <v>82</v>
      </c>
      <c r="AV120" s="12" t="s">
        <v>80</v>
      </c>
      <c r="AW120" s="12" t="s">
        <v>32</v>
      </c>
      <c r="AX120" s="12" t="s">
        <v>73</v>
      </c>
      <c r="AY120" s="152" t="s">
        <v>161</v>
      </c>
    </row>
    <row r="121" spans="2:51" s="13" customFormat="1" ht="12">
      <c r="B121" s="157"/>
      <c r="D121" s="151" t="s">
        <v>173</v>
      </c>
      <c r="E121" s="158" t="s">
        <v>3</v>
      </c>
      <c r="F121" s="159" t="s">
        <v>177</v>
      </c>
      <c r="H121" s="160">
        <v>58.36</v>
      </c>
      <c r="I121" s="161"/>
      <c r="L121" s="157"/>
      <c r="M121" s="162"/>
      <c r="T121" s="163"/>
      <c r="AT121" s="158" t="s">
        <v>173</v>
      </c>
      <c r="AU121" s="158" t="s">
        <v>82</v>
      </c>
      <c r="AV121" s="13" t="s">
        <v>82</v>
      </c>
      <c r="AW121" s="13" t="s">
        <v>32</v>
      </c>
      <c r="AX121" s="13" t="s">
        <v>73</v>
      </c>
      <c r="AY121" s="158" t="s">
        <v>161</v>
      </c>
    </row>
    <row r="122" spans="2:51" s="12" customFormat="1" ht="12">
      <c r="B122" s="150"/>
      <c r="D122" s="151" t="s">
        <v>173</v>
      </c>
      <c r="E122" s="152" t="s">
        <v>3</v>
      </c>
      <c r="F122" s="153" t="s">
        <v>178</v>
      </c>
      <c r="H122" s="152" t="s">
        <v>3</v>
      </c>
      <c r="I122" s="154"/>
      <c r="L122" s="150"/>
      <c r="M122" s="155"/>
      <c r="T122" s="156"/>
      <c r="AT122" s="152" t="s">
        <v>173</v>
      </c>
      <c r="AU122" s="152" t="s">
        <v>82</v>
      </c>
      <c r="AV122" s="12" t="s">
        <v>80</v>
      </c>
      <c r="AW122" s="12" t="s">
        <v>32</v>
      </c>
      <c r="AX122" s="12" t="s">
        <v>73</v>
      </c>
      <c r="AY122" s="152" t="s">
        <v>161</v>
      </c>
    </row>
    <row r="123" spans="2:51" s="13" customFormat="1" ht="12">
      <c r="B123" s="157"/>
      <c r="D123" s="151" t="s">
        <v>173</v>
      </c>
      <c r="E123" s="158" t="s">
        <v>3</v>
      </c>
      <c r="F123" s="159" t="s">
        <v>179</v>
      </c>
      <c r="H123" s="160">
        <v>10.65</v>
      </c>
      <c r="I123" s="161"/>
      <c r="L123" s="157"/>
      <c r="M123" s="162"/>
      <c r="T123" s="163"/>
      <c r="AT123" s="158" t="s">
        <v>173</v>
      </c>
      <c r="AU123" s="158" t="s">
        <v>82</v>
      </c>
      <c r="AV123" s="13" t="s">
        <v>82</v>
      </c>
      <c r="AW123" s="13" t="s">
        <v>32</v>
      </c>
      <c r="AX123" s="13" t="s">
        <v>73</v>
      </c>
      <c r="AY123" s="158" t="s">
        <v>161</v>
      </c>
    </row>
    <row r="124" spans="2:51" s="12" customFormat="1" ht="12">
      <c r="B124" s="150"/>
      <c r="D124" s="151" t="s">
        <v>173</v>
      </c>
      <c r="E124" s="152" t="s">
        <v>3</v>
      </c>
      <c r="F124" s="153" t="s">
        <v>180</v>
      </c>
      <c r="H124" s="152" t="s">
        <v>3</v>
      </c>
      <c r="I124" s="154"/>
      <c r="L124" s="150"/>
      <c r="M124" s="155"/>
      <c r="T124" s="156"/>
      <c r="AT124" s="152" t="s">
        <v>173</v>
      </c>
      <c r="AU124" s="152" t="s">
        <v>82</v>
      </c>
      <c r="AV124" s="12" t="s">
        <v>80</v>
      </c>
      <c r="AW124" s="12" t="s">
        <v>32</v>
      </c>
      <c r="AX124" s="12" t="s">
        <v>73</v>
      </c>
      <c r="AY124" s="152" t="s">
        <v>161</v>
      </c>
    </row>
    <row r="125" spans="2:51" s="13" customFormat="1" ht="12">
      <c r="B125" s="157"/>
      <c r="D125" s="151" t="s">
        <v>173</v>
      </c>
      <c r="E125" s="158" t="s">
        <v>3</v>
      </c>
      <c r="F125" s="159" t="s">
        <v>181</v>
      </c>
      <c r="H125" s="160">
        <v>120.95</v>
      </c>
      <c r="I125" s="161"/>
      <c r="L125" s="157"/>
      <c r="M125" s="162"/>
      <c r="T125" s="163"/>
      <c r="AT125" s="158" t="s">
        <v>173</v>
      </c>
      <c r="AU125" s="158" t="s">
        <v>82</v>
      </c>
      <c r="AV125" s="13" t="s">
        <v>82</v>
      </c>
      <c r="AW125" s="13" t="s">
        <v>32</v>
      </c>
      <c r="AX125" s="13" t="s">
        <v>73</v>
      </c>
      <c r="AY125" s="158" t="s">
        <v>161</v>
      </c>
    </row>
    <row r="126" spans="2:51" s="12" customFormat="1" ht="12">
      <c r="B126" s="150"/>
      <c r="D126" s="151" t="s">
        <v>173</v>
      </c>
      <c r="E126" s="152" t="s">
        <v>3</v>
      </c>
      <c r="F126" s="153" t="s">
        <v>182</v>
      </c>
      <c r="H126" s="152" t="s">
        <v>3</v>
      </c>
      <c r="I126" s="154"/>
      <c r="L126" s="150"/>
      <c r="M126" s="155"/>
      <c r="T126" s="156"/>
      <c r="AT126" s="152" t="s">
        <v>173</v>
      </c>
      <c r="AU126" s="152" t="s">
        <v>82</v>
      </c>
      <c r="AV126" s="12" t="s">
        <v>80</v>
      </c>
      <c r="AW126" s="12" t="s">
        <v>32</v>
      </c>
      <c r="AX126" s="12" t="s">
        <v>73</v>
      </c>
      <c r="AY126" s="152" t="s">
        <v>161</v>
      </c>
    </row>
    <row r="127" spans="2:51" s="13" customFormat="1" ht="12">
      <c r="B127" s="157"/>
      <c r="D127" s="151" t="s">
        <v>173</v>
      </c>
      <c r="E127" s="158" t="s">
        <v>3</v>
      </c>
      <c r="F127" s="159" t="s">
        <v>183</v>
      </c>
      <c r="H127" s="160">
        <v>130.84</v>
      </c>
      <c r="I127" s="161"/>
      <c r="L127" s="157"/>
      <c r="M127" s="162"/>
      <c r="T127" s="163"/>
      <c r="AT127" s="158" t="s">
        <v>173</v>
      </c>
      <c r="AU127" s="158" t="s">
        <v>82</v>
      </c>
      <c r="AV127" s="13" t="s">
        <v>82</v>
      </c>
      <c r="AW127" s="13" t="s">
        <v>32</v>
      </c>
      <c r="AX127" s="13" t="s">
        <v>73</v>
      </c>
      <c r="AY127" s="158" t="s">
        <v>161</v>
      </c>
    </row>
    <row r="128" spans="2:51" s="12" customFormat="1" ht="12">
      <c r="B128" s="150"/>
      <c r="D128" s="151" t="s">
        <v>173</v>
      </c>
      <c r="E128" s="152" t="s">
        <v>3</v>
      </c>
      <c r="F128" s="153" t="s">
        <v>184</v>
      </c>
      <c r="H128" s="152" t="s">
        <v>3</v>
      </c>
      <c r="I128" s="154"/>
      <c r="L128" s="150"/>
      <c r="M128" s="155"/>
      <c r="T128" s="156"/>
      <c r="AT128" s="152" t="s">
        <v>173</v>
      </c>
      <c r="AU128" s="152" t="s">
        <v>82</v>
      </c>
      <c r="AV128" s="12" t="s">
        <v>80</v>
      </c>
      <c r="AW128" s="12" t="s">
        <v>32</v>
      </c>
      <c r="AX128" s="12" t="s">
        <v>73</v>
      </c>
      <c r="AY128" s="152" t="s">
        <v>161</v>
      </c>
    </row>
    <row r="129" spans="2:51" s="13" customFormat="1" ht="12">
      <c r="B129" s="157"/>
      <c r="D129" s="151" t="s">
        <v>173</v>
      </c>
      <c r="E129" s="158" t="s">
        <v>3</v>
      </c>
      <c r="F129" s="159" t="s">
        <v>185</v>
      </c>
      <c r="H129" s="160">
        <v>33.87</v>
      </c>
      <c r="I129" s="161"/>
      <c r="L129" s="157"/>
      <c r="M129" s="162"/>
      <c r="T129" s="163"/>
      <c r="AT129" s="158" t="s">
        <v>173</v>
      </c>
      <c r="AU129" s="158" t="s">
        <v>82</v>
      </c>
      <c r="AV129" s="13" t="s">
        <v>82</v>
      </c>
      <c r="AW129" s="13" t="s">
        <v>32</v>
      </c>
      <c r="AX129" s="13" t="s">
        <v>73</v>
      </c>
      <c r="AY129" s="158" t="s">
        <v>161</v>
      </c>
    </row>
    <row r="130" spans="2:51" s="12" customFormat="1" ht="12">
      <c r="B130" s="150"/>
      <c r="D130" s="151" t="s">
        <v>173</v>
      </c>
      <c r="E130" s="152" t="s">
        <v>3</v>
      </c>
      <c r="F130" s="153" t="s">
        <v>186</v>
      </c>
      <c r="H130" s="152" t="s">
        <v>3</v>
      </c>
      <c r="I130" s="154"/>
      <c r="L130" s="150"/>
      <c r="M130" s="155"/>
      <c r="T130" s="156"/>
      <c r="AT130" s="152" t="s">
        <v>173</v>
      </c>
      <c r="AU130" s="152" t="s">
        <v>82</v>
      </c>
      <c r="AV130" s="12" t="s">
        <v>80</v>
      </c>
      <c r="AW130" s="12" t="s">
        <v>32</v>
      </c>
      <c r="AX130" s="12" t="s">
        <v>73</v>
      </c>
      <c r="AY130" s="152" t="s">
        <v>161</v>
      </c>
    </row>
    <row r="131" spans="2:51" s="13" customFormat="1" ht="12">
      <c r="B131" s="157"/>
      <c r="D131" s="151" t="s">
        <v>173</v>
      </c>
      <c r="E131" s="158" t="s">
        <v>3</v>
      </c>
      <c r="F131" s="159" t="s">
        <v>187</v>
      </c>
      <c r="H131" s="160">
        <v>70.94</v>
      </c>
      <c r="I131" s="161"/>
      <c r="L131" s="157"/>
      <c r="M131" s="162"/>
      <c r="T131" s="163"/>
      <c r="AT131" s="158" t="s">
        <v>173</v>
      </c>
      <c r="AU131" s="158" t="s">
        <v>82</v>
      </c>
      <c r="AV131" s="13" t="s">
        <v>82</v>
      </c>
      <c r="AW131" s="13" t="s">
        <v>32</v>
      </c>
      <c r="AX131" s="13" t="s">
        <v>73</v>
      </c>
      <c r="AY131" s="158" t="s">
        <v>161</v>
      </c>
    </row>
    <row r="132" spans="2:51" s="12" customFormat="1" ht="12">
      <c r="B132" s="150"/>
      <c r="D132" s="151" t="s">
        <v>173</v>
      </c>
      <c r="E132" s="152" t="s">
        <v>3</v>
      </c>
      <c r="F132" s="153" t="s">
        <v>188</v>
      </c>
      <c r="H132" s="152" t="s">
        <v>3</v>
      </c>
      <c r="I132" s="154"/>
      <c r="L132" s="150"/>
      <c r="M132" s="155"/>
      <c r="T132" s="156"/>
      <c r="AT132" s="152" t="s">
        <v>173</v>
      </c>
      <c r="AU132" s="152" t="s">
        <v>82</v>
      </c>
      <c r="AV132" s="12" t="s">
        <v>80</v>
      </c>
      <c r="AW132" s="12" t="s">
        <v>32</v>
      </c>
      <c r="AX132" s="12" t="s">
        <v>73</v>
      </c>
      <c r="AY132" s="152" t="s">
        <v>161</v>
      </c>
    </row>
    <row r="133" spans="2:51" s="13" customFormat="1" ht="12">
      <c r="B133" s="157"/>
      <c r="D133" s="151" t="s">
        <v>173</v>
      </c>
      <c r="E133" s="158" t="s">
        <v>3</v>
      </c>
      <c r="F133" s="159" t="s">
        <v>189</v>
      </c>
      <c r="H133" s="160">
        <v>23.48</v>
      </c>
      <c r="I133" s="161"/>
      <c r="L133" s="157"/>
      <c r="M133" s="162"/>
      <c r="T133" s="163"/>
      <c r="AT133" s="158" t="s">
        <v>173</v>
      </c>
      <c r="AU133" s="158" t="s">
        <v>82</v>
      </c>
      <c r="AV133" s="13" t="s">
        <v>82</v>
      </c>
      <c r="AW133" s="13" t="s">
        <v>32</v>
      </c>
      <c r="AX133" s="13" t="s">
        <v>73</v>
      </c>
      <c r="AY133" s="158" t="s">
        <v>161</v>
      </c>
    </row>
    <row r="134" spans="2:51" s="12" customFormat="1" ht="12">
      <c r="B134" s="150"/>
      <c r="D134" s="151" t="s">
        <v>173</v>
      </c>
      <c r="E134" s="152" t="s">
        <v>3</v>
      </c>
      <c r="F134" s="153" t="s">
        <v>190</v>
      </c>
      <c r="H134" s="152" t="s">
        <v>3</v>
      </c>
      <c r="I134" s="154"/>
      <c r="L134" s="150"/>
      <c r="M134" s="155"/>
      <c r="T134" s="156"/>
      <c r="AT134" s="152" t="s">
        <v>173</v>
      </c>
      <c r="AU134" s="152" t="s">
        <v>82</v>
      </c>
      <c r="AV134" s="12" t="s">
        <v>80</v>
      </c>
      <c r="AW134" s="12" t="s">
        <v>32</v>
      </c>
      <c r="AX134" s="12" t="s">
        <v>73</v>
      </c>
      <c r="AY134" s="152" t="s">
        <v>161</v>
      </c>
    </row>
    <row r="135" spans="2:51" s="13" customFormat="1" ht="12">
      <c r="B135" s="157"/>
      <c r="D135" s="151" t="s">
        <v>173</v>
      </c>
      <c r="E135" s="158" t="s">
        <v>3</v>
      </c>
      <c r="F135" s="159" t="s">
        <v>191</v>
      </c>
      <c r="H135" s="160">
        <v>120.09</v>
      </c>
      <c r="I135" s="161"/>
      <c r="L135" s="157"/>
      <c r="M135" s="162"/>
      <c r="T135" s="163"/>
      <c r="AT135" s="158" t="s">
        <v>173</v>
      </c>
      <c r="AU135" s="158" t="s">
        <v>82</v>
      </c>
      <c r="AV135" s="13" t="s">
        <v>82</v>
      </c>
      <c r="AW135" s="13" t="s">
        <v>32</v>
      </c>
      <c r="AX135" s="13" t="s">
        <v>73</v>
      </c>
      <c r="AY135" s="158" t="s">
        <v>161</v>
      </c>
    </row>
    <row r="136" spans="2:51" s="14" customFormat="1" ht="12">
      <c r="B136" s="164"/>
      <c r="D136" s="151" t="s">
        <v>173</v>
      </c>
      <c r="E136" s="165" t="s">
        <v>3</v>
      </c>
      <c r="F136" s="166" t="s">
        <v>192</v>
      </c>
      <c r="H136" s="167">
        <v>599.4</v>
      </c>
      <c r="I136" s="168"/>
      <c r="L136" s="164"/>
      <c r="M136" s="169"/>
      <c r="T136" s="170"/>
      <c r="AT136" s="165" t="s">
        <v>173</v>
      </c>
      <c r="AU136" s="165" t="s">
        <v>82</v>
      </c>
      <c r="AV136" s="14" t="s">
        <v>169</v>
      </c>
      <c r="AW136" s="14" t="s">
        <v>32</v>
      </c>
      <c r="AX136" s="14" t="s">
        <v>80</v>
      </c>
      <c r="AY136" s="165" t="s">
        <v>161</v>
      </c>
    </row>
    <row r="137" spans="2:65" s="1" customFormat="1" ht="24.2" customHeight="1">
      <c r="B137" s="132"/>
      <c r="C137" s="171" t="s">
        <v>82</v>
      </c>
      <c r="D137" s="171" t="s">
        <v>193</v>
      </c>
      <c r="E137" s="172" t="s">
        <v>194</v>
      </c>
      <c r="F137" s="173" t="s">
        <v>195</v>
      </c>
      <c r="G137" s="174" t="s">
        <v>167</v>
      </c>
      <c r="H137" s="175">
        <v>704.226</v>
      </c>
      <c r="I137" s="176"/>
      <c r="J137" s="177">
        <f>ROUND(I137*H137,2)</f>
        <v>0</v>
      </c>
      <c r="K137" s="173" t="s">
        <v>168</v>
      </c>
      <c r="L137" s="178"/>
      <c r="M137" s="179" t="s">
        <v>3</v>
      </c>
      <c r="N137" s="180" t="s">
        <v>44</v>
      </c>
      <c r="P137" s="142">
        <f>O137*H137</f>
        <v>0</v>
      </c>
      <c r="Q137" s="142">
        <v>0.0002</v>
      </c>
      <c r="R137" s="142">
        <f>Q137*H137</f>
        <v>0.1408452</v>
      </c>
      <c r="S137" s="142">
        <v>0</v>
      </c>
      <c r="T137" s="143">
        <f>S137*H137</f>
        <v>0</v>
      </c>
      <c r="AR137" s="144" t="s">
        <v>196</v>
      </c>
      <c r="AT137" s="144" t="s">
        <v>193</v>
      </c>
      <c r="AU137" s="144" t="s">
        <v>82</v>
      </c>
      <c r="AY137" s="18" t="s">
        <v>161</v>
      </c>
      <c r="BE137" s="145">
        <f>IF(N137="základní",J137,0)</f>
        <v>0</v>
      </c>
      <c r="BF137" s="145">
        <f>IF(N137="snížená",J137,0)</f>
        <v>0</v>
      </c>
      <c r="BG137" s="145">
        <f>IF(N137="zákl. přenesená",J137,0)</f>
        <v>0</v>
      </c>
      <c r="BH137" s="145">
        <f>IF(N137="sníž. přenesená",J137,0)</f>
        <v>0</v>
      </c>
      <c r="BI137" s="145">
        <f>IF(N137="nulová",J137,0)</f>
        <v>0</v>
      </c>
      <c r="BJ137" s="18" t="s">
        <v>80</v>
      </c>
      <c r="BK137" s="145">
        <f>ROUND(I137*H137,2)</f>
        <v>0</v>
      </c>
      <c r="BL137" s="18" t="s">
        <v>169</v>
      </c>
      <c r="BM137" s="144" t="s">
        <v>197</v>
      </c>
    </row>
    <row r="138" spans="2:47" s="1" customFormat="1" ht="12">
      <c r="B138" s="33"/>
      <c r="D138" s="146" t="s">
        <v>171</v>
      </c>
      <c r="F138" s="147" t="s">
        <v>198</v>
      </c>
      <c r="I138" s="148"/>
      <c r="L138" s="33"/>
      <c r="M138" s="149"/>
      <c r="T138" s="54"/>
      <c r="AT138" s="18" t="s">
        <v>171</v>
      </c>
      <c r="AU138" s="18" t="s">
        <v>82</v>
      </c>
    </row>
    <row r="139" spans="2:51" s="13" customFormat="1" ht="12">
      <c r="B139" s="157"/>
      <c r="D139" s="151" t="s">
        <v>173</v>
      </c>
      <c r="E139" s="158" t="s">
        <v>3</v>
      </c>
      <c r="F139" s="159" t="s">
        <v>4232</v>
      </c>
      <c r="H139" s="160">
        <v>704.2255</v>
      </c>
      <c r="I139" s="161"/>
      <c r="L139" s="157"/>
      <c r="M139" s="162"/>
      <c r="T139" s="163"/>
      <c r="AT139" s="158" t="s">
        <v>173</v>
      </c>
      <c r="AU139" s="158" t="s">
        <v>82</v>
      </c>
      <c r="AV139" s="13" t="s">
        <v>82</v>
      </c>
      <c r="AW139" s="13" t="s">
        <v>32</v>
      </c>
      <c r="AX139" s="13" t="s">
        <v>80</v>
      </c>
      <c r="AY139" s="158" t="s">
        <v>161</v>
      </c>
    </row>
    <row r="140" spans="2:63" s="11" customFormat="1" ht="22.9" customHeight="1">
      <c r="B140" s="120"/>
      <c r="D140" s="121" t="s">
        <v>72</v>
      </c>
      <c r="E140" s="130" t="s">
        <v>199</v>
      </c>
      <c r="F140" s="130" t="s">
        <v>200</v>
      </c>
      <c r="I140" s="123"/>
      <c r="J140" s="131">
        <f>BK140</f>
        <v>0</v>
      </c>
      <c r="L140" s="120"/>
      <c r="M140" s="125"/>
      <c r="P140" s="126">
        <f>SUM(P141:P276)</f>
        <v>0</v>
      </c>
      <c r="R140" s="126">
        <f>SUM(R141:R276)</f>
        <v>34.24187944</v>
      </c>
      <c r="T140" s="127">
        <f>SUM(T141:T276)</f>
        <v>0</v>
      </c>
      <c r="AR140" s="121" t="s">
        <v>80</v>
      </c>
      <c r="AT140" s="128" t="s">
        <v>72</v>
      </c>
      <c r="AU140" s="128" t="s">
        <v>80</v>
      </c>
      <c r="AY140" s="121" t="s">
        <v>161</v>
      </c>
      <c r="BK140" s="129">
        <f>SUM(BK141:BK276)</f>
        <v>0</v>
      </c>
    </row>
    <row r="141" spans="2:65" s="1" customFormat="1" ht="37.9" customHeight="1">
      <c r="B141" s="132"/>
      <c r="C141" s="133" t="s">
        <v>199</v>
      </c>
      <c r="D141" s="133" t="s">
        <v>164</v>
      </c>
      <c r="E141" s="134" t="s">
        <v>201</v>
      </c>
      <c r="F141" s="135" t="s">
        <v>202</v>
      </c>
      <c r="G141" s="136" t="s">
        <v>203</v>
      </c>
      <c r="H141" s="137">
        <v>4.859</v>
      </c>
      <c r="I141" s="138"/>
      <c r="J141" s="139">
        <f>ROUND(I141*H141,2)</f>
        <v>0</v>
      </c>
      <c r="K141" s="135" t="s">
        <v>168</v>
      </c>
      <c r="L141" s="33"/>
      <c r="M141" s="140" t="s">
        <v>3</v>
      </c>
      <c r="N141" s="141" t="s">
        <v>44</v>
      </c>
      <c r="P141" s="142">
        <f>O141*H141</f>
        <v>0</v>
      </c>
      <c r="Q141" s="142">
        <v>1.8775</v>
      </c>
      <c r="R141" s="142">
        <f>Q141*H141</f>
        <v>9.1227725</v>
      </c>
      <c r="S141" s="142">
        <v>0</v>
      </c>
      <c r="T141" s="143">
        <f>S141*H141</f>
        <v>0</v>
      </c>
      <c r="AR141" s="144" t="s">
        <v>169</v>
      </c>
      <c r="AT141" s="144" t="s">
        <v>164</v>
      </c>
      <c r="AU141" s="144" t="s">
        <v>82</v>
      </c>
      <c r="AY141" s="18" t="s">
        <v>161</v>
      </c>
      <c r="BE141" s="145">
        <f>IF(N141="základní",J141,0)</f>
        <v>0</v>
      </c>
      <c r="BF141" s="145">
        <f>IF(N141="snížená",J141,0)</f>
        <v>0</v>
      </c>
      <c r="BG141" s="145">
        <f>IF(N141="zákl. přenesená",J141,0)</f>
        <v>0</v>
      </c>
      <c r="BH141" s="145">
        <f>IF(N141="sníž. přenesená",J141,0)</f>
        <v>0</v>
      </c>
      <c r="BI141" s="145">
        <f>IF(N141="nulová",J141,0)</f>
        <v>0</v>
      </c>
      <c r="BJ141" s="18" t="s">
        <v>80</v>
      </c>
      <c r="BK141" s="145">
        <f>ROUND(I141*H141,2)</f>
        <v>0</v>
      </c>
      <c r="BL141" s="18" t="s">
        <v>169</v>
      </c>
      <c r="BM141" s="144" t="s">
        <v>204</v>
      </c>
    </row>
    <row r="142" spans="2:47" s="1" customFormat="1" ht="12">
      <c r="B142" s="33"/>
      <c r="D142" s="146" t="s">
        <v>171</v>
      </c>
      <c r="F142" s="147" t="s">
        <v>205</v>
      </c>
      <c r="I142" s="148"/>
      <c r="L142" s="33"/>
      <c r="M142" s="149"/>
      <c r="T142" s="54"/>
      <c r="AT142" s="18" t="s">
        <v>171</v>
      </c>
      <c r="AU142" s="18" t="s">
        <v>82</v>
      </c>
    </row>
    <row r="143" spans="2:51" s="12" customFormat="1" ht="12">
      <c r="B143" s="150"/>
      <c r="D143" s="151" t="s">
        <v>173</v>
      </c>
      <c r="E143" s="152" t="s">
        <v>3</v>
      </c>
      <c r="F143" s="153" t="s">
        <v>206</v>
      </c>
      <c r="H143" s="152" t="s">
        <v>3</v>
      </c>
      <c r="I143" s="154"/>
      <c r="L143" s="150"/>
      <c r="M143" s="155"/>
      <c r="T143" s="156"/>
      <c r="AT143" s="152" t="s">
        <v>173</v>
      </c>
      <c r="AU143" s="152" t="s">
        <v>82</v>
      </c>
      <c r="AV143" s="12" t="s">
        <v>80</v>
      </c>
      <c r="AW143" s="12" t="s">
        <v>32</v>
      </c>
      <c r="AX143" s="12" t="s">
        <v>73</v>
      </c>
      <c r="AY143" s="152" t="s">
        <v>161</v>
      </c>
    </row>
    <row r="144" spans="2:51" s="13" customFormat="1" ht="12">
      <c r="B144" s="157"/>
      <c r="D144" s="151" t="s">
        <v>173</v>
      </c>
      <c r="E144" s="158" t="s">
        <v>3</v>
      </c>
      <c r="F144" s="159" t="s">
        <v>207</v>
      </c>
      <c r="H144" s="160">
        <v>1.856</v>
      </c>
      <c r="I144" s="161"/>
      <c r="L144" s="157"/>
      <c r="M144" s="162"/>
      <c r="T144" s="163"/>
      <c r="AT144" s="158" t="s">
        <v>173</v>
      </c>
      <c r="AU144" s="158" t="s">
        <v>82</v>
      </c>
      <c r="AV144" s="13" t="s">
        <v>82</v>
      </c>
      <c r="AW144" s="13" t="s">
        <v>32</v>
      </c>
      <c r="AX144" s="13" t="s">
        <v>73</v>
      </c>
      <c r="AY144" s="158" t="s">
        <v>161</v>
      </c>
    </row>
    <row r="145" spans="2:51" s="12" customFormat="1" ht="12">
      <c r="B145" s="150"/>
      <c r="D145" s="151" t="s">
        <v>173</v>
      </c>
      <c r="E145" s="152" t="s">
        <v>3</v>
      </c>
      <c r="F145" s="153" t="s">
        <v>208</v>
      </c>
      <c r="H145" s="152" t="s">
        <v>3</v>
      </c>
      <c r="I145" s="154"/>
      <c r="L145" s="150"/>
      <c r="M145" s="155"/>
      <c r="T145" s="156"/>
      <c r="AT145" s="152" t="s">
        <v>173</v>
      </c>
      <c r="AU145" s="152" t="s">
        <v>82</v>
      </c>
      <c r="AV145" s="12" t="s">
        <v>80</v>
      </c>
      <c r="AW145" s="12" t="s">
        <v>32</v>
      </c>
      <c r="AX145" s="12" t="s">
        <v>73</v>
      </c>
      <c r="AY145" s="152" t="s">
        <v>161</v>
      </c>
    </row>
    <row r="146" spans="2:51" s="13" customFormat="1" ht="12">
      <c r="B146" s="157"/>
      <c r="D146" s="151" t="s">
        <v>173</v>
      </c>
      <c r="E146" s="158" t="s">
        <v>3</v>
      </c>
      <c r="F146" s="159" t="s">
        <v>209</v>
      </c>
      <c r="H146" s="160">
        <v>3.003</v>
      </c>
      <c r="I146" s="161"/>
      <c r="L146" s="157"/>
      <c r="M146" s="162"/>
      <c r="T146" s="163"/>
      <c r="AT146" s="158" t="s">
        <v>173</v>
      </c>
      <c r="AU146" s="158" t="s">
        <v>82</v>
      </c>
      <c r="AV146" s="13" t="s">
        <v>82</v>
      </c>
      <c r="AW146" s="13" t="s">
        <v>32</v>
      </c>
      <c r="AX146" s="13" t="s">
        <v>73</v>
      </c>
      <c r="AY146" s="158" t="s">
        <v>161</v>
      </c>
    </row>
    <row r="147" spans="2:51" s="14" customFormat="1" ht="12">
      <c r="B147" s="164"/>
      <c r="D147" s="151" t="s">
        <v>173</v>
      </c>
      <c r="E147" s="165" t="s">
        <v>3</v>
      </c>
      <c r="F147" s="166" t="s">
        <v>192</v>
      </c>
      <c r="H147" s="167">
        <v>4.859</v>
      </c>
      <c r="I147" s="168"/>
      <c r="L147" s="164"/>
      <c r="M147" s="169"/>
      <c r="T147" s="170"/>
      <c r="AT147" s="165" t="s">
        <v>173</v>
      </c>
      <c r="AU147" s="165" t="s">
        <v>82</v>
      </c>
      <c r="AV147" s="14" t="s">
        <v>169</v>
      </c>
      <c r="AW147" s="14" t="s">
        <v>32</v>
      </c>
      <c r="AX147" s="14" t="s">
        <v>80</v>
      </c>
      <c r="AY147" s="165" t="s">
        <v>161</v>
      </c>
    </row>
    <row r="148" spans="2:65" s="1" customFormat="1" ht="37.9" customHeight="1">
      <c r="B148" s="132"/>
      <c r="C148" s="133" t="s">
        <v>169</v>
      </c>
      <c r="D148" s="133" t="s">
        <v>164</v>
      </c>
      <c r="E148" s="134" t="s">
        <v>210</v>
      </c>
      <c r="F148" s="135" t="s">
        <v>211</v>
      </c>
      <c r="G148" s="136" t="s">
        <v>212</v>
      </c>
      <c r="H148" s="137">
        <v>5</v>
      </c>
      <c r="I148" s="138"/>
      <c r="J148" s="139">
        <f>ROUND(I148*H148,2)</f>
        <v>0</v>
      </c>
      <c r="K148" s="135" t="s">
        <v>168</v>
      </c>
      <c r="L148" s="33"/>
      <c r="M148" s="140" t="s">
        <v>3</v>
      </c>
      <c r="N148" s="141" t="s">
        <v>44</v>
      </c>
      <c r="P148" s="142">
        <f>O148*H148</f>
        <v>0</v>
      </c>
      <c r="Q148" s="142">
        <v>0.02278</v>
      </c>
      <c r="R148" s="142">
        <f>Q148*H148</f>
        <v>0.1139</v>
      </c>
      <c r="S148" s="142">
        <v>0</v>
      </c>
      <c r="T148" s="143">
        <f>S148*H148</f>
        <v>0</v>
      </c>
      <c r="AR148" s="144" t="s">
        <v>169</v>
      </c>
      <c r="AT148" s="144" t="s">
        <v>164</v>
      </c>
      <c r="AU148" s="144" t="s">
        <v>82</v>
      </c>
      <c r="AY148" s="18" t="s">
        <v>161</v>
      </c>
      <c r="BE148" s="145">
        <f>IF(N148="základní",J148,0)</f>
        <v>0</v>
      </c>
      <c r="BF148" s="145">
        <f>IF(N148="snížená",J148,0)</f>
        <v>0</v>
      </c>
      <c r="BG148" s="145">
        <f>IF(N148="zákl. přenesená",J148,0)</f>
        <v>0</v>
      </c>
      <c r="BH148" s="145">
        <f>IF(N148="sníž. přenesená",J148,0)</f>
        <v>0</v>
      </c>
      <c r="BI148" s="145">
        <f>IF(N148="nulová",J148,0)</f>
        <v>0</v>
      </c>
      <c r="BJ148" s="18" t="s">
        <v>80</v>
      </c>
      <c r="BK148" s="145">
        <f>ROUND(I148*H148,2)</f>
        <v>0</v>
      </c>
      <c r="BL148" s="18" t="s">
        <v>169</v>
      </c>
      <c r="BM148" s="144" t="s">
        <v>213</v>
      </c>
    </row>
    <row r="149" spans="2:47" s="1" customFormat="1" ht="12">
      <c r="B149" s="33"/>
      <c r="D149" s="146" t="s">
        <v>171</v>
      </c>
      <c r="F149" s="147" t="s">
        <v>214</v>
      </c>
      <c r="I149" s="148"/>
      <c r="L149" s="33"/>
      <c r="M149" s="149"/>
      <c r="T149" s="54"/>
      <c r="AT149" s="18" t="s">
        <v>171</v>
      </c>
      <c r="AU149" s="18" t="s">
        <v>82</v>
      </c>
    </row>
    <row r="150" spans="2:51" s="12" customFormat="1" ht="12">
      <c r="B150" s="150"/>
      <c r="D150" s="151" t="s">
        <v>173</v>
      </c>
      <c r="E150" s="152" t="s">
        <v>3</v>
      </c>
      <c r="F150" s="153" t="s">
        <v>215</v>
      </c>
      <c r="H150" s="152" t="s">
        <v>3</v>
      </c>
      <c r="I150" s="154"/>
      <c r="L150" s="150"/>
      <c r="M150" s="155"/>
      <c r="T150" s="156"/>
      <c r="AT150" s="152" t="s">
        <v>173</v>
      </c>
      <c r="AU150" s="152" t="s">
        <v>82</v>
      </c>
      <c r="AV150" s="12" t="s">
        <v>80</v>
      </c>
      <c r="AW150" s="12" t="s">
        <v>32</v>
      </c>
      <c r="AX150" s="12" t="s">
        <v>73</v>
      </c>
      <c r="AY150" s="152" t="s">
        <v>161</v>
      </c>
    </row>
    <row r="151" spans="2:51" s="13" customFormat="1" ht="12">
      <c r="B151" s="157"/>
      <c r="D151" s="151" t="s">
        <v>173</v>
      </c>
      <c r="E151" s="158" t="s">
        <v>3</v>
      </c>
      <c r="F151" s="159" t="s">
        <v>216</v>
      </c>
      <c r="H151" s="160">
        <v>5</v>
      </c>
      <c r="I151" s="161"/>
      <c r="L151" s="157"/>
      <c r="M151" s="162"/>
      <c r="T151" s="163"/>
      <c r="AT151" s="158" t="s">
        <v>173</v>
      </c>
      <c r="AU151" s="158" t="s">
        <v>82</v>
      </c>
      <c r="AV151" s="13" t="s">
        <v>82</v>
      </c>
      <c r="AW151" s="13" t="s">
        <v>32</v>
      </c>
      <c r="AX151" s="13" t="s">
        <v>80</v>
      </c>
      <c r="AY151" s="158" t="s">
        <v>161</v>
      </c>
    </row>
    <row r="152" spans="2:65" s="1" customFormat="1" ht="37.9" customHeight="1">
      <c r="B152" s="132"/>
      <c r="C152" s="133" t="s">
        <v>216</v>
      </c>
      <c r="D152" s="133" t="s">
        <v>164</v>
      </c>
      <c r="E152" s="134" t="s">
        <v>217</v>
      </c>
      <c r="F152" s="135" t="s">
        <v>218</v>
      </c>
      <c r="G152" s="136" t="s">
        <v>212</v>
      </c>
      <c r="H152" s="137">
        <v>22</v>
      </c>
      <c r="I152" s="138"/>
      <c r="J152" s="139">
        <f>ROUND(I152*H152,2)</f>
        <v>0</v>
      </c>
      <c r="K152" s="135" t="s">
        <v>168</v>
      </c>
      <c r="L152" s="33"/>
      <c r="M152" s="140" t="s">
        <v>3</v>
      </c>
      <c r="N152" s="141" t="s">
        <v>44</v>
      </c>
      <c r="P152" s="142">
        <f>O152*H152</f>
        <v>0</v>
      </c>
      <c r="Q152" s="142">
        <v>0.02693</v>
      </c>
      <c r="R152" s="142">
        <f>Q152*H152</f>
        <v>0.59246</v>
      </c>
      <c r="S152" s="142">
        <v>0</v>
      </c>
      <c r="T152" s="143">
        <f>S152*H152</f>
        <v>0</v>
      </c>
      <c r="AR152" s="144" t="s">
        <v>169</v>
      </c>
      <c r="AT152" s="144" t="s">
        <v>164</v>
      </c>
      <c r="AU152" s="144" t="s">
        <v>82</v>
      </c>
      <c r="AY152" s="18" t="s">
        <v>161</v>
      </c>
      <c r="BE152" s="145">
        <f>IF(N152="základní",J152,0)</f>
        <v>0</v>
      </c>
      <c r="BF152" s="145">
        <f>IF(N152="snížená",J152,0)</f>
        <v>0</v>
      </c>
      <c r="BG152" s="145">
        <f>IF(N152="zákl. přenesená",J152,0)</f>
        <v>0</v>
      </c>
      <c r="BH152" s="145">
        <f>IF(N152="sníž. přenesená",J152,0)</f>
        <v>0</v>
      </c>
      <c r="BI152" s="145">
        <f>IF(N152="nulová",J152,0)</f>
        <v>0</v>
      </c>
      <c r="BJ152" s="18" t="s">
        <v>80</v>
      </c>
      <c r="BK152" s="145">
        <f>ROUND(I152*H152,2)</f>
        <v>0</v>
      </c>
      <c r="BL152" s="18" t="s">
        <v>169</v>
      </c>
      <c r="BM152" s="144" t="s">
        <v>219</v>
      </c>
    </row>
    <row r="153" spans="2:47" s="1" customFormat="1" ht="12">
      <c r="B153" s="33"/>
      <c r="D153" s="146" t="s">
        <v>171</v>
      </c>
      <c r="F153" s="147" t="s">
        <v>220</v>
      </c>
      <c r="I153" s="148"/>
      <c r="L153" s="33"/>
      <c r="M153" s="149"/>
      <c r="T153" s="54"/>
      <c r="AT153" s="18" t="s">
        <v>171</v>
      </c>
      <c r="AU153" s="18" t="s">
        <v>82</v>
      </c>
    </row>
    <row r="154" spans="2:51" s="12" customFormat="1" ht="12">
      <c r="B154" s="150"/>
      <c r="D154" s="151" t="s">
        <v>173</v>
      </c>
      <c r="E154" s="152" t="s">
        <v>3</v>
      </c>
      <c r="F154" s="153" t="s">
        <v>221</v>
      </c>
      <c r="H154" s="152" t="s">
        <v>3</v>
      </c>
      <c r="I154" s="154"/>
      <c r="L154" s="150"/>
      <c r="M154" s="155"/>
      <c r="T154" s="156"/>
      <c r="AT154" s="152" t="s">
        <v>173</v>
      </c>
      <c r="AU154" s="152" t="s">
        <v>82</v>
      </c>
      <c r="AV154" s="12" t="s">
        <v>80</v>
      </c>
      <c r="AW154" s="12" t="s">
        <v>32</v>
      </c>
      <c r="AX154" s="12" t="s">
        <v>73</v>
      </c>
      <c r="AY154" s="152" t="s">
        <v>161</v>
      </c>
    </row>
    <row r="155" spans="2:51" s="13" customFormat="1" ht="12">
      <c r="B155" s="157"/>
      <c r="D155" s="151" t="s">
        <v>173</v>
      </c>
      <c r="E155" s="158" t="s">
        <v>3</v>
      </c>
      <c r="F155" s="159" t="s">
        <v>222</v>
      </c>
      <c r="H155" s="160">
        <v>22</v>
      </c>
      <c r="I155" s="161"/>
      <c r="L155" s="157"/>
      <c r="M155" s="162"/>
      <c r="T155" s="163"/>
      <c r="AT155" s="158" t="s">
        <v>173</v>
      </c>
      <c r="AU155" s="158" t="s">
        <v>82</v>
      </c>
      <c r="AV155" s="13" t="s">
        <v>82</v>
      </c>
      <c r="AW155" s="13" t="s">
        <v>32</v>
      </c>
      <c r="AX155" s="13" t="s">
        <v>80</v>
      </c>
      <c r="AY155" s="158" t="s">
        <v>161</v>
      </c>
    </row>
    <row r="156" spans="2:65" s="1" customFormat="1" ht="37.9" customHeight="1">
      <c r="B156" s="132"/>
      <c r="C156" s="133" t="s">
        <v>223</v>
      </c>
      <c r="D156" s="133" t="s">
        <v>164</v>
      </c>
      <c r="E156" s="134" t="s">
        <v>224</v>
      </c>
      <c r="F156" s="135" t="s">
        <v>225</v>
      </c>
      <c r="G156" s="136" t="s">
        <v>212</v>
      </c>
      <c r="H156" s="137">
        <v>1</v>
      </c>
      <c r="I156" s="138"/>
      <c r="J156" s="139">
        <f>ROUND(I156*H156,2)</f>
        <v>0</v>
      </c>
      <c r="K156" s="135" t="s">
        <v>168</v>
      </c>
      <c r="L156" s="33"/>
      <c r="M156" s="140" t="s">
        <v>3</v>
      </c>
      <c r="N156" s="141" t="s">
        <v>44</v>
      </c>
      <c r="P156" s="142">
        <f>O156*H156</f>
        <v>0</v>
      </c>
      <c r="Q156" s="142">
        <v>0.03195</v>
      </c>
      <c r="R156" s="142">
        <f>Q156*H156</f>
        <v>0.03195</v>
      </c>
      <c r="S156" s="142">
        <v>0</v>
      </c>
      <c r="T156" s="143">
        <f>S156*H156</f>
        <v>0</v>
      </c>
      <c r="AR156" s="144" t="s">
        <v>169</v>
      </c>
      <c r="AT156" s="144" t="s">
        <v>164</v>
      </c>
      <c r="AU156" s="144" t="s">
        <v>82</v>
      </c>
      <c r="AY156" s="18" t="s">
        <v>161</v>
      </c>
      <c r="BE156" s="145">
        <f>IF(N156="základní",J156,0)</f>
        <v>0</v>
      </c>
      <c r="BF156" s="145">
        <f>IF(N156="snížená",J156,0)</f>
        <v>0</v>
      </c>
      <c r="BG156" s="145">
        <f>IF(N156="zákl. přenesená",J156,0)</f>
        <v>0</v>
      </c>
      <c r="BH156" s="145">
        <f>IF(N156="sníž. přenesená",J156,0)</f>
        <v>0</v>
      </c>
      <c r="BI156" s="145">
        <f>IF(N156="nulová",J156,0)</f>
        <v>0</v>
      </c>
      <c r="BJ156" s="18" t="s">
        <v>80</v>
      </c>
      <c r="BK156" s="145">
        <f>ROUND(I156*H156,2)</f>
        <v>0</v>
      </c>
      <c r="BL156" s="18" t="s">
        <v>169</v>
      </c>
      <c r="BM156" s="144" t="s">
        <v>226</v>
      </c>
    </row>
    <row r="157" spans="2:47" s="1" customFormat="1" ht="12">
      <c r="B157" s="33"/>
      <c r="D157" s="146" t="s">
        <v>171</v>
      </c>
      <c r="F157" s="147" t="s">
        <v>227</v>
      </c>
      <c r="I157" s="148"/>
      <c r="L157" s="33"/>
      <c r="M157" s="149"/>
      <c r="T157" s="54"/>
      <c r="AT157" s="18" t="s">
        <v>171</v>
      </c>
      <c r="AU157" s="18" t="s">
        <v>82</v>
      </c>
    </row>
    <row r="158" spans="2:51" s="12" customFormat="1" ht="12">
      <c r="B158" s="150"/>
      <c r="D158" s="151" t="s">
        <v>173</v>
      </c>
      <c r="E158" s="152" t="s">
        <v>3</v>
      </c>
      <c r="F158" s="153" t="s">
        <v>228</v>
      </c>
      <c r="H158" s="152" t="s">
        <v>3</v>
      </c>
      <c r="I158" s="154"/>
      <c r="L158" s="150"/>
      <c r="M158" s="155"/>
      <c r="T158" s="156"/>
      <c r="AT158" s="152" t="s">
        <v>173</v>
      </c>
      <c r="AU158" s="152" t="s">
        <v>82</v>
      </c>
      <c r="AV158" s="12" t="s">
        <v>80</v>
      </c>
      <c r="AW158" s="12" t="s">
        <v>32</v>
      </c>
      <c r="AX158" s="12" t="s">
        <v>73</v>
      </c>
      <c r="AY158" s="152" t="s">
        <v>161</v>
      </c>
    </row>
    <row r="159" spans="2:51" s="13" customFormat="1" ht="12">
      <c r="B159" s="157"/>
      <c r="D159" s="151" t="s">
        <v>173</v>
      </c>
      <c r="E159" s="158" t="s">
        <v>3</v>
      </c>
      <c r="F159" s="159" t="s">
        <v>80</v>
      </c>
      <c r="H159" s="160">
        <v>1</v>
      </c>
      <c r="I159" s="161"/>
      <c r="L159" s="157"/>
      <c r="M159" s="162"/>
      <c r="T159" s="163"/>
      <c r="AT159" s="158" t="s">
        <v>173</v>
      </c>
      <c r="AU159" s="158" t="s">
        <v>82</v>
      </c>
      <c r="AV159" s="13" t="s">
        <v>82</v>
      </c>
      <c r="AW159" s="13" t="s">
        <v>32</v>
      </c>
      <c r="AX159" s="13" t="s">
        <v>80</v>
      </c>
      <c r="AY159" s="158" t="s">
        <v>161</v>
      </c>
    </row>
    <row r="160" spans="2:65" s="1" customFormat="1" ht="24.2" customHeight="1">
      <c r="B160" s="132"/>
      <c r="C160" s="133" t="s">
        <v>229</v>
      </c>
      <c r="D160" s="133" t="s">
        <v>164</v>
      </c>
      <c r="E160" s="134" t="s">
        <v>230</v>
      </c>
      <c r="F160" s="135" t="s">
        <v>231</v>
      </c>
      <c r="G160" s="136" t="s">
        <v>203</v>
      </c>
      <c r="H160" s="137">
        <v>0.758</v>
      </c>
      <c r="I160" s="138"/>
      <c r="J160" s="139">
        <f>ROUND(I160*H160,2)</f>
        <v>0</v>
      </c>
      <c r="K160" s="135" t="s">
        <v>168</v>
      </c>
      <c r="L160" s="33"/>
      <c r="M160" s="140" t="s">
        <v>3</v>
      </c>
      <c r="N160" s="141" t="s">
        <v>44</v>
      </c>
      <c r="P160" s="142">
        <f>O160*H160</f>
        <v>0</v>
      </c>
      <c r="Q160" s="142">
        <v>1.94302</v>
      </c>
      <c r="R160" s="142">
        <f>Q160*H160</f>
        <v>1.47280916</v>
      </c>
      <c r="S160" s="142">
        <v>0</v>
      </c>
      <c r="T160" s="143">
        <f>S160*H160</f>
        <v>0</v>
      </c>
      <c r="AR160" s="144" t="s">
        <v>169</v>
      </c>
      <c r="AT160" s="144" t="s">
        <v>164</v>
      </c>
      <c r="AU160" s="144" t="s">
        <v>82</v>
      </c>
      <c r="AY160" s="18" t="s">
        <v>161</v>
      </c>
      <c r="BE160" s="145">
        <f>IF(N160="základní",J160,0)</f>
        <v>0</v>
      </c>
      <c r="BF160" s="145">
        <f>IF(N160="snížená",J160,0)</f>
        <v>0</v>
      </c>
      <c r="BG160" s="145">
        <f>IF(N160="zákl. přenesená",J160,0)</f>
        <v>0</v>
      </c>
      <c r="BH160" s="145">
        <f>IF(N160="sníž. přenesená",J160,0)</f>
        <v>0</v>
      </c>
      <c r="BI160" s="145">
        <f>IF(N160="nulová",J160,0)</f>
        <v>0</v>
      </c>
      <c r="BJ160" s="18" t="s">
        <v>80</v>
      </c>
      <c r="BK160" s="145">
        <f>ROUND(I160*H160,2)</f>
        <v>0</v>
      </c>
      <c r="BL160" s="18" t="s">
        <v>169</v>
      </c>
      <c r="BM160" s="144" t="s">
        <v>232</v>
      </c>
    </row>
    <row r="161" spans="2:47" s="1" customFormat="1" ht="12">
      <c r="B161" s="33"/>
      <c r="D161" s="146" t="s">
        <v>171</v>
      </c>
      <c r="F161" s="147" t="s">
        <v>233</v>
      </c>
      <c r="I161" s="148"/>
      <c r="L161" s="33"/>
      <c r="M161" s="149"/>
      <c r="T161" s="54"/>
      <c r="AT161" s="18" t="s">
        <v>171</v>
      </c>
      <c r="AU161" s="18" t="s">
        <v>82</v>
      </c>
    </row>
    <row r="162" spans="2:51" s="12" customFormat="1" ht="12">
      <c r="B162" s="150"/>
      <c r="D162" s="151" t="s">
        <v>173</v>
      </c>
      <c r="E162" s="152" t="s">
        <v>3</v>
      </c>
      <c r="F162" s="153" t="s">
        <v>234</v>
      </c>
      <c r="H162" s="152" t="s">
        <v>3</v>
      </c>
      <c r="I162" s="154"/>
      <c r="L162" s="150"/>
      <c r="M162" s="155"/>
      <c r="T162" s="156"/>
      <c r="AT162" s="152" t="s">
        <v>173</v>
      </c>
      <c r="AU162" s="152" t="s">
        <v>82</v>
      </c>
      <c r="AV162" s="12" t="s">
        <v>80</v>
      </c>
      <c r="AW162" s="12" t="s">
        <v>32</v>
      </c>
      <c r="AX162" s="12" t="s">
        <v>73</v>
      </c>
      <c r="AY162" s="152" t="s">
        <v>161</v>
      </c>
    </row>
    <row r="163" spans="2:51" s="13" customFormat="1" ht="12">
      <c r="B163" s="157"/>
      <c r="D163" s="151" t="s">
        <v>173</v>
      </c>
      <c r="E163" s="158" t="s">
        <v>3</v>
      </c>
      <c r="F163" s="159" t="s">
        <v>235</v>
      </c>
      <c r="H163" s="160">
        <v>0.45</v>
      </c>
      <c r="I163" s="161"/>
      <c r="L163" s="157"/>
      <c r="M163" s="162"/>
      <c r="T163" s="163"/>
      <c r="AT163" s="158" t="s">
        <v>173</v>
      </c>
      <c r="AU163" s="158" t="s">
        <v>82</v>
      </c>
      <c r="AV163" s="13" t="s">
        <v>82</v>
      </c>
      <c r="AW163" s="13" t="s">
        <v>32</v>
      </c>
      <c r="AX163" s="13" t="s">
        <v>73</v>
      </c>
      <c r="AY163" s="158" t="s">
        <v>161</v>
      </c>
    </row>
    <row r="164" spans="2:51" s="12" customFormat="1" ht="12">
      <c r="B164" s="150"/>
      <c r="D164" s="151" t="s">
        <v>173</v>
      </c>
      <c r="E164" s="152" t="s">
        <v>3</v>
      </c>
      <c r="F164" s="153" t="s">
        <v>236</v>
      </c>
      <c r="H164" s="152" t="s">
        <v>3</v>
      </c>
      <c r="I164" s="154"/>
      <c r="L164" s="150"/>
      <c r="M164" s="155"/>
      <c r="T164" s="156"/>
      <c r="AT164" s="152" t="s">
        <v>173</v>
      </c>
      <c r="AU164" s="152" t="s">
        <v>82</v>
      </c>
      <c r="AV164" s="12" t="s">
        <v>80</v>
      </c>
      <c r="AW164" s="12" t="s">
        <v>32</v>
      </c>
      <c r="AX164" s="12" t="s">
        <v>73</v>
      </c>
      <c r="AY164" s="152" t="s">
        <v>161</v>
      </c>
    </row>
    <row r="165" spans="2:51" s="13" customFormat="1" ht="12">
      <c r="B165" s="157"/>
      <c r="D165" s="151" t="s">
        <v>173</v>
      </c>
      <c r="E165" s="158" t="s">
        <v>3</v>
      </c>
      <c r="F165" s="159" t="s">
        <v>237</v>
      </c>
      <c r="H165" s="160">
        <v>0.308</v>
      </c>
      <c r="I165" s="161"/>
      <c r="L165" s="157"/>
      <c r="M165" s="162"/>
      <c r="T165" s="163"/>
      <c r="AT165" s="158" t="s">
        <v>173</v>
      </c>
      <c r="AU165" s="158" t="s">
        <v>82</v>
      </c>
      <c r="AV165" s="13" t="s">
        <v>82</v>
      </c>
      <c r="AW165" s="13" t="s">
        <v>32</v>
      </c>
      <c r="AX165" s="13" t="s">
        <v>73</v>
      </c>
      <c r="AY165" s="158" t="s">
        <v>161</v>
      </c>
    </row>
    <row r="166" spans="2:51" s="14" customFormat="1" ht="12">
      <c r="B166" s="164"/>
      <c r="D166" s="151" t="s">
        <v>173</v>
      </c>
      <c r="E166" s="165" t="s">
        <v>3</v>
      </c>
      <c r="F166" s="166" t="s">
        <v>192</v>
      </c>
      <c r="H166" s="167">
        <v>0.758</v>
      </c>
      <c r="I166" s="168"/>
      <c r="L166" s="164"/>
      <c r="M166" s="169"/>
      <c r="T166" s="170"/>
      <c r="AT166" s="165" t="s">
        <v>173</v>
      </c>
      <c r="AU166" s="165" t="s">
        <v>82</v>
      </c>
      <c r="AV166" s="14" t="s">
        <v>169</v>
      </c>
      <c r="AW166" s="14" t="s">
        <v>32</v>
      </c>
      <c r="AX166" s="14" t="s">
        <v>80</v>
      </c>
      <c r="AY166" s="165" t="s">
        <v>161</v>
      </c>
    </row>
    <row r="167" spans="2:65" s="1" customFormat="1" ht="37.9" customHeight="1">
      <c r="B167" s="132"/>
      <c r="C167" s="133" t="s">
        <v>196</v>
      </c>
      <c r="D167" s="133" t="s">
        <v>164</v>
      </c>
      <c r="E167" s="134" t="s">
        <v>238</v>
      </c>
      <c r="F167" s="135" t="s">
        <v>239</v>
      </c>
      <c r="G167" s="136" t="s">
        <v>240</v>
      </c>
      <c r="H167" s="137">
        <v>0.867</v>
      </c>
      <c r="I167" s="138"/>
      <c r="J167" s="139">
        <f>ROUND(I167*H167,2)</f>
        <v>0</v>
      </c>
      <c r="K167" s="135" t="s">
        <v>168</v>
      </c>
      <c r="L167" s="33"/>
      <c r="M167" s="140" t="s">
        <v>3</v>
      </c>
      <c r="N167" s="141" t="s">
        <v>44</v>
      </c>
      <c r="P167" s="142">
        <f>O167*H167</f>
        <v>0</v>
      </c>
      <c r="Q167" s="142">
        <v>0.01954</v>
      </c>
      <c r="R167" s="142">
        <f>Q167*H167</f>
        <v>0.01694118</v>
      </c>
      <c r="S167" s="142">
        <v>0</v>
      </c>
      <c r="T167" s="143">
        <f>S167*H167</f>
        <v>0</v>
      </c>
      <c r="AR167" s="144" t="s">
        <v>169</v>
      </c>
      <c r="AT167" s="144" t="s">
        <v>164</v>
      </c>
      <c r="AU167" s="144" t="s">
        <v>82</v>
      </c>
      <c r="AY167" s="18" t="s">
        <v>161</v>
      </c>
      <c r="BE167" s="145">
        <f>IF(N167="základní",J167,0)</f>
        <v>0</v>
      </c>
      <c r="BF167" s="145">
        <f>IF(N167="snížená",J167,0)</f>
        <v>0</v>
      </c>
      <c r="BG167" s="145">
        <f>IF(N167="zákl. přenesená",J167,0)</f>
        <v>0</v>
      </c>
      <c r="BH167" s="145">
        <f>IF(N167="sníž. přenesená",J167,0)</f>
        <v>0</v>
      </c>
      <c r="BI167" s="145">
        <f>IF(N167="nulová",J167,0)</f>
        <v>0</v>
      </c>
      <c r="BJ167" s="18" t="s">
        <v>80</v>
      </c>
      <c r="BK167" s="145">
        <f>ROUND(I167*H167,2)</f>
        <v>0</v>
      </c>
      <c r="BL167" s="18" t="s">
        <v>169</v>
      </c>
      <c r="BM167" s="144" t="s">
        <v>241</v>
      </c>
    </row>
    <row r="168" spans="2:47" s="1" customFormat="1" ht="12">
      <c r="B168" s="33"/>
      <c r="D168" s="146" t="s">
        <v>171</v>
      </c>
      <c r="F168" s="147" t="s">
        <v>242</v>
      </c>
      <c r="I168" s="148"/>
      <c r="L168" s="33"/>
      <c r="M168" s="149"/>
      <c r="T168" s="54"/>
      <c r="AT168" s="18" t="s">
        <v>171</v>
      </c>
      <c r="AU168" s="18" t="s">
        <v>82</v>
      </c>
    </row>
    <row r="169" spans="2:51" s="12" customFormat="1" ht="12">
      <c r="B169" s="150"/>
      <c r="D169" s="151" t="s">
        <v>173</v>
      </c>
      <c r="E169" s="152" t="s">
        <v>3</v>
      </c>
      <c r="F169" s="153" t="s">
        <v>243</v>
      </c>
      <c r="H169" s="152" t="s">
        <v>3</v>
      </c>
      <c r="I169" s="154"/>
      <c r="L169" s="150"/>
      <c r="M169" s="155"/>
      <c r="T169" s="156"/>
      <c r="AT169" s="152" t="s">
        <v>173</v>
      </c>
      <c r="AU169" s="152" t="s">
        <v>82</v>
      </c>
      <c r="AV169" s="12" t="s">
        <v>80</v>
      </c>
      <c r="AW169" s="12" t="s">
        <v>32</v>
      </c>
      <c r="AX169" s="12" t="s">
        <v>73</v>
      </c>
      <c r="AY169" s="152" t="s">
        <v>161</v>
      </c>
    </row>
    <row r="170" spans="2:51" s="13" customFormat="1" ht="12">
      <c r="B170" s="157"/>
      <c r="D170" s="151" t="s">
        <v>173</v>
      </c>
      <c r="E170" s="158" t="s">
        <v>3</v>
      </c>
      <c r="F170" s="159" t="s">
        <v>244</v>
      </c>
      <c r="H170" s="160">
        <v>0.029</v>
      </c>
      <c r="I170" s="161"/>
      <c r="L170" s="157"/>
      <c r="M170" s="162"/>
      <c r="T170" s="163"/>
      <c r="AT170" s="158" t="s">
        <v>173</v>
      </c>
      <c r="AU170" s="158" t="s">
        <v>82</v>
      </c>
      <c r="AV170" s="13" t="s">
        <v>82</v>
      </c>
      <c r="AW170" s="13" t="s">
        <v>32</v>
      </c>
      <c r="AX170" s="13" t="s">
        <v>73</v>
      </c>
      <c r="AY170" s="158" t="s">
        <v>161</v>
      </c>
    </row>
    <row r="171" spans="2:51" s="12" customFormat="1" ht="12">
      <c r="B171" s="150"/>
      <c r="D171" s="151" t="s">
        <v>173</v>
      </c>
      <c r="E171" s="152" t="s">
        <v>3</v>
      </c>
      <c r="F171" s="153" t="s">
        <v>234</v>
      </c>
      <c r="H171" s="152" t="s">
        <v>3</v>
      </c>
      <c r="I171" s="154"/>
      <c r="L171" s="150"/>
      <c r="M171" s="155"/>
      <c r="T171" s="156"/>
      <c r="AT171" s="152" t="s">
        <v>173</v>
      </c>
      <c r="AU171" s="152" t="s">
        <v>82</v>
      </c>
      <c r="AV171" s="12" t="s">
        <v>80</v>
      </c>
      <c r="AW171" s="12" t="s">
        <v>32</v>
      </c>
      <c r="AX171" s="12" t="s">
        <v>73</v>
      </c>
      <c r="AY171" s="152" t="s">
        <v>161</v>
      </c>
    </row>
    <row r="172" spans="2:51" s="13" customFormat="1" ht="12">
      <c r="B172" s="157"/>
      <c r="D172" s="151" t="s">
        <v>173</v>
      </c>
      <c r="E172" s="158" t="s">
        <v>3</v>
      </c>
      <c r="F172" s="159" t="s">
        <v>245</v>
      </c>
      <c r="H172" s="160">
        <v>0.279</v>
      </c>
      <c r="I172" s="161"/>
      <c r="L172" s="157"/>
      <c r="M172" s="162"/>
      <c r="T172" s="163"/>
      <c r="AT172" s="158" t="s">
        <v>173</v>
      </c>
      <c r="AU172" s="158" t="s">
        <v>82</v>
      </c>
      <c r="AV172" s="13" t="s">
        <v>82</v>
      </c>
      <c r="AW172" s="13" t="s">
        <v>32</v>
      </c>
      <c r="AX172" s="13" t="s">
        <v>73</v>
      </c>
      <c r="AY172" s="158" t="s">
        <v>161</v>
      </c>
    </row>
    <row r="173" spans="2:51" s="12" customFormat="1" ht="12">
      <c r="B173" s="150"/>
      <c r="D173" s="151" t="s">
        <v>173</v>
      </c>
      <c r="E173" s="152" t="s">
        <v>3</v>
      </c>
      <c r="F173" s="153" t="s">
        <v>246</v>
      </c>
      <c r="H173" s="152" t="s">
        <v>3</v>
      </c>
      <c r="I173" s="154"/>
      <c r="L173" s="150"/>
      <c r="M173" s="155"/>
      <c r="T173" s="156"/>
      <c r="AT173" s="152" t="s">
        <v>173</v>
      </c>
      <c r="AU173" s="152" t="s">
        <v>82</v>
      </c>
      <c r="AV173" s="12" t="s">
        <v>80</v>
      </c>
      <c r="AW173" s="12" t="s">
        <v>32</v>
      </c>
      <c r="AX173" s="12" t="s">
        <v>73</v>
      </c>
      <c r="AY173" s="152" t="s">
        <v>161</v>
      </c>
    </row>
    <row r="174" spans="2:51" s="13" customFormat="1" ht="12">
      <c r="B174" s="157"/>
      <c r="D174" s="151" t="s">
        <v>173</v>
      </c>
      <c r="E174" s="158" t="s">
        <v>3</v>
      </c>
      <c r="F174" s="159" t="s">
        <v>247</v>
      </c>
      <c r="H174" s="160">
        <v>0.2</v>
      </c>
      <c r="I174" s="161"/>
      <c r="L174" s="157"/>
      <c r="M174" s="162"/>
      <c r="T174" s="163"/>
      <c r="AT174" s="158" t="s">
        <v>173</v>
      </c>
      <c r="AU174" s="158" t="s">
        <v>82</v>
      </c>
      <c r="AV174" s="13" t="s">
        <v>82</v>
      </c>
      <c r="AW174" s="13" t="s">
        <v>32</v>
      </c>
      <c r="AX174" s="13" t="s">
        <v>73</v>
      </c>
      <c r="AY174" s="158" t="s">
        <v>161</v>
      </c>
    </row>
    <row r="175" spans="2:51" s="12" customFormat="1" ht="12">
      <c r="B175" s="150"/>
      <c r="D175" s="151" t="s">
        <v>173</v>
      </c>
      <c r="E175" s="152" t="s">
        <v>3</v>
      </c>
      <c r="F175" s="153" t="s">
        <v>248</v>
      </c>
      <c r="H175" s="152" t="s">
        <v>3</v>
      </c>
      <c r="I175" s="154"/>
      <c r="L175" s="150"/>
      <c r="M175" s="155"/>
      <c r="T175" s="156"/>
      <c r="AT175" s="152" t="s">
        <v>173</v>
      </c>
      <c r="AU175" s="152" t="s">
        <v>82</v>
      </c>
      <c r="AV175" s="12" t="s">
        <v>80</v>
      </c>
      <c r="AW175" s="12" t="s">
        <v>32</v>
      </c>
      <c r="AX175" s="12" t="s">
        <v>73</v>
      </c>
      <c r="AY175" s="152" t="s">
        <v>161</v>
      </c>
    </row>
    <row r="176" spans="2:51" s="13" customFormat="1" ht="12">
      <c r="B176" s="157"/>
      <c r="D176" s="151" t="s">
        <v>173</v>
      </c>
      <c r="E176" s="158" t="s">
        <v>3</v>
      </c>
      <c r="F176" s="159" t="s">
        <v>249</v>
      </c>
      <c r="H176" s="160">
        <v>0.232</v>
      </c>
      <c r="I176" s="161"/>
      <c r="L176" s="157"/>
      <c r="M176" s="162"/>
      <c r="T176" s="163"/>
      <c r="AT176" s="158" t="s">
        <v>173</v>
      </c>
      <c r="AU176" s="158" t="s">
        <v>82</v>
      </c>
      <c r="AV176" s="13" t="s">
        <v>82</v>
      </c>
      <c r="AW176" s="13" t="s">
        <v>32</v>
      </c>
      <c r="AX176" s="13" t="s">
        <v>73</v>
      </c>
      <c r="AY176" s="158" t="s">
        <v>161</v>
      </c>
    </row>
    <row r="177" spans="2:51" s="12" customFormat="1" ht="12">
      <c r="B177" s="150"/>
      <c r="D177" s="151" t="s">
        <v>173</v>
      </c>
      <c r="E177" s="152" t="s">
        <v>3</v>
      </c>
      <c r="F177" s="153" t="s">
        <v>250</v>
      </c>
      <c r="H177" s="152" t="s">
        <v>3</v>
      </c>
      <c r="I177" s="154"/>
      <c r="L177" s="150"/>
      <c r="M177" s="155"/>
      <c r="T177" s="156"/>
      <c r="AT177" s="152" t="s">
        <v>173</v>
      </c>
      <c r="AU177" s="152" t="s">
        <v>82</v>
      </c>
      <c r="AV177" s="12" t="s">
        <v>80</v>
      </c>
      <c r="AW177" s="12" t="s">
        <v>32</v>
      </c>
      <c r="AX177" s="12" t="s">
        <v>73</v>
      </c>
      <c r="AY177" s="152" t="s">
        <v>161</v>
      </c>
    </row>
    <row r="178" spans="2:51" s="13" customFormat="1" ht="12">
      <c r="B178" s="157"/>
      <c r="D178" s="151" t="s">
        <v>173</v>
      </c>
      <c r="E178" s="158" t="s">
        <v>3</v>
      </c>
      <c r="F178" s="159" t="s">
        <v>251</v>
      </c>
      <c r="H178" s="160">
        <v>0.031</v>
      </c>
      <c r="I178" s="161"/>
      <c r="L178" s="157"/>
      <c r="M178" s="162"/>
      <c r="T178" s="163"/>
      <c r="AT178" s="158" t="s">
        <v>173</v>
      </c>
      <c r="AU178" s="158" t="s">
        <v>82</v>
      </c>
      <c r="AV178" s="13" t="s">
        <v>82</v>
      </c>
      <c r="AW178" s="13" t="s">
        <v>32</v>
      </c>
      <c r="AX178" s="13" t="s">
        <v>73</v>
      </c>
      <c r="AY178" s="158" t="s">
        <v>161</v>
      </c>
    </row>
    <row r="179" spans="2:51" s="12" customFormat="1" ht="12">
      <c r="B179" s="150"/>
      <c r="D179" s="151" t="s">
        <v>173</v>
      </c>
      <c r="E179" s="152" t="s">
        <v>3</v>
      </c>
      <c r="F179" s="153" t="s">
        <v>252</v>
      </c>
      <c r="H179" s="152" t="s">
        <v>3</v>
      </c>
      <c r="I179" s="154"/>
      <c r="L179" s="150"/>
      <c r="M179" s="155"/>
      <c r="T179" s="156"/>
      <c r="AT179" s="152" t="s">
        <v>173</v>
      </c>
      <c r="AU179" s="152" t="s">
        <v>82</v>
      </c>
      <c r="AV179" s="12" t="s">
        <v>80</v>
      </c>
      <c r="AW179" s="12" t="s">
        <v>32</v>
      </c>
      <c r="AX179" s="12" t="s">
        <v>73</v>
      </c>
      <c r="AY179" s="152" t="s">
        <v>161</v>
      </c>
    </row>
    <row r="180" spans="2:51" s="13" customFormat="1" ht="12">
      <c r="B180" s="157"/>
      <c r="D180" s="151" t="s">
        <v>173</v>
      </c>
      <c r="E180" s="158" t="s">
        <v>3</v>
      </c>
      <c r="F180" s="159" t="s">
        <v>253</v>
      </c>
      <c r="H180" s="160">
        <v>0.027</v>
      </c>
      <c r="I180" s="161"/>
      <c r="L180" s="157"/>
      <c r="M180" s="162"/>
      <c r="T180" s="163"/>
      <c r="AT180" s="158" t="s">
        <v>173</v>
      </c>
      <c r="AU180" s="158" t="s">
        <v>82</v>
      </c>
      <c r="AV180" s="13" t="s">
        <v>82</v>
      </c>
      <c r="AW180" s="13" t="s">
        <v>32</v>
      </c>
      <c r="AX180" s="13" t="s">
        <v>73</v>
      </c>
      <c r="AY180" s="158" t="s">
        <v>161</v>
      </c>
    </row>
    <row r="181" spans="2:51" s="12" customFormat="1" ht="12">
      <c r="B181" s="150"/>
      <c r="D181" s="151" t="s">
        <v>173</v>
      </c>
      <c r="E181" s="152" t="s">
        <v>3</v>
      </c>
      <c r="F181" s="153" t="s">
        <v>254</v>
      </c>
      <c r="H181" s="152" t="s">
        <v>3</v>
      </c>
      <c r="I181" s="154"/>
      <c r="L181" s="150"/>
      <c r="M181" s="155"/>
      <c r="T181" s="156"/>
      <c r="AT181" s="152" t="s">
        <v>173</v>
      </c>
      <c r="AU181" s="152" t="s">
        <v>82</v>
      </c>
      <c r="AV181" s="12" t="s">
        <v>80</v>
      </c>
      <c r="AW181" s="12" t="s">
        <v>32</v>
      </c>
      <c r="AX181" s="12" t="s">
        <v>73</v>
      </c>
      <c r="AY181" s="152" t="s">
        <v>161</v>
      </c>
    </row>
    <row r="182" spans="2:51" s="13" customFormat="1" ht="12">
      <c r="B182" s="157"/>
      <c r="D182" s="151" t="s">
        <v>173</v>
      </c>
      <c r="E182" s="158" t="s">
        <v>3</v>
      </c>
      <c r="F182" s="159" t="s">
        <v>255</v>
      </c>
      <c r="H182" s="160">
        <v>0.069</v>
      </c>
      <c r="I182" s="161"/>
      <c r="L182" s="157"/>
      <c r="M182" s="162"/>
      <c r="T182" s="163"/>
      <c r="AT182" s="158" t="s">
        <v>173</v>
      </c>
      <c r="AU182" s="158" t="s">
        <v>82</v>
      </c>
      <c r="AV182" s="13" t="s">
        <v>82</v>
      </c>
      <c r="AW182" s="13" t="s">
        <v>32</v>
      </c>
      <c r="AX182" s="13" t="s">
        <v>73</v>
      </c>
      <c r="AY182" s="158" t="s">
        <v>161</v>
      </c>
    </row>
    <row r="183" spans="2:51" s="14" customFormat="1" ht="12">
      <c r="B183" s="164"/>
      <c r="D183" s="151" t="s">
        <v>173</v>
      </c>
      <c r="E183" s="165" t="s">
        <v>3</v>
      </c>
      <c r="F183" s="166" t="s">
        <v>192</v>
      </c>
      <c r="H183" s="167">
        <v>0.867</v>
      </c>
      <c r="I183" s="168"/>
      <c r="L183" s="164"/>
      <c r="M183" s="169"/>
      <c r="T183" s="170"/>
      <c r="AT183" s="165" t="s">
        <v>173</v>
      </c>
      <c r="AU183" s="165" t="s">
        <v>82</v>
      </c>
      <c r="AV183" s="14" t="s">
        <v>169</v>
      </c>
      <c r="AW183" s="14" t="s">
        <v>32</v>
      </c>
      <c r="AX183" s="14" t="s">
        <v>80</v>
      </c>
      <c r="AY183" s="165" t="s">
        <v>161</v>
      </c>
    </row>
    <row r="184" spans="2:65" s="1" customFormat="1" ht="21.75" customHeight="1">
      <c r="B184" s="132"/>
      <c r="C184" s="171" t="s">
        <v>256</v>
      </c>
      <c r="D184" s="171" t="s">
        <v>193</v>
      </c>
      <c r="E184" s="172" t="s">
        <v>257</v>
      </c>
      <c r="F184" s="173" t="s">
        <v>258</v>
      </c>
      <c r="G184" s="174" t="s">
        <v>240</v>
      </c>
      <c r="H184" s="175">
        <v>0.367</v>
      </c>
      <c r="I184" s="176"/>
      <c r="J184" s="177">
        <f>ROUND(I184*H184,2)</f>
        <v>0</v>
      </c>
      <c r="K184" s="173" t="s">
        <v>168</v>
      </c>
      <c r="L184" s="178"/>
      <c r="M184" s="179" t="s">
        <v>3</v>
      </c>
      <c r="N184" s="180" t="s">
        <v>44</v>
      </c>
      <c r="P184" s="142">
        <f>O184*H184</f>
        <v>0</v>
      </c>
      <c r="Q184" s="142">
        <v>1</v>
      </c>
      <c r="R184" s="142">
        <f>Q184*H184</f>
        <v>0.367</v>
      </c>
      <c r="S184" s="142">
        <v>0</v>
      </c>
      <c r="T184" s="143">
        <f>S184*H184</f>
        <v>0</v>
      </c>
      <c r="AR184" s="144" t="s">
        <v>196</v>
      </c>
      <c r="AT184" s="144" t="s">
        <v>193</v>
      </c>
      <c r="AU184" s="144" t="s">
        <v>82</v>
      </c>
      <c r="AY184" s="18" t="s">
        <v>161</v>
      </c>
      <c r="BE184" s="145">
        <f>IF(N184="základní",J184,0)</f>
        <v>0</v>
      </c>
      <c r="BF184" s="145">
        <f>IF(N184="snížená",J184,0)</f>
        <v>0</v>
      </c>
      <c r="BG184" s="145">
        <f>IF(N184="zákl. přenesená",J184,0)</f>
        <v>0</v>
      </c>
      <c r="BH184" s="145">
        <f>IF(N184="sníž. přenesená",J184,0)</f>
        <v>0</v>
      </c>
      <c r="BI184" s="145">
        <f>IF(N184="nulová",J184,0)</f>
        <v>0</v>
      </c>
      <c r="BJ184" s="18" t="s">
        <v>80</v>
      </c>
      <c r="BK184" s="145">
        <f>ROUND(I184*H184,2)</f>
        <v>0</v>
      </c>
      <c r="BL184" s="18" t="s">
        <v>169</v>
      </c>
      <c r="BM184" s="144" t="s">
        <v>259</v>
      </c>
    </row>
    <row r="185" spans="2:47" s="1" customFormat="1" ht="12">
      <c r="B185" s="33"/>
      <c r="D185" s="146" t="s">
        <v>171</v>
      </c>
      <c r="F185" s="147" t="s">
        <v>260</v>
      </c>
      <c r="I185" s="148"/>
      <c r="L185" s="33"/>
      <c r="M185" s="149"/>
      <c r="T185" s="54"/>
      <c r="AT185" s="18" t="s">
        <v>171</v>
      </c>
      <c r="AU185" s="18" t="s">
        <v>82</v>
      </c>
    </row>
    <row r="186" spans="2:51" s="12" customFormat="1" ht="12">
      <c r="B186" s="150"/>
      <c r="D186" s="151" t="s">
        <v>173</v>
      </c>
      <c r="E186" s="152" t="s">
        <v>3</v>
      </c>
      <c r="F186" s="153" t="s">
        <v>243</v>
      </c>
      <c r="H186" s="152" t="s">
        <v>3</v>
      </c>
      <c r="I186" s="154"/>
      <c r="L186" s="150"/>
      <c r="M186" s="155"/>
      <c r="T186" s="156"/>
      <c r="AT186" s="152" t="s">
        <v>173</v>
      </c>
      <c r="AU186" s="152" t="s">
        <v>82</v>
      </c>
      <c r="AV186" s="12" t="s">
        <v>80</v>
      </c>
      <c r="AW186" s="12" t="s">
        <v>32</v>
      </c>
      <c r="AX186" s="12" t="s">
        <v>73</v>
      </c>
      <c r="AY186" s="152" t="s">
        <v>161</v>
      </c>
    </row>
    <row r="187" spans="2:51" s="13" customFormat="1" ht="12">
      <c r="B187" s="157"/>
      <c r="D187" s="151" t="s">
        <v>173</v>
      </c>
      <c r="E187" s="158" t="s">
        <v>3</v>
      </c>
      <c r="F187" s="159" t="s">
        <v>261</v>
      </c>
      <c r="H187" s="160">
        <v>0.032</v>
      </c>
      <c r="I187" s="161"/>
      <c r="L187" s="157"/>
      <c r="M187" s="162"/>
      <c r="T187" s="163"/>
      <c r="AT187" s="158" t="s">
        <v>173</v>
      </c>
      <c r="AU187" s="158" t="s">
        <v>82</v>
      </c>
      <c r="AV187" s="13" t="s">
        <v>82</v>
      </c>
      <c r="AW187" s="13" t="s">
        <v>32</v>
      </c>
      <c r="AX187" s="13" t="s">
        <v>73</v>
      </c>
      <c r="AY187" s="158" t="s">
        <v>161</v>
      </c>
    </row>
    <row r="188" spans="2:51" s="12" customFormat="1" ht="12">
      <c r="B188" s="150"/>
      <c r="D188" s="151" t="s">
        <v>173</v>
      </c>
      <c r="E188" s="152" t="s">
        <v>3</v>
      </c>
      <c r="F188" s="153" t="s">
        <v>234</v>
      </c>
      <c r="H188" s="152" t="s">
        <v>3</v>
      </c>
      <c r="I188" s="154"/>
      <c r="L188" s="150"/>
      <c r="M188" s="155"/>
      <c r="T188" s="156"/>
      <c r="AT188" s="152" t="s">
        <v>173</v>
      </c>
      <c r="AU188" s="152" t="s">
        <v>82</v>
      </c>
      <c r="AV188" s="12" t="s">
        <v>80</v>
      </c>
      <c r="AW188" s="12" t="s">
        <v>32</v>
      </c>
      <c r="AX188" s="12" t="s">
        <v>73</v>
      </c>
      <c r="AY188" s="152" t="s">
        <v>161</v>
      </c>
    </row>
    <row r="189" spans="2:51" s="13" customFormat="1" ht="12">
      <c r="B189" s="157"/>
      <c r="D189" s="151" t="s">
        <v>173</v>
      </c>
      <c r="E189" s="158" t="s">
        <v>3</v>
      </c>
      <c r="F189" s="159" t="s">
        <v>262</v>
      </c>
      <c r="H189" s="160">
        <v>0.302</v>
      </c>
      <c r="I189" s="161"/>
      <c r="L189" s="157"/>
      <c r="M189" s="162"/>
      <c r="T189" s="163"/>
      <c r="AT189" s="158" t="s">
        <v>173</v>
      </c>
      <c r="AU189" s="158" t="s">
        <v>82</v>
      </c>
      <c r="AV189" s="13" t="s">
        <v>82</v>
      </c>
      <c r="AW189" s="13" t="s">
        <v>32</v>
      </c>
      <c r="AX189" s="13" t="s">
        <v>73</v>
      </c>
      <c r="AY189" s="158" t="s">
        <v>161</v>
      </c>
    </row>
    <row r="190" spans="2:51" s="12" customFormat="1" ht="12">
      <c r="B190" s="150"/>
      <c r="D190" s="151" t="s">
        <v>173</v>
      </c>
      <c r="E190" s="152" t="s">
        <v>3</v>
      </c>
      <c r="F190" s="153" t="s">
        <v>263</v>
      </c>
      <c r="H190" s="152" t="s">
        <v>3</v>
      </c>
      <c r="I190" s="154"/>
      <c r="L190" s="150"/>
      <c r="M190" s="155"/>
      <c r="T190" s="156"/>
      <c r="AT190" s="152" t="s">
        <v>173</v>
      </c>
      <c r="AU190" s="152" t="s">
        <v>82</v>
      </c>
      <c r="AV190" s="12" t="s">
        <v>80</v>
      </c>
      <c r="AW190" s="12" t="s">
        <v>32</v>
      </c>
      <c r="AX190" s="12" t="s">
        <v>73</v>
      </c>
      <c r="AY190" s="152" t="s">
        <v>161</v>
      </c>
    </row>
    <row r="191" spans="2:51" s="13" customFormat="1" ht="12">
      <c r="B191" s="157"/>
      <c r="D191" s="151" t="s">
        <v>173</v>
      </c>
      <c r="E191" s="158" t="s">
        <v>3</v>
      </c>
      <c r="F191" s="159" t="s">
        <v>264</v>
      </c>
      <c r="H191" s="160">
        <v>0.033</v>
      </c>
      <c r="I191" s="161"/>
      <c r="L191" s="157"/>
      <c r="M191" s="162"/>
      <c r="T191" s="163"/>
      <c r="AT191" s="158" t="s">
        <v>173</v>
      </c>
      <c r="AU191" s="158" t="s">
        <v>82</v>
      </c>
      <c r="AV191" s="13" t="s">
        <v>82</v>
      </c>
      <c r="AW191" s="13" t="s">
        <v>32</v>
      </c>
      <c r="AX191" s="13" t="s">
        <v>73</v>
      </c>
      <c r="AY191" s="158" t="s">
        <v>161</v>
      </c>
    </row>
    <row r="192" spans="2:51" s="14" customFormat="1" ht="12">
      <c r="B192" s="164"/>
      <c r="D192" s="151" t="s">
        <v>173</v>
      </c>
      <c r="E192" s="165" t="s">
        <v>3</v>
      </c>
      <c r="F192" s="166" t="s">
        <v>192</v>
      </c>
      <c r="H192" s="167">
        <v>0.367</v>
      </c>
      <c r="I192" s="168"/>
      <c r="L192" s="164"/>
      <c r="M192" s="169"/>
      <c r="T192" s="170"/>
      <c r="AT192" s="165" t="s">
        <v>173</v>
      </c>
      <c r="AU192" s="165" t="s">
        <v>82</v>
      </c>
      <c r="AV192" s="14" t="s">
        <v>169</v>
      </c>
      <c r="AW192" s="14" t="s">
        <v>32</v>
      </c>
      <c r="AX192" s="14" t="s">
        <v>80</v>
      </c>
      <c r="AY192" s="165" t="s">
        <v>161</v>
      </c>
    </row>
    <row r="193" spans="2:65" s="1" customFormat="1" ht="21.75" customHeight="1">
      <c r="B193" s="132"/>
      <c r="C193" s="171" t="s">
        <v>265</v>
      </c>
      <c r="D193" s="171" t="s">
        <v>193</v>
      </c>
      <c r="E193" s="172" t="s">
        <v>266</v>
      </c>
      <c r="F193" s="173" t="s">
        <v>267</v>
      </c>
      <c r="G193" s="174" t="s">
        <v>240</v>
      </c>
      <c r="H193" s="175">
        <v>0.216</v>
      </c>
      <c r="I193" s="176"/>
      <c r="J193" s="177">
        <f>ROUND(I193*H193,2)</f>
        <v>0</v>
      </c>
      <c r="K193" s="173" t="s">
        <v>168</v>
      </c>
      <c r="L193" s="178"/>
      <c r="M193" s="179" t="s">
        <v>3</v>
      </c>
      <c r="N193" s="180" t="s">
        <v>44</v>
      </c>
      <c r="P193" s="142">
        <f>O193*H193</f>
        <v>0</v>
      </c>
      <c r="Q193" s="142">
        <v>1</v>
      </c>
      <c r="R193" s="142">
        <f>Q193*H193</f>
        <v>0.216</v>
      </c>
      <c r="S193" s="142">
        <v>0</v>
      </c>
      <c r="T193" s="143">
        <f>S193*H193</f>
        <v>0</v>
      </c>
      <c r="AR193" s="144" t="s">
        <v>196</v>
      </c>
      <c r="AT193" s="144" t="s">
        <v>193</v>
      </c>
      <c r="AU193" s="144" t="s">
        <v>82</v>
      </c>
      <c r="AY193" s="18" t="s">
        <v>161</v>
      </c>
      <c r="BE193" s="145">
        <f>IF(N193="základní",J193,0)</f>
        <v>0</v>
      </c>
      <c r="BF193" s="145">
        <f>IF(N193="snížená",J193,0)</f>
        <v>0</v>
      </c>
      <c r="BG193" s="145">
        <f>IF(N193="zákl. přenesená",J193,0)</f>
        <v>0</v>
      </c>
      <c r="BH193" s="145">
        <f>IF(N193="sníž. přenesená",J193,0)</f>
        <v>0</v>
      </c>
      <c r="BI193" s="145">
        <f>IF(N193="nulová",J193,0)</f>
        <v>0</v>
      </c>
      <c r="BJ193" s="18" t="s">
        <v>80</v>
      </c>
      <c r="BK193" s="145">
        <f>ROUND(I193*H193,2)</f>
        <v>0</v>
      </c>
      <c r="BL193" s="18" t="s">
        <v>169</v>
      </c>
      <c r="BM193" s="144" t="s">
        <v>268</v>
      </c>
    </row>
    <row r="194" spans="2:47" s="1" customFormat="1" ht="12">
      <c r="B194" s="33"/>
      <c r="D194" s="146" t="s">
        <v>171</v>
      </c>
      <c r="F194" s="147" t="s">
        <v>269</v>
      </c>
      <c r="I194" s="148"/>
      <c r="L194" s="33"/>
      <c r="M194" s="149"/>
      <c r="T194" s="54"/>
      <c r="AT194" s="18" t="s">
        <v>171</v>
      </c>
      <c r="AU194" s="18" t="s">
        <v>82</v>
      </c>
    </row>
    <row r="195" spans="2:51" s="12" customFormat="1" ht="12">
      <c r="B195" s="150"/>
      <c r="D195" s="151" t="s">
        <v>173</v>
      </c>
      <c r="E195" s="152" t="s">
        <v>3</v>
      </c>
      <c r="F195" s="153" t="s">
        <v>246</v>
      </c>
      <c r="H195" s="152" t="s">
        <v>3</v>
      </c>
      <c r="I195" s="154"/>
      <c r="L195" s="150"/>
      <c r="M195" s="155"/>
      <c r="T195" s="156"/>
      <c r="AT195" s="152" t="s">
        <v>173</v>
      </c>
      <c r="AU195" s="152" t="s">
        <v>82</v>
      </c>
      <c r="AV195" s="12" t="s">
        <v>80</v>
      </c>
      <c r="AW195" s="12" t="s">
        <v>32</v>
      </c>
      <c r="AX195" s="12" t="s">
        <v>73</v>
      </c>
      <c r="AY195" s="152" t="s">
        <v>161</v>
      </c>
    </row>
    <row r="196" spans="2:51" s="13" customFormat="1" ht="12">
      <c r="B196" s="157"/>
      <c r="D196" s="151" t="s">
        <v>173</v>
      </c>
      <c r="E196" s="158" t="s">
        <v>3</v>
      </c>
      <c r="F196" s="159" t="s">
        <v>270</v>
      </c>
      <c r="H196" s="160">
        <v>0.216</v>
      </c>
      <c r="I196" s="161"/>
      <c r="L196" s="157"/>
      <c r="M196" s="162"/>
      <c r="T196" s="163"/>
      <c r="AT196" s="158" t="s">
        <v>173</v>
      </c>
      <c r="AU196" s="158" t="s">
        <v>82</v>
      </c>
      <c r="AV196" s="13" t="s">
        <v>82</v>
      </c>
      <c r="AW196" s="13" t="s">
        <v>32</v>
      </c>
      <c r="AX196" s="13" t="s">
        <v>73</v>
      </c>
      <c r="AY196" s="158" t="s">
        <v>161</v>
      </c>
    </row>
    <row r="197" spans="2:51" s="14" customFormat="1" ht="12">
      <c r="B197" s="164"/>
      <c r="D197" s="151" t="s">
        <v>173</v>
      </c>
      <c r="E197" s="165" t="s">
        <v>3</v>
      </c>
      <c r="F197" s="166" t="s">
        <v>192</v>
      </c>
      <c r="H197" s="167">
        <v>0.216</v>
      </c>
      <c r="I197" s="168"/>
      <c r="L197" s="164"/>
      <c r="M197" s="169"/>
      <c r="T197" s="170"/>
      <c r="AT197" s="165" t="s">
        <v>173</v>
      </c>
      <c r="AU197" s="165" t="s">
        <v>82</v>
      </c>
      <c r="AV197" s="14" t="s">
        <v>169</v>
      </c>
      <c r="AW197" s="14" t="s">
        <v>32</v>
      </c>
      <c r="AX197" s="14" t="s">
        <v>80</v>
      </c>
      <c r="AY197" s="165" t="s">
        <v>161</v>
      </c>
    </row>
    <row r="198" spans="2:65" s="1" customFormat="1" ht="24.2" customHeight="1">
      <c r="B198" s="132"/>
      <c r="C198" s="171" t="s">
        <v>271</v>
      </c>
      <c r="D198" s="171" t="s">
        <v>193</v>
      </c>
      <c r="E198" s="172" t="s">
        <v>272</v>
      </c>
      <c r="F198" s="173" t="s">
        <v>273</v>
      </c>
      <c r="G198" s="174" t="s">
        <v>240</v>
      </c>
      <c r="H198" s="175">
        <v>0.074</v>
      </c>
      <c r="I198" s="176"/>
      <c r="J198" s="177">
        <f>ROUND(I198*H198,2)</f>
        <v>0</v>
      </c>
      <c r="K198" s="173" t="s">
        <v>168</v>
      </c>
      <c r="L198" s="178"/>
      <c r="M198" s="179" t="s">
        <v>3</v>
      </c>
      <c r="N198" s="180" t="s">
        <v>44</v>
      </c>
      <c r="P198" s="142">
        <f>O198*H198</f>
        <v>0</v>
      </c>
      <c r="Q198" s="142">
        <v>1</v>
      </c>
      <c r="R198" s="142">
        <f>Q198*H198</f>
        <v>0.074</v>
      </c>
      <c r="S198" s="142">
        <v>0</v>
      </c>
      <c r="T198" s="143">
        <f>S198*H198</f>
        <v>0</v>
      </c>
      <c r="AR198" s="144" t="s">
        <v>196</v>
      </c>
      <c r="AT198" s="144" t="s">
        <v>193</v>
      </c>
      <c r="AU198" s="144" t="s">
        <v>82</v>
      </c>
      <c r="AY198" s="18" t="s">
        <v>161</v>
      </c>
      <c r="BE198" s="145">
        <f>IF(N198="základní",J198,0)</f>
        <v>0</v>
      </c>
      <c r="BF198" s="145">
        <f>IF(N198="snížená",J198,0)</f>
        <v>0</v>
      </c>
      <c r="BG198" s="145">
        <f>IF(N198="zákl. přenesená",J198,0)</f>
        <v>0</v>
      </c>
      <c r="BH198" s="145">
        <f>IF(N198="sníž. přenesená",J198,0)</f>
        <v>0</v>
      </c>
      <c r="BI198" s="145">
        <f>IF(N198="nulová",J198,0)</f>
        <v>0</v>
      </c>
      <c r="BJ198" s="18" t="s">
        <v>80</v>
      </c>
      <c r="BK198" s="145">
        <f>ROUND(I198*H198,2)</f>
        <v>0</v>
      </c>
      <c r="BL198" s="18" t="s">
        <v>169</v>
      </c>
      <c r="BM198" s="144" t="s">
        <v>274</v>
      </c>
    </row>
    <row r="199" spans="2:47" s="1" customFormat="1" ht="12">
      <c r="B199" s="33"/>
      <c r="D199" s="146" t="s">
        <v>171</v>
      </c>
      <c r="F199" s="147" t="s">
        <v>275</v>
      </c>
      <c r="I199" s="148"/>
      <c r="L199" s="33"/>
      <c r="M199" s="149"/>
      <c r="T199" s="54"/>
      <c r="AT199" s="18" t="s">
        <v>171</v>
      </c>
      <c r="AU199" s="18" t="s">
        <v>82</v>
      </c>
    </row>
    <row r="200" spans="2:51" s="12" customFormat="1" ht="12">
      <c r="B200" s="150"/>
      <c r="D200" s="151" t="s">
        <v>173</v>
      </c>
      <c r="E200" s="152" t="s">
        <v>3</v>
      </c>
      <c r="F200" s="153" t="s">
        <v>276</v>
      </c>
      <c r="H200" s="152" t="s">
        <v>3</v>
      </c>
      <c r="I200" s="154"/>
      <c r="L200" s="150"/>
      <c r="M200" s="155"/>
      <c r="T200" s="156"/>
      <c r="AT200" s="152" t="s">
        <v>173</v>
      </c>
      <c r="AU200" s="152" t="s">
        <v>82</v>
      </c>
      <c r="AV200" s="12" t="s">
        <v>80</v>
      </c>
      <c r="AW200" s="12" t="s">
        <v>32</v>
      </c>
      <c r="AX200" s="12" t="s">
        <v>73</v>
      </c>
      <c r="AY200" s="152" t="s">
        <v>161</v>
      </c>
    </row>
    <row r="201" spans="2:51" s="13" customFormat="1" ht="12">
      <c r="B201" s="157"/>
      <c r="D201" s="151" t="s">
        <v>173</v>
      </c>
      <c r="E201" s="158" t="s">
        <v>3</v>
      </c>
      <c r="F201" s="159" t="s">
        <v>277</v>
      </c>
      <c r="H201" s="160">
        <v>0.074</v>
      </c>
      <c r="I201" s="161"/>
      <c r="L201" s="157"/>
      <c r="M201" s="162"/>
      <c r="T201" s="163"/>
      <c r="AT201" s="158" t="s">
        <v>173</v>
      </c>
      <c r="AU201" s="158" t="s">
        <v>82</v>
      </c>
      <c r="AV201" s="13" t="s">
        <v>82</v>
      </c>
      <c r="AW201" s="13" t="s">
        <v>32</v>
      </c>
      <c r="AX201" s="13" t="s">
        <v>80</v>
      </c>
      <c r="AY201" s="158" t="s">
        <v>161</v>
      </c>
    </row>
    <row r="202" spans="2:65" s="1" customFormat="1" ht="24.2" customHeight="1">
      <c r="B202" s="132"/>
      <c r="C202" s="171" t="s">
        <v>278</v>
      </c>
      <c r="D202" s="171" t="s">
        <v>193</v>
      </c>
      <c r="E202" s="172" t="s">
        <v>279</v>
      </c>
      <c r="F202" s="173" t="s">
        <v>280</v>
      </c>
      <c r="G202" s="174" t="s">
        <v>240</v>
      </c>
      <c r="H202" s="175">
        <v>0.25</v>
      </c>
      <c r="I202" s="176"/>
      <c r="J202" s="177">
        <f>ROUND(I202*H202,2)</f>
        <v>0</v>
      </c>
      <c r="K202" s="173" t="s">
        <v>3</v>
      </c>
      <c r="L202" s="178"/>
      <c r="M202" s="179" t="s">
        <v>3</v>
      </c>
      <c r="N202" s="180" t="s">
        <v>44</v>
      </c>
      <c r="P202" s="142">
        <f>O202*H202</f>
        <v>0</v>
      </c>
      <c r="Q202" s="142">
        <v>1</v>
      </c>
      <c r="R202" s="142">
        <f>Q202*H202</f>
        <v>0.25</v>
      </c>
      <c r="S202" s="142">
        <v>0</v>
      </c>
      <c r="T202" s="143">
        <f>S202*H202</f>
        <v>0</v>
      </c>
      <c r="AR202" s="144" t="s">
        <v>196</v>
      </c>
      <c r="AT202" s="144" t="s">
        <v>193</v>
      </c>
      <c r="AU202" s="144" t="s">
        <v>82</v>
      </c>
      <c r="AY202" s="18" t="s">
        <v>161</v>
      </c>
      <c r="BE202" s="145">
        <f>IF(N202="základní",J202,0)</f>
        <v>0</v>
      </c>
      <c r="BF202" s="145">
        <f>IF(N202="snížená",J202,0)</f>
        <v>0</v>
      </c>
      <c r="BG202" s="145">
        <f>IF(N202="zákl. přenesená",J202,0)</f>
        <v>0</v>
      </c>
      <c r="BH202" s="145">
        <f>IF(N202="sníž. přenesená",J202,0)</f>
        <v>0</v>
      </c>
      <c r="BI202" s="145">
        <f>IF(N202="nulová",J202,0)</f>
        <v>0</v>
      </c>
      <c r="BJ202" s="18" t="s">
        <v>80</v>
      </c>
      <c r="BK202" s="145">
        <f>ROUND(I202*H202,2)</f>
        <v>0</v>
      </c>
      <c r="BL202" s="18" t="s">
        <v>169</v>
      </c>
      <c r="BM202" s="144" t="s">
        <v>281</v>
      </c>
    </row>
    <row r="203" spans="2:51" s="12" customFormat="1" ht="12">
      <c r="B203" s="150"/>
      <c r="D203" s="151" t="s">
        <v>173</v>
      </c>
      <c r="E203" s="152" t="s">
        <v>3</v>
      </c>
      <c r="F203" s="153" t="s">
        <v>248</v>
      </c>
      <c r="H203" s="152" t="s">
        <v>3</v>
      </c>
      <c r="I203" s="154"/>
      <c r="L203" s="150"/>
      <c r="M203" s="155"/>
      <c r="T203" s="156"/>
      <c r="AT203" s="152" t="s">
        <v>173</v>
      </c>
      <c r="AU203" s="152" t="s">
        <v>82</v>
      </c>
      <c r="AV203" s="12" t="s">
        <v>80</v>
      </c>
      <c r="AW203" s="12" t="s">
        <v>32</v>
      </c>
      <c r="AX203" s="12" t="s">
        <v>73</v>
      </c>
      <c r="AY203" s="152" t="s">
        <v>161</v>
      </c>
    </row>
    <row r="204" spans="2:51" s="13" customFormat="1" ht="12">
      <c r="B204" s="157"/>
      <c r="D204" s="151" t="s">
        <v>173</v>
      </c>
      <c r="E204" s="158" t="s">
        <v>3</v>
      </c>
      <c r="F204" s="159" t="s">
        <v>282</v>
      </c>
      <c r="H204" s="160">
        <v>0.25</v>
      </c>
      <c r="I204" s="161"/>
      <c r="L204" s="157"/>
      <c r="M204" s="162"/>
      <c r="T204" s="163"/>
      <c r="AT204" s="158" t="s">
        <v>173</v>
      </c>
      <c r="AU204" s="158" t="s">
        <v>82</v>
      </c>
      <c r="AV204" s="13" t="s">
        <v>82</v>
      </c>
      <c r="AW204" s="13" t="s">
        <v>32</v>
      </c>
      <c r="AX204" s="13" t="s">
        <v>80</v>
      </c>
      <c r="AY204" s="158" t="s">
        <v>161</v>
      </c>
    </row>
    <row r="205" spans="2:65" s="1" customFormat="1" ht="16.5" customHeight="1">
      <c r="B205" s="132"/>
      <c r="C205" s="171" t="s">
        <v>283</v>
      </c>
      <c r="D205" s="171" t="s">
        <v>193</v>
      </c>
      <c r="E205" s="172" t="s">
        <v>284</v>
      </c>
      <c r="F205" s="173" t="s">
        <v>285</v>
      </c>
      <c r="G205" s="174" t="s">
        <v>240</v>
      </c>
      <c r="H205" s="175">
        <v>0.029</v>
      </c>
      <c r="I205" s="176"/>
      <c r="J205" s="177">
        <f>ROUND(I205*H205,2)</f>
        <v>0</v>
      </c>
      <c r="K205" s="173" t="s">
        <v>3</v>
      </c>
      <c r="L205" s="178"/>
      <c r="M205" s="179" t="s">
        <v>3</v>
      </c>
      <c r="N205" s="180" t="s">
        <v>44</v>
      </c>
      <c r="P205" s="142">
        <f>O205*H205</f>
        <v>0</v>
      </c>
      <c r="Q205" s="142">
        <v>0.001</v>
      </c>
      <c r="R205" s="142">
        <f>Q205*H205</f>
        <v>2.9000000000000004E-05</v>
      </c>
      <c r="S205" s="142">
        <v>0</v>
      </c>
      <c r="T205" s="143">
        <f>S205*H205</f>
        <v>0</v>
      </c>
      <c r="AR205" s="144" t="s">
        <v>196</v>
      </c>
      <c r="AT205" s="144" t="s">
        <v>193</v>
      </c>
      <c r="AU205" s="144" t="s">
        <v>82</v>
      </c>
      <c r="AY205" s="18" t="s">
        <v>161</v>
      </c>
      <c r="BE205" s="145">
        <f>IF(N205="základní",J205,0)</f>
        <v>0</v>
      </c>
      <c r="BF205" s="145">
        <f>IF(N205="snížená",J205,0)</f>
        <v>0</v>
      </c>
      <c r="BG205" s="145">
        <f>IF(N205="zákl. přenesená",J205,0)</f>
        <v>0</v>
      </c>
      <c r="BH205" s="145">
        <f>IF(N205="sníž. přenesená",J205,0)</f>
        <v>0</v>
      </c>
      <c r="BI205" s="145">
        <f>IF(N205="nulová",J205,0)</f>
        <v>0</v>
      </c>
      <c r="BJ205" s="18" t="s">
        <v>80</v>
      </c>
      <c r="BK205" s="145">
        <f>ROUND(I205*H205,2)</f>
        <v>0</v>
      </c>
      <c r="BL205" s="18" t="s">
        <v>169</v>
      </c>
      <c r="BM205" s="144" t="s">
        <v>286</v>
      </c>
    </row>
    <row r="206" spans="2:51" s="12" customFormat="1" ht="12">
      <c r="B206" s="150"/>
      <c r="D206" s="151" t="s">
        <v>173</v>
      </c>
      <c r="E206" s="152" t="s">
        <v>3</v>
      </c>
      <c r="F206" s="153" t="s">
        <v>252</v>
      </c>
      <c r="H206" s="152" t="s">
        <v>3</v>
      </c>
      <c r="I206" s="154"/>
      <c r="L206" s="150"/>
      <c r="M206" s="155"/>
      <c r="T206" s="156"/>
      <c r="AT206" s="152" t="s">
        <v>173</v>
      </c>
      <c r="AU206" s="152" t="s">
        <v>82</v>
      </c>
      <c r="AV206" s="12" t="s">
        <v>80</v>
      </c>
      <c r="AW206" s="12" t="s">
        <v>32</v>
      </c>
      <c r="AX206" s="12" t="s">
        <v>73</v>
      </c>
      <c r="AY206" s="152" t="s">
        <v>161</v>
      </c>
    </row>
    <row r="207" spans="2:51" s="13" customFormat="1" ht="12">
      <c r="B207" s="157"/>
      <c r="D207" s="151" t="s">
        <v>173</v>
      </c>
      <c r="E207" s="158" t="s">
        <v>3</v>
      </c>
      <c r="F207" s="159" t="s">
        <v>287</v>
      </c>
      <c r="H207" s="160">
        <v>0.029</v>
      </c>
      <c r="I207" s="161"/>
      <c r="L207" s="157"/>
      <c r="M207" s="162"/>
      <c r="T207" s="163"/>
      <c r="AT207" s="158" t="s">
        <v>173</v>
      </c>
      <c r="AU207" s="158" t="s">
        <v>82</v>
      </c>
      <c r="AV207" s="13" t="s">
        <v>82</v>
      </c>
      <c r="AW207" s="13" t="s">
        <v>32</v>
      </c>
      <c r="AX207" s="13" t="s">
        <v>80</v>
      </c>
      <c r="AY207" s="158" t="s">
        <v>161</v>
      </c>
    </row>
    <row r="208" spans="2:65" s="1" customFormat="1" ht="37.9" customHeight="1">
      <c r="B208" s="132"/>
      <c r="C208" s="133" t="s">
        <v>288</v>
      </c>
      <c r="D208" s="133" t="s">
        <v>164</v>
      </c>
      <c r="E208" s="134" t="s">
        <v>289</v>
      </c>
      <c r="F208" s="135" t="s">
        <v>290</v>
      </c>
      <c r="G208" s="136" t="s">
        <v>212</v>
      </c>
      <c r="H208" s="137">
        <v>50</v>
      </c>
      <c r="I208" s="138"/>
      <c r="J208" s="139">
        <f>ROUND(I208*H208,2)</f>
        <v>0</v>
      </c>
      <c r="K208" s="135" t="s">
        <v>168</v>
      </c>
      <c r="L208" s="33"/>
      <c r="M208" s="140" t="s">
        <v>3</v>
      </c>
      <c r="N208" s="141" t="s">
        <v>44</v>
      </c>
      <c r="P208" s="142">
        <f>O208*H208</f>
        <v>0</v>
      </c>
      <c r="Q208" s="142">
        <v>0.04694</v>
      </c>
      <c r="R208" s="142">
        <f>Q208*H208</f>
        <v>2.347</v>
      </c>
      <c r="S208" s="142">
        <v>0</v>
      </c>
      <c r="T208" s="143">
        <f>S208*H208</f>
        <v>0</v>
      </c>
      <c r="AR208" s="144" t="s">
        <v>169</v>
      </c>
      <c r="AT208" s="144" t="s">
        <v>164</v>
      </c>
      <c r="AU208" s="144" t="s">
        <v>82</v>
      </c>
      <c r="AY208" s="18" t="s">
        <v>161</v>
      </c>
      <c r="BE208" s="145">
        <f>IF(N208="základní",J208,0)</f>
        <v>0</v>
      </c>
      <c r="BF208" s="145">
        <f>IF(N208="snížená",J208,0)</f>
        <v>0</v>
      </c>
      <c r="BG208" s="145">
        <f>IF(N208="zákl. přenesená",J208,0)</f>
        <v>0</v>
      </c>
      <c r="BH208" s="145">
        <f>IF(N208="sníž. přenesená",J208,0)</f>
        <v>0</v>
      </c>
      <c r="BI208" s="145">
        <f>IF(N208="nulová",J208,0)</f>
        <v>0</v>
      </c>
      <c r="BJ208" s="18" t="s">
        <v>80</v>
      </c>
      <c r="BK208" s="145">
        <f>ROUND(I208*H208,2)</f>
        <v>0</v>
      </c>
      <c r="BL208" s="18" t="s">
        <v>169</v>
      </c>
      <c r="BM208" s="144" t="s">
        <v>291</v>
      </c>
    </row>
    <row r="209" spans="2:47" s="1" customFormat="1" ht="12">
      <c r="B209" s="33"/>
      <c r="D209" s="146" t="s">
        <v>171</v>
      </c>
      <c r="F209" s="147" t="s">
        <v>292</v>
      </c>
      <c r="I209" s="148"/>
      <c r="L209" s="33"/>
      <c r="M209" s="149"/>
      <c r="T209" s="54"/>
      <c r="AT209" s="18" t="s">
        <v>171</v>
      </c>
      <c r="AU209" s="18" t="s">
        <v>82</v>
      </c>
    </row>
    <row r="210" spans="2:51" s="12" customFormat="1" ht="12">
      <c r="B210" s="150"/>
      <c r="D210" s="151" t="s">
        <v>173</v>
      </c>
      <c r="E210" s="152" t="s">
        <v>3</v>
      </c>
      <c r="F210" s="153" t="s">
        <v>293</v>
      </c>
      <c r="H210" s="152" t="s">
        <v>3</v>
      </c>
      <c r="I210" s="154"/>
      <c r="L210" s="150"/>
      <c r="M210" s="155"/>
      <c r="T210" s="156"/>
      <c r="AT210" s="152" t="s">
        <v>173</v>
      </c>
      <c r="AU210" s="152" t="s">
        <v>82</v>
      </c>
      <c r="AV210" s="12" t="s">
        <v>80</v>
      </c>
      <c r="AW210" s="12" t="s">
        <v>32</v>
      </c>
      <c r="AX210" s="12" t="s">
        <v>73</v>
      </c>
      <c r="AY210" s="152" t="s">
        <v>161</v>
      </c>
    </row>
    <row r="211" spans="2:51" s="13" customFormat="1" ht="12">
      <c r="B211" s="157"/>
      <c r="D211" s="151" t="s">
        <v>173</v>
      </c>
      <c r="E211" s="158" t="s">
        <v>3</v>
      </c>
      <c r="F211" s="159" t="s">
        <v>294</v>
      </c>
      <c r="H211" s="160">
        <v>50</v>
      </c>
      <c r="I211" s="161"/>
      <c r="L211" s="157"/>
      <c r="M211" s="162"/>
      <c r="T211" s="163"/>
      <c r="AT211" s="158" t="s">
        <v>173</v>
      </c>
      <c r="AU211" s="158" t="s">
        <v>82</v>
      </c>
      <c r="AV211" s="13" t="s">
        <v>82</v>
      </c>
      <c r="AW211" s="13" t="s">
        <v>32</v>
      </c>
      <c r="AX211" s="13" t="s">
        <v>80</v>
      </c>
      <c r="AY211" s="158" t="s">
        <v>161</v>
      </c>
    </row>
    <row r="212" spans="2:65" s="1" customFormat="1" ht="37.9" customHeight="1">
      <c r="B212" s="132"/>
      <c r="C212" s="133" t="s">
        <v>9</v>
      </c>
      <c r="D212" s="133" t="s">
        <v>164</v>
      </c>
      <c r="E212" s="134" t="s">
        <v>295</v>
      </c>
      <c r="F212" s="135" t="s">
        <v>296</v>
      </c>
      <c r="G212" s="136" t="s">
        <v>167</v>
      </c>
      <c r="H212" s="137">
        <v>29.115</v>
      </c>
      <c r="I212" s="138"/>
      <c r="J212" s="139">
        <f>ROUND(I212*H212,2)</f>
        <v>0</v>
      </c>
      <c r="K212" s="135" t="s">
        <v>168</v>
      </c>
      <c r="L212" s="33"/>
      <c r="M212" s="140" t="s">
        <v>3</v>
      </c>
      <c r="N212" s="141" t="s">
        <v>44</v>
      </c>
      <c r="P212" s="142">
        <f>O212*H212</f>
        <v>0</v>
      </c>
      <c r="Q212" s="142">
        <v>0.25365</v>
      </c>
      <c r="R212" s="142">
        <f>Q212*H212</f>
        <v>7.385019749999999</v>
      </c>
      <c r="S212" s="142">
        <v>0</v>
      </c>
      <c r="T212" s="143">
        <f>S212*H212</f>
        <v>0</v>
      </c>
      <c r="AR212" s="144" t="s">
        <v>169</v>
      </c>
      <c r="AT212" s="144" t="s">
        <v>164</v>
      </c>
      <c r="AU212" s="144" t="s">
        <v>82</v>
      </c>
      <c r="AY212" s="18" t="s">
        <v>161</v>
      </c>
      <c r="BE212" s="145">
        <f>IF(N212="základní",J212,0)</f>
        <v>0</v>
      </c>
      <c r="BF212" s="145">
        <f>IF(N212="snížená",J212,0)</f>
        <v>0</v>
      </c>
      <c r="BG212" s="145">
        <f>IF(N212="zákl. přenesená",J212,0)</f>
        <v>0</v>
      </c>
      <c r="BH212" s="145">
        <f>IF(N212="sníž. přenesená",J212,0)</f>
        <v>0</v>
      </c>
      <c r="BI212" s="145">
        <f>IF(N212="nulová",J212,0)</f>
        <v>0</v>
      </c>
      <c r="BJ212" s="18" t="s">
        <v>80</v>
      </c>
      <c r="BK212" s="145">
        <f>ROUND(I212*H212,2)</f>
        <v>0</v>
      </c>
      <c r="BL212" s="18" t="s">
        <v>169</v>
      </c>
      <c r="BM212" s="144" t="s">
        <v>297</v>
      </c>
    </row>
    <row r="213" spans="2:47" s="1" customFormat="1" ht="12">
      <c r="B213" s="33"/>
      <c r="D213" s="146" t="s">
        <v>171</v>
      </c>
      <c r="F213" s="147" t="s">
        <v>298</v>
      </c>
      <c r="I213" s="148"/>
      <c r="L213" s="33"/>
      <c r="M213" s="149"/>
      <c r="T213" s="54"/>
      <c r="AT213" s="18" t="s">
        <v>171</v>
      </c>
      <c r="AU213" s="18" t="s">
        <v>82</v>
      </c>
    </row>
    <row r="214" spans="2:51" s="12" customFormat="1" ht="12">
      <c r="B214" s="150"/>
      <c r="D214" s="151" t="s">
        <v>173</v>
      </c>
      <c r="E214" s="152" t="s">
        <v>3</v>
      </c>
      <c r="F214" s="153" t="s">
        <v>299</v>
      </c>
      <c r="H214" s="152" t="s">
        <v>3</v>
      </c>
      <c r="I214" s="154"/>
      <c r="L214" s="150"/>
      <c r="M214" s="155"/>
      <c r="T214" s="156"/>
      <c r="AT214" s="152" t="s">
        <v>173</v>
      </c>
      <c r="AU214" s="152" t="s">
        <v>82</v>
      </c>
      <c r="AV214" s="12" t="s">
        <v>80</v>
      </c>
      <c r="AW214" s="12" t="s">
        <v>32</v>
      </c>
      <c r="AX214" s="12" t="s">
        <v>73</v>
      </c>
      <c r="AY214" s="152" t="s">
        <v>161</v>
      </c>
    </row>
    <row r="215" spans="2:51" s="13" customFormat="1" ht="12">
      <c r="B215" s="157"/>
      <c r="D215" s="151" t="s">
        <v>173</v>
      </c>
      <c r="E215" s="158" t="s">
        <v>3</v>
      </c>
      <c r="F215" s="159" t="s">
        <v>300</v>
      </c>
      <c r="H215" s="160">
        <v>8</v>
      </c>
      <c r="I215" s="161"/>
      <c r="L215" s="157"/>
      <c r="M215" s="162"/>
      <c r="T215" s="163"/>
      <c r="AT215" s="158" t="s">
        <v>173</v>
      </c>
      <c r="AU215" s="158" t="s">
        <v>82</v>
      </c>
      <c r="AV215" s="13" t="s">
        <v>82</v>
      </c>
      <c r="AW215" s="13" t="s">
        <v>32</v>
      </c>
      <c r="AX215" s="13" t="s">
        <v>73</v>
      </c>
      <c r="AY215" s="158" t="s">
        <v>161</v>
      </c>
    </row>
    <row r="216" spans="2:51" s="12" customFormat="1" ht="12">
      <c r="B216" s="150"/>
      <c r="D216" s="151" t="s">
        <v>173</v>
      </c>
      <c r="E216" s="152" t="s">
        <v>3</v>
      </c>
      <c r="F216" s="153" t="s">
        <v>276</v>
      </c>
      <c r="H216" s="152" t="s">
        <v>3</v>
      </c>
      <c r="I216" s="154"/>
      <c r="L216" s="150"/>
      <c r="M216" s="155"/>
      <c r="T216" s="156"/>
      <c r="AT216" s="152" t="s">
        <v>173</v>
      </c>
      <c r="AU216" s="152" t="s">
        <v>82</v>
      </c>
      <c r="AV216" s="12" t="s">
        <v>80</v>
      </c>
      <c r="AW216" s="12" t="s">
        <v>32</v>
      </c>
      <c r="AX216" s="12" t="s">
        <v>73</v>
      </c>
      <c r="AY216" s="152" t="s">
        <v>161</v>
      </c>
    </row>
    <row r="217" spans="2:51" s="13" customFormat="1" ht="12">
      <c r="B217" s="157"/>
      <c r="D217" s="151" t="s">
        <v>173</v>
      </c>
      <c r="E217" s="158" t="s">
        <v>3</v>
      </c>
      <c r="F217" s="159" t="s">
        <v>301</v>
      </c>
      <c r="H217" s="160">
        <v>12</v>
      </c>
      <c r="I217" s="161"/>
      <c r="L217" s="157"/>
      <c r="M217" s="162"/>
      <c r="T217" s="163"/>
      <c r="AT217" s="158" t="s">
        <v>173</v>
      </c>
      <c r="AU217" s="158" t="s">
        <v>82</v>
      </c>
      <c r="AV217" s="13" t="s">
        <v>82</v>
      </c>
      <c r="AW217" s="13" t="s">
        <v>32</v>
      </c>
      <c r="AX217" s="13" t="s">
        <v>73</v>
      </c>
      <c r="AY217" s="158" t="s">
        <v>161</v>
      </c>
    </row>
    <row r="218" spans="2:51" s="13" customFormat="1" ht="12">
      <c r="B218" s="157"/>
      <c r="D218" s="151" t="s">
        <v>173</v>
      </c>
      <c r="E218" s="158" t="s">
        <v>3</v>
      </c>
      <c r="F218" s="159" t="s">
        <v>302</v>
      </c>
      <c r="H218" s="160">
        <v>0.9</v>
      </c>
      <c r="I218" s="161"/>
      <c r="L218" s="157"/>
      <c r="M218" s="162"/>
      <c r="T218" s="163"/>
      <c r="AT218" s="158" t="s">
        <v>173</v>
      </c>
      <c r="AU218" s="158" t="s">
        <v>82</v>
      </c>
      <c r="AV218" s="13" t="s">
        <v>82</v>
      </c>
      <c r="AW218" s="13" t="s">
        <v>32</v>
      </c>
      <c r="AX218" s="13" t="s">
        <v>73</v>
      </c>
      <c r="AY218" s="158" t="s">
        <v>161</v>
      </c>
    </row>
    <row r="219" spans="2:51" s="13" customFormat="1" ht="12">
      <c r="B219" s="157"/>
      <c r="D219" s="151" t="s">
        <v>173</v>
      </c>
      <c r="E219" s="158" t="s">
        <v>3</v>
      </c>
      <c r="F219" s="159" t="s">
        <v>303</v>
      </c>
      <c r="H219" s="160">
        <v>1.25</v>
      </c>
      <c r="I219" s="161"/>
      <c r="L219" s="157"/>
      <c r="M219" s="162"/>
      <c r="T219" s="163"/>
      <c r="AT219" s="158" t="s">
        <v>173</v>
      </c>
      <c r="AU219" s="158" t="s">
        <v>82</v>
      </c>
      <c r="AV219" s="13" t="s">
        <v>82</v>
      </c>
      <c r="AW219" s="13" t="s">
        <v>32</v>
      </c>
      <c r="AX219" s="13" t="s">
        <v>73</v>
      </c>
      <c r="AY219" s="158" t="s">
        <v>161</v>
      </c>
    </row>
    <row r="220" spans="2:51" s="13" customFormat="1" ht="12">
      <c r="B220" s="157"/>
      <c r="D220" s="151" t="s">
        <v>173</v>
      </c>
      <c r="E220" s="158" t="s">
        <v>3</v>
      </c>
      <c r="F220" s="159" t="s">
        <v>304</v>
      </c>
      <c r="H220" s="160">
        <v>0.75</v>
      </c>
      <c r="I220" s="161"/>
      <c r="L220" s="157"/>
      <c r="M220" s="162"/>
      <c r="T220" s="163"/>
      <c r="AT220" s="158" t="s">
        <v>173</v>
      </c>
      <c r="AU220" s="158" t="s">
        <v>82</v>
      </c>
      <c r="AV220" s="13" t="s">
        <v>82</v>
      </c>
      <c r="AW220" s="13" t="s">
        <v>32</v>
      </c>
      <c r="AX220" s="13" t="s">
        <v>73</v>
      </c>
      <c r="AY220" s="158" t="s">
        <v>161</v>
      </c>
    </row>
    <row r="221" spans="2:51" s="13" customFormat="1" ht="12">
      <c r="B221" s="157"/>
      <c r="D221" s="151" t="s">
        <v>173</v>
      </c>
      <c r="E221" s="158" t="s">
        <v>3</v>
      </c>
      <c r="F221" s="159" t="s">
        <v>305</v>
      </c>
      <c r="H221" s="160">
        <v>2.916</v>
      </c>
      <c r="I221" s="161"/>
      <c r="L221" s="157"/>
      <c r="M221" s="162"/>
      <c r="T221" s="163"/>
      <c r="AT221" s="158" t="s">
        <v>173</v>
      </c>
      <c r="AU221" s="158" t="s">
        <v>82</v>
      </c>
      <c r="AV221" s="13" t="s">
        <v>82</v>
      </c>
      <c r="AW221" s="13" t="s">
        <v>32</v>
      </c>
      <c r="AX221" s="13" t="s">
        <v>73</v>
      </c>
      <c r="AY221" s="158" t="s">
        <v>161</v>
      </c>
    </row>
    <row r="222" spans="2:51" s="13" customFormat="1" ht="12">
      <c r="B222" s="157"/>
      <c r="D222" s="151" t="s">
        <v>173</v>
      </c>
      <c r="E222" s="158" t="s">
        <v>3</v>
      </c>
      <c r="F222" s="159" t="s">
        <v>306</v>
      </c>
      <c r="H222" s="160">
        <v>1.836</v>
      </c>
      <c r="I222" s="161"/>
      <c r="L222" s="157"/>
      <c r="M222" s="162"/>
      <c r="T222" s="163"/>
      <c r="AT222" s="158" t="s">
        <v>173</v>
      </c>
      <c r="AU222" s="158" t="s">
        <v>82</v>
      </c>
      <c r="AV222" s="13" t="s">
        <v>82</v>
      </c>
      <c r="AW222" s="13" t="s">
        <v>32</v>
      </c>
      <c r="AX222" s="13" t="s">
        <v>73</v>
      </c>
      <c r="AY222" s="158" t="s">
        <v>161</v>
      </c>
    </row>
    <row r="223" spans="2:51" s="12" customFormat="1" ht="12">
      <c r="B223" s="150"/>
      <c r="D223" s="151" t="s">
        <v>173</v>
      </c>
      <c r="E223" s="152" t="s">
        <v>3</v>
      </c>
      <c r="F223" s="153" t="s">
        <v>307</v>
      </c>
      <c r="H223" s="152" t="s">
        <v>3</v>
      </c>
      <c r="I223" s="154"/>
      <c r="L223" s="150"/>
      <c r="M223" s="155"/>
      <c r="T223" s="156"/>
      <c r="AT223" s="152" t="s">
        <v>173</v>
      </c>
      <c r="AU223" s="152" t="s">
        <v>82</v>
      </c>
      <c r="AV223" s="12" t="s">
        <v>80</v>
      </c>
      <c r="AW223" s="12" t="s">
        <v>32</v>
      </c>
      <c r="AX223" s="12" t="s">
        <v>73</v>
      </c>
      <c r="AY223" s="152" t="s">
        <v>161</v>
      </c>
    </row>
    <row r="224" spans="2:51" s="13" customFormat="1" ht="12">
      <c r="B224" s="157"/>
      <c r="D224" s="151" t="s">
        <v>173</v>
      </c>
      <c r="E224" s="158" t="s">
        <v>3</v>
      </c>
      <c r="F224" s="159" t="s">
        <v>308</v>
      </c>
      <c r="H224" s="160">
        <v>0.69</v>
      </c>
      <c r="I224" s="161"/>
      <c r="L224" s="157"/>
      <c r="M224" s="162"/>
      <c r="T224" s="163"/>
      <c r="AT224" s="158" t="s">
        <v>173</v>
      </c>
      <c r="AU224" s="158" t="s">
        <v>82</v>
      </c>
      <c r="AV224" s="13" t="s">
        <v>82</v>
      </c>
      <c r="AW224" s="13" t="s">
        <v>32</v>
      </c>
      <c r="AX224" s="13" t="s">
        <v>73</v>
      </c>
      <c r="AY224" s="158" t="s">
        <v>161</v>
      </c>
    </row>
    <row r="225" spans="2:51" s="13" customFormat="1" ht="12">
      <c r="B225" s="157"/>
      <c r="D225" s="151" t="s">
        <v>173</v>
      </c>
      <c r="E225" s="158" t="s">
        <v>3</v>
      </c>
      <c r="F225" s="159" t="s">
        <v>309</v>
      </c>
      <c r="H225" s="160">
        <v>0.773</v>
      </c>
      <c r="I225" s="161"/>
      <c r="L225" s="157"/>
      <c r="M225" s="162"/>
      <c r="T225" s="163"/>
      <c r="AT225" s="158" t="s">
        <v>173</v>
      </c>
      <c r="AU225" s="158" t="s">
        <v>82</v>
      </c>
      <c r="AV225" s="13" t="s">
        <v>82</v>
      </c>
      <c r="AW225" s="13" t="s">
        <v>32</v>
      </c>
      <c r="AX225" s="13" t="s">
        <v>73</v>
      </c>
      <c r="AY225" s="158" t="s">
        <v>161</v>
      </c>
    </row>
    <row r="226" spans="2:51" s="14" customFormat="1" ht="12">
      <c r="B226" s="164"/>
      <c r="D226" s="151" t="s">
        <v>173</v>
      </c>
      <c r="E226" s="165" t="s">
        <v>3</v>
      </c>
      <c r="F226" s="166" t="s">
        <v>192</v>
      </c>
      <c r="H226" s="167">
        <v>29.115</v>
      </c>
      <c r="I226" s="168"/>
      <c r="L226" s="164"/>
      <c r="M226" s="169"/>
      <c r="T226" s="170"/>
      <c r="AT226" s="165" t="s">
        <v>173</v>
      </c>
      <c r="AU226" s="165" t="s">
        <v>82</v>
      </c>
      <c r="AV226" s="14" t="s">
        <v>169</v>
      </c>
      <c r="AW226" s="14" t="s">
        <v>32</v>
      </c>
      <c r="AX226" s="14" t="s">
        <v>80</v>
      </c>
      <c r="AY226" s="165" t="s">
        <v>161</v>
      </c>
    </row>
    <row r="227" spans="2:65" s="1" customFormat="1" ht="49.15" customHeight="1">
      <c r="B227" s="132"/>
      <c r="C227" s="133" t="s">
        <v>310</v>
      </c>
      <c r="D227" s="133" t="s">
        <v>164</v>
      </c>
      <c r="E227" s="134" t="s">
        <v>311</v>
      </c>
      <c r="F227" s="135" t="s">
        <v>312</v>
      </c>
      <c r="G227" s="136" t="s">
        <v>167</v>
      </c>
      <c r="H227" s="137">
        <v>8.615</v>
      </c>
      <c r="I227" s="138"/>
      <c r="J227" s="139">
        <f>ROUND(I227*H227,2)</f>
        <v>0</v>
      </c>
      <c r="K227" s="135" t="s">
        <v>168</v>
      </c>
      <c r="L227" s="33"/>
      <c r="M227" s="140" t="s">
        <v>3</v>
      </c>
      <c r="N227" s="141" t="s">
        <v>44</v>
      </c>
      <c r="P227" s="142">
        <f>O227*H227</f>
        <v>0</v>
      </c>
      <c r="Q227" s="142">
        <v>0.06197</v>
      </c>
      <c r="R227" s="142">
        <f>Q227*H227</f>
        <v>0.53387155</v>
      </c>
      <c r="S227" s="142">
        <v>0</v>
      </c>
      <c r="T227" s="143">
        <f>S227*H227</f>
        <v>0</v>
      </c>
      <c r="AR227" s="144" t="s">
        <v>169</v>
      </c>
      <c r="AT227" s="144" t="s">
        <v>164</v>
      </c>
      <c r="AU227" s="144" t="s">
        <v>82</v>
      </c>
      <c r="AY227" s="18" t="s">
        <v>161</v>
      </c>
      <c r="BE227" s="145">
        <f>IF(N227="základní",J227,0)</f>
        <v>0</v>
      </c>
      <c r="BF227" s="145">
        <f>IF(N227="snížená",J227,0)</f>
        <v>0</v>
      </c>
      <c r="BG227" s="145">
        <f>IF(N227="zákl. přenesená",J227,0)</f>
        <v>0</v>
      </c>
      <c r="BH227" s="145">
        <f>IF(N227="sníž. přenesená",J227,0)</f>
        <v>0</v>
      </c>
      <c r="BI227" s="145">
        <f>IF(N227="nulová",J227,0)</f>
        <v>0</v>
      </c>
      <c r="BJ227" s="18" t="s">
        <v>80</v>
      </c>
      <c r="BK227" s="145">
        <f>ROUND(I227*H227,2)</f>
        <v>0</v>
      </c>
      <c r="BL227" s="18" t="s">
        <v>169</v>
      </c>
      <c r="BM227" s="144" t="s">
        <v>313</v>
      </c>
    </row>
    <row r="228" spans="2:47" s="1" customFormat="1" ht="12">
      <c r="B228" s="33"/>
      <c r="D228" s="146" t="s">
        <v>171</v>
      </c>
      <c r="F228" s="147" t="s">
        <v>314</v>
      </c>
      <c r="I228" s="148"/>
      <c r="L228" s="33"/>
      <c r="M228" s="149"/>
      <c r="T228" s="54"/>
      <c r="AT228" s="18" t="s">
        <v>171</v>
      </c>
      <c r="AU228" s="18" t="s">
        <v>82</v>
      </c>
    </row>
    <row r="229" spans="2:51" s="12" customFormat="1" ht="12">
      <c r="B229" s="150"/>
      <c r="D229" s="151" t="s">
        <v>173</v>
      </c>
      <c r="E229" s="152" t="s">
        <v>3</v>
      </c>
      <c r="F229" s="153" t="s">
        <v>307</v>
      </c>
      <c r="H229" s="152" t="s">
        <v>3</v>
      </c>
      <c r="I229" s="154"/>
      <c r="L229" s="150"/>
      <c r="M229" s="155"/>
      <c r="T229" s="156"/>
      <c r="AT229" s="152" t="s">
        <v>173</v>
      </c>
      <c r="AU229" s="152" t="s">
        <v>82</v>
      </c>
      <c r="AV229" s="12" t="s">
        <v>80</v>
      </c>
      <c r="AW229" s="12" t="s">
        <v>32</v>
      </c>
      <c r="AX229" s="12" t="s">
        <v>73</v>
      </c>
      <c r="AY229" s="152" t="s">
        <v>161</v>
      </c>
    </row>
    <row r="230" spans="2:51" s="12" customFormat="1" ht="12">
      <c r="B230" s="150"/>
      <c r="D230" s="151" t="s">
        <v>173</v>
      </c>
      <c r="E230" s="152" t="s">
        <v>3</v>
      </c>
      <c r="F230" s="153" t="s">
        <v>315</v>
      </c>
      <c r="H230" s="152" t="s">
        <v>3</v>
      </c>
      <c r="I230" s="154"/>
      <c r="L230" s="150"/>
      <c r="M230" s="155"/>
      <c r="T230" s="156"/>
      <c r="AT230" s="152" t="s">
        <v>173</v>
      </c>
      <c r="AU230" s="152" t="s">
        <v>82</v>
      </c>
      <c r="AV230" s="12" t="s">
        <v>80</v>
      </c>
      <c r="AW230" s="12" t="s">
        <v>32</v>
      </c>
      <c r="AX230" s="12" t="s">
        <v>73</v>
      </c>
      <c r="AY230" s="152" t="s">
        <v>161</v>
      </c>
    </row>
    <row r="231" spans="2:51" s="13" customFormat="1" ht="12">
      <c r="B231" s="157"/>
      <c r="D231" s="151" t="s">
        <v>173</v>
      </c>
      <c r="E231" s="158" t="s">
        <v>3</v>
      </c>
      <c r="F231" s="159" t="s">
        <v>316</v>
      </c>
      <c r="H231" s="160">
        <v>2.64</v>
      </c>
      <c r="I231" s="161"/>
      <c r="L231" s="157"/>
      <c r="M231" s="162"/>
      <c r="T231" s="163"/>
      <c r="AT231" s="158" t="s">
        <v>173</v>
      </c>
      <c r="AU231" s="158" t="s">
        <v>82</v>
      </c>
      <c r="AV231" s="13" t="s">
        <v>82</v>
      </c>
      <c r="AW231" s="13" t="s">
        <v>32</v>
      </c>
      <c r="AX231" s="13" t="s">
        <v>73</v>
      </c>
      <c r="AY231" s="158" t="s">
        <v>161</v>
      </c>
    </row>
    <row r="232" spans="2:51" s="12" customFormat="1" ht="12">
      <c r="B232" s="150"/>
      <c r="D232" s="151" t="s">
        <v>173</v>
      </c>
      <c r="E232" s="152" t="s">
        <v>3</v>
      </c>
      <c r="F232" s="153" t="s">
        <v>317</v>
      </c>
      <c r="H232" s="152" t="s">
        <v>3</v>
      </c>
      <c r="I232" s="154"/>
      <c r="L232" s="150"/>
      <c r="M232" s="155"/>
      <c r="T232" s="156"/>
      <c r="AT232" s="152" t="s">
        <v>173</v>
      </c>
      <c r="AU232" s="152" t="s">
        <v>82</v>
      </c>
      <c r="AV232" s="12" t="s">
        <v>80</v>
      </c>
      <c r="AW232" s="12" t="s">
        <v>32</v>
      </c>
      <c r="AX232" s="12" t="s">
        <v>73</v>
      </c>
      <c r="AY232" s="152" t="s">
        <v>161</v>
      </c>
    </row>
    <row r="233" spans="2:51" s="13" customFormat="1" ht="12">
      <c r="B233" s="157"/>
      <c r="D233" s="151" t="s">
        <v>173</v>
      </c>
      <c r="E233" s="158" t="s">
        <v>3</v>
      </c>
      <c r="F233" s="159" t="s">
        <v>318</v>
      </c>
      <c r="H233" s="160">
        <v>1.935</v>
      </c>
      <c r="I233" s="161"/>
      <c r="L233" s="157"/>
      <c r="M233" s="162"/>
      <c r="T233" s="163"/>
      <c r="AT233" s="158" t="s">
        <v>173</v>
      </c>
      <c r="AU233" s="158" t="s">
        <v>82</v>
      </c>
      <c r="AV233" s="13" t="s">
        <v>82</v>
      </c>
      <c r="AW233" s="13" t="s">
        <v>32</v>
      </c>
      <c r="AX233" s="13" t="s">
        <v>73</v>
      </c>
      <c r="AY233" s="158" t="s">
        <v>161</v>
      </c>
    </row>
    <row r="234" spans="2:51" s="12" customFormat="1" ht="12">
      <c r="B234" s="150"/>
      <c r="D234" s="151" t="s">
        <v>173</v>
      </c>
      <c r="E234" s="152" t="s">
        <v>3</v>
      </c>
      <c r="F234" s="153" t="s">
        <v>319</v>
      </c>
      <c r="H234" s="152" t="s">
        <v>3</v>
      </c>
      <c r="I234" s="154"/>
      <c r="L234" s="150"/>
      <c r="M234" s="155"/>
      <c r="T234" s="156"/>
      <c r="AT234" s="152" t="s">
        <v>173</v>
      </c>
      <c r="AU234" s="152" t="s">
        <v>82</v>
      </c>
      <c r="AV234" s="12" t="s">
        <v>80</v>
      </c>
      <c r="AW234" s="12" t="s">
        <v>32</v>
      </c>
      <c r="AX234" s="12" t="s">
        <v>73</v>
      </c>
      <c r="AY234" s="152" t="s">
        <v>161</v>
      </c>
    </row>
    <row r="235" spans="2:51" s="13" customFormat="1" ht="12">
      <c r="B235" s="157"/>
      <c r="D235" s="151" t="s">
        <v>173</v>
      </c>
      <c r="E235" s="158" t="s">
        <v>3</v>
      </c>
      <c r="F235" s="159" t="s">
        <v>320</v>
      </c>
      <c r="H235" s="160">
        <v>2.02</v>
      </c>
      <c r="I235" s="161"/>
      <c r="L235" s="157"/>
      <c r="M235" s="162"/>
      <c r="T235" s="163"/>
      <c r="AT235" s="158" t="s">
        <v>173</v>
      </c>
      <c r="AU235" s="158" t="s">
        <v>82</v>
      </c>
      <c r="AV235" s="13" t="s">
        <v>82</v>
      </c>
      <c r="AW235" s="13" t="s">
        <v>32</v>
      </c>
      <c r="AX235" s="13" t="s">
        <v>73</v>
      </c>
      <c r="AY235" s="158" t="s">
        <v>161</v>
      </c>
    </row>
    <row r="236" spans="2:51" s="12" customFormat="1" ht="12">
      <c r="B236" s="150"/>
      <c r="D236" s="151" t="s">
        <v>173</v>
      </c>
      <c r="E236" s="152" t="s">
        <v>3</v>
      </c>
      <c r="F236" s="153" t="s">
        <v>321</v>
      </c>
      <c r="H236" s="152" t="s">
        <v>3</v>
      </c>
      <c r="I236" s="154"/>
      <c r="L236" s="150"/>
      <c r="M236" s="155"/>
      <c r="T236" s="156"/>
      <c r="AT236" s="152" t="s">
        <v>173</v>
      </c>
      <c r="AU236" s="152" t="s">
        <v>82</v>
      </c>
      <c r="AV236" s="12" t="s">
        <v>80</v>
      </c>
      <c r="AW236" s="12" t="s">
        <v>32</v>
      </c>
      <c r="AX236" s="12" t="s">
        <v>73</v>
      </c>
      <c r="AY236" s="152" t="s">
        <v>161</v>
      </c>
    </row>
    <row r="237" spans="2:51" s="13" customFormat="1" ht="12">
      <c r="B237" s="157"/>
      <c r="D237" s="151" t="s">
        <v>173</v>
      </c>
      <c r="E237" s="158" t="s">
        <v>3</v>
      </c>
      <c r="F237" s="159" t="s">
        <v>320</v>
      </c>
      <c r="H237" s="160">
        <v>2.02</v>
      </c>
      <c r="I237" s="161"/>
      <c r="L237" s="157"/>
      <c r="M237" s="162"/>
      <c r="T237" s="163"/>
      <c r="AT237" s="158" t="s">
        <v>173</v>
      </c>
      <c r="AU237" s="158" t="s">
        <v>82</v>
      </c>
      <c r="AV237" s="13" t="s">
        <v>82</v>
      </c>
      <c r="AW237" s="13" t="s">
        <v>32</v>
      </c>
      <c r="AX237" s="13" t="s">
        <v>73</v>
      </c>
      <c r="AY237" s="158" t="s">
        <v>161</v>
      </c>
    </row>
    <row r="238" spans="2:51" s="14" customFormat="1" ht="12">
      <c r="B238" s="164"/>
      <c r="D238" s="151" t="s">
        <v>173</v>
      </c>
      <c r="E238" s="165" t="s">
        <v>3</v>
      </c>
      <c r="F238" s="166" t="s">
        <v>192</v>
      </c>
      <c r="H238" s="167">
        <v>8.615</v>
      </c>
      <c r="I238" s="168"/>
      <c r="L238" s="164"/>
      <c r="M238" s="169"/>
      <c r="T238" s="170"/>
      <c r="AT238" s="165" t="s">
        <v>173</v>
      </c>
      <c r="AU238" s="165" t="s">
        <v>82</v>
      </c>
      <c r="AV238" s="14" t="s">
        <v>169</v>
      </c>
      <c r="AW238" s="14" t="s">
        <v>32</v>
      </c>
      <c r="AX238" s="14" t="s">
        <v>80</v>
      </c>
      <c r="AY238" s="165" t="s">
        <v>161</v>
      </c>
    </row>
    <row r="239" spans="2:65" s="1" customFormat="1" ht="49.15" customHeight="1">
      <c r="B239" s="132"/>
      <c r="C239" s="133" t="s">
        <v>322</v>
      </c>
      <c r="D239" s="133" t="s">
        <v>164</v>
      </c>
      <c r="E239" s="134" t="s">
        <v>323</v>
      </c>
      <c r="F239" s="135" t="s">
        <v>324</v>
      </c>
      <c r="G239" s="136" t="s">
        <v>167</v>
      </c>
      <c r="H239" s="137">
        <v>1.82</v>
      </c>
      <c r="I239" s="138"/>
      <c r="J239" s="139">
        <f>ROUND(I239*H239,2)</f>
        <v>0</v>
      </c>
      <c r="K239" s="135" t="s">
        <v>168</v>
      </c>
      <c r="L239" s="33"/>
      <c r="M239" s="140" t="s">
        <v>3</v>
      </c>
      <c r="N239" s="141" t="s">
        <v>44</v>
      </c>
      <c r="P239" s="142">
        <f>O239*H239</f>
        <v>0</v>
      </c>
      <c r="Q239" s="142">
        <v>0.08061</v>
      </c>
      <c r="R239" s="142">
        <f>Q239*H239</f>
        <v>0.1467102</v>
      </c>
      <c r="S239" s="142">
        <v>0</v>
      </c>
      <c r="T239" s="143">
        <f>S239*H239</f>
        <v>0</v>
      </c>
      <c r="AR239" s="144" t="s">
        <v>169</v>
      </c>
      <c r="AT239" s="144" t="s">
        <v>164</v>
      </c>
      <c r="AU239" s="144" t="s">
        <v>82</v>
      </c>
      <c r="AY239" s="18" t="s">
        <v>161</v>
      </c>
      <c r="BE239" s="145">
        <f>IF(N239="základní",J239,0)</f>
        <v>0</v>
      </c>
      <c r="BF239" s="145">
        <f>IF(N239="snížená",J239,0)</f>
        <v>0</v>
      </c>
      <c r="BG239" s="145">
        <f>IF(N239="zákl. přenesená",J239,0)</f>
        <v>0</v>
      </c>
      <c r="BH239" s="145">
        <f>IF(N239="sníž. přenesená",J239,0)</f>
        <v>0</v>
      </c>
      <c r="BI239" s="145">
        <f>IF(N239="nulová",J239,0)</f>
        <v>0</v>
      </c>
      <c r="BJ239" s="18" t="s">
        <v>80</v>
      </c>
      <c r="BK239" s="145">
        <f>ROUND(I239*H239,2)</f>
        <v>0</v>
      </c>
      <c r="BL239" s="18" t="s">
        <v>169</v>
      </c>
      <c r="BM239" s="144" t="s">
        <v>325</v>
      </c>
    </row>
    <row r="240" spans="2:47" s="1" customFormat="1" ht="12">
      <c r="B240" s="33"/>
      <c r="D240" s="146" t="s">
        <v>171</v>
      </c>
      <c r="F240" s="147" t="s">
        <v>326</v>
      </c>
      <c r="I240" s="148"/>
      <c r="L240" s="33"/>
      <c r="M240" s="149"/>
      <c r="T240" s="54"/>
      <c r="AT240" s="18" t="s">
        <v>171</v>
      </c>
      <c r="AU240" s="18" t="s">
        <v>82</v>
      </c>
    </row>
    <row r="241" spans="2:51" s="12" customFormat="1" ht="12">
      <c r="B241" s="150"/>
      <c r="D241" s="151" t="s">
        <v>173</v>
      </c>
      <c r="E241" s="152" t="s">
        <v>3</v>
      </c>
      <c r="F241" s="153" t="s">
        <v>327</v>
      </c>
      <c r="H241" s="152" t="s">
        <v>3</v>
      </c>
      <c r="I241" s="154"/>
      <c r="L241" s="150"/>
      <c r="M241" s="155"/>
      <c r="T241" s="156"/>
      <c r="AT241" s="152" t="s">
        <v>173</v>
      </c>
      <c r="AU241" s="152" t="s">
        <v>82</v>
      </c>
      <c r="AV241" s="12" t="s">
        <v>80</v>
      </c>
      <c r="AW241" s="12" t="s">
        <v>32</v>
      </c>
      <c r="AX241" s="12" t="s">
        <v>73</v>
      </c>
      <c r="AY241" s="152" t="s">
        <v>161</v>
      </c>
    </row>
    <row r="242" spans="2:51" s="13" customFormat="1" ht="12">
      <c r="B242" s="157"/>
      <c r="D242" s="151" t="s">
        <v>173</v>
      </c>
      <c r="E242" s="158" t="s">
        <v>3</v>
      </c>
      <c r="F242" s="159" t="s">
        <v>328</v>
      </c>
      <c r="H242" s="160">
        <v>1.82</v>
      </c>
      <c r="I242" s="161"/>
      <c r="L242" s="157"/>
      <c r="M242" s="162"/>
      <c r="T242" s="163"/>
      <c r="AT242" s="158" t="s">
        <v>173</v>
      </c>
      <c r="AU242" s="158" t="s">
        <v>82</v>
      </c>
      <c r="AV242" s="13" t="s">
        <v>82</v>
      </c>
      <c r="AW242" s="13" t="s">
        <v>32</v>
      </c>
      <c r="AX242" s="13" t="s">
        <v>80</v>
      </c>
      <c r="AY242" s="158" t="s">
        <v>161</v>
      </c>
    </row>
    <row r="243" spans="2:65" s="1" customFormat="1" ht="49.15" customHeight="1">
      <c r="B243" s="132"/>
      <c r="C243" s="133" t="s">
        <v>329</v>
      </c>
      <c r="D243" s="133" t="s">
        <v>164</v>
      </c>
      <c r="E243" s="134" t="s">
        <v>330</v>
      </c>
      <c r="F243" s="135" t="s">
        <v>331</v>
      </c>
      <c r="G243" s="136" t="s">
        <v>167</v>
      </c>
      <c r="H243" s="137">
        <v>32.273</v>
      </c>
      <c r="I243" s="138"/>
      <c r="J243" s="139">
        <f>ROUND(I243*H243,2)</f>
        <v>0</v>
      </c>
      <c r="K243" s="135" t="s">
        <v>168</v>
      </c>
      <c r="L243" s="33"/>
      <c r="M243" s="140" t="s">
        <v>3</v>
      </c>
      <c r="N243" s="141" t="s">
        <v>44</v>
      </c>
      <c r="P243" s="142">
        <f>O243*H243</f>
        <v>0</v>
      </c>
      <c r="Q243" s="142">
        <v>0.3066</v>
      </c>
      <c r="R243" s="142">
        <f>Q243*H243</f>
        <v>9.894901800000001</v>
      </c>
      <c r="S243" s="142">
        <v>0</v>
      </c>
      <c r="T243" s="143">
        <f>S243*H243</f>
        <v>0</v>
      </c>
      <c r="AR243" s="144" t="s">
        <v>169</v>
      </c>
      <c r="AT243" s="144" t="s">
        <v>164</v>
      </c>
      <c r="AU243" s="144" t="s">
        <v>82</v>
      </c>
      <c r="AY243" s="18" t="s">
        <v>161</v>
      </c>
      <c r="BE243" s="145">
        <f>IF(N243="základní",J243,0)</f>
        <v>0</v>
      </c>
      <c r="BF243" s="145">
        <f>IF(N243="snížená",J243,0)</f>
        <v>0</v>
      </c>
      <c r="BG243" s="145">
        <f>IF(N243="zákl. přenesená",J243,0)</f>
        <v>0</v>
      </c>
      <c r="BH243" s="145">
        <f>IF(N243="sníž. přenesená",J243,0)</f>
        <v>0</v>
      </c>
      <c r="BI243" s="145">
        <f>IF(N243="nulová",J243,0)</f>
        <v>0</v>
      </c>
      <c r="BJ243" s="18" t="s">
        <v>80</v>
      </c>
      <c r="BK243" s="145">
        <f>ROUND(I243*H243,2)</f>
        <v>0</v>
      </c>
      <c r="BL243" s="18" t="s">
        <v>169</v>
      </c>
      <c r="BM243" s="144" t="s">
        <v>332</v>
      </c>
    </row>
    <row r="244" spans="2:47" s="1" customFormat="1" ht="12">
      <c r="B244" s="33"/>
      <c r="D244" s="146" t="s">
        <v>171</v>
      </c>
      <c r="F244" s="147" t="s">
        <v>333</v>
      </c>
      <c r="I244" s="148"/>
      <c r="L244" s="33"/>
      <c r="M244" s="149"/>
      <c r="T244" s="54"/>
      <c r="AT244" s="18" t="s">
        <v>171</v>
      </c>
      <c r="AU244" s="18" t="s">
        <v>82</v>
      </c>
    </row>
    <row r="245" spans="2:51" s="12" customFormat="1" ht="12">
      <c r="B245" s="150"/>
      <c r="D245" s="151" t="s">
        <v>173</v>
      </c>
      <c r="E245" s="152" t="s">
        <v>3</v>
      </c>
      <c r="F245" s="153" t="s">
        <v>299</v>
      </c>
      <c r="H245" s="152" t="s">
        <v>3</v>
      </c>
      <c r="I245" s="154"/>
      <c r="L245" s="150"/>
      <c r="M245" s="155"/>
      <c r="T245" s="156"/>
      <c r="AT245" s="152" t="s">
        <v>173</v>
      </c>
      <c r="AU245" s="152" t="s">
        <v>82</v>
      </c>
      <c r="AV245" s="12" t="s">
        <v>80</v>
      </c>
      <c r="AW245" s="12" t="s">
        <v>32</v>
      </c>
      <c r="AX245" s="12" t="s">
        <v>73</v>
      </c>
      <c r="AY245" s="152" t="s">
        <v>161</v>
      </c>
    </row>
    <row r="246" spans="2:51" s="13" customFormat="1" ht="12">
      <c r="B246" s="157"/>
      <c r="D246" s="151" t="s">
        <v>173</v>
      </c>
      <c r="E246" s="158" t="s">
        <v>3</v>
      </c>
      <c r="F246" s="159" t="s">
        <v>334</v>
      </c>
      <c r="H246" s="160">
        <v>5.055</v>
      </c>
      <c r="I246" s="161"/>
      <c r="L246" s="157"/>
      <c r="M246" s="162"/>
      <c r="T246" s="163"/>
      <c r="AT246" s="158" t="s">
        <v>173</v>
      </c>
      <c r="AU246" s="158" t="s">
        <v>82</v>
      </c>
      <c r="AV246" s="13" t="s">
        <v>82</v>
      </c>
      <c r="AW246" s="13" t="s">
        <v>32</v>
      </c>
      <c r="AX246" s="13" t="s">
        <v>73</v>
      </c>
      <c r="AY246" s="158" t="s">
        <v>161</v>
      </c>
    </row>
    <row r="247" spans="2:51" s="12" customFormat="1" ht="12">
      <c r="B247" s="150"/>
      <c r="D247" s="151" t="s">
        <v>173</v>
      </c>
      <c r="E247" s="152" t="s">
        <v>3</v>
      </c>
      <c r="F247" s="153" t="s">
        <v>307</v>
      </c>
      <c r="H247" s="152" t="s">
        <v>3</v>
      </c>
      <c r="I247" s="154"/>
      <c r="L247" s="150"/>
      <c r="M247" s="155"/>
      <c r="T247" s="156"/>
      <c r="AT247" s="152" t="s">
        <v>173</v>
      </c>
      <c r="AU247" s="152" t="s">
        <v>82</v>
      </c>
      <c r="AV247" s="12" t="s">
        <v>80</v>
      </c>
      <c r="AW247" s="12" t="s">
        <v>32</v>
      </c>
      <c r="AX247" s="12" t="s">
        <v>73</v>
      </c>
      <c r="AY247" s="152" t="s">
        <v>161</v>
      </c>
    </row>
    <row r="248" spans="2:51" s="13" customFormat="1" ht="22.5">
      <c r="B248" s="157"/>
      <c r="D248" s="151" t="s">
        <v>173</v>
      </c>
      <c r="E248" s="158" t="s">
        <v>3</v>
      </c>
      <c r="F248" s="159" t="s">
        <v>335</v>
      </c>
      <c r="H248" s="160">
        <v>13.008</v>
      </c>
      <c r="I248" s="161"/>
      <c r="L248" s="157"/>
      <c r="M248" s="162"/>
      <c r="T248" s="163"/>
      <c r="AT248" s="158" t="s">
        <v>173</v>
      </c>
      <c r="AU248" s="158" t="s">
        <v>82</v>
      </c>
      <c r="AV248" s="13" t="s">
        <v>82</v>
      </c>
      <c r="AW248" s="13" t="s">
        <v>32</v>
      </c>
      <c r="AX248" s="13" t="s">
        <v>73</v>
      </c>
      <c r="AY248" s="158" t="s">
        <v>161</v>
      </c>
    </row>
    <row r="249" spans="2:51" s="13" customFormat="1" ht="12">
      <c r="B249" s="157"/>
      <c r="D249" s="151" t="s">
        <v>173</v>
      </c>
      <c r="E249" s="158" t="s">
        <v>3</v>
      </c>
      <c r="F249" s="159" t="s">
        <v>336</v>
      </c>
      <c r="H249" s="160">
        <v>14.21</v>
      </c>
      <c r="I249" s="161"/>
      <c r="L249" s="157"/>
      <c r="M249" s="162"/>
      <c r="T249" s="163"/>
      <c r="AT249" s="158" t="s">
        <v>173</v>
      </c>
      <c r="AU249" s="158" t="s">
        <v>82</v>
      </c>
      <c r="AV249" s="13" t="s">
        <v>82</v>
      </c>
      <c r="AW249" s="13" t="s">
        <v>32</v>
      </c>
      <c r="AX249" s="13" t="s">
        <v>73</v>
      </c>
      <c r="AY249" s="158" t="s">
        <v>161</v>
      </c>
    </row>
    <row r="250" spans="2:51" s="14" customFormat="1" ht="12">
      <c r="B250" s="164"/>
      <c r="D250" s="151" t="s">
        <v>173</v>
      </c>
      <c r="E250" s="165" t="s">
        <v>3</v>
      </c>
      <c r="F250" s="166" t="s">
        <v>192</v>
      </c>
      <c r="H250" s="167">
        <v>32.272999999999996</v>
      </c>
      <c r="I250" s="168"/>
      <c r="L250" s="164"/>
      <c r="M250" s="169"/>
      <c r="T250" s="170"/>
      <c r="AT250" s="165" t="s">
        <v>173</v>
      </c>
      <c r="AU250" s="165" t="s">
        <v>82</v>
      </c>
      <c r="AV250" s="14" t="s">
        <v>169</v>
      </c>
      <c r="AW250" s="14" t="s">
        <v>32</v>
      </c>
      <c r="AX250" s="14" t="s">
        <v>80</v>
      </c>
      <c r="AY250" s="165" t="s">
        <v>161</v>
      </c>
    </row>
    <row r="251" spans="2:65" s="1" customFormat="1" ht="24.2" customHeight="1">
      <c r="B251" s="132"/>
      <c r="C251" s="133" t="s">
        <v>337</v>
      </c>
      <c r="D251" s="133" t="s">
        <v>164</v>
      </c>
      <c r="E251" s="134" t="s">
        <v>338</v>
      </c>
      <c r="F251" s="135" t="s">
        <v>339</v>
      </c>
      <c r="G251" s="136" t="s">
        <v>340</v>
      </c>
      <c r="H251" s="137">
        <v>200.49</v>
      </c>
      <c r="I251" s="138"/>
      <c r="J251" s="139">
        <f>ROUND(I251*H251,2)</f>
        <v>0</v>
      </c>
      <c r="K251" s="135" t="s">
        <v>168</v>
      </c>
      <c r="L251" s="33"/>
      <c r="M251" s="140" t="s">
        <v>3</v>
      </c>
      <c r="N251" s="141" t="s">
        <v>44</v>
      </c>
      <c r="P251" s="142">
        <f>O251*H251</f>
        <v>0</v>
      </c>
      <c r="Q251" s="142">
        <v>0.00013</v>
      </c>
      <c r="R251" s="142">
        <f>Q251*H251</f>
        <v>0.0260637</v>
      </c>
      <c r="S251" s="142">
        <v>0</v>
      </c>
      <c r="T251" s="143">
        <f>S251*H251</f>
        <v>0</v>
      </c>
      <c r="AR251" s="144" t="s">
        <v>169</v>
      </c>
      <c r="AT251" s="144" t="s">
        <v>164</v>
      </c>
      <c r="AU251" s="144" t="s">
        <v>82</v>
      </c>
      <c r="AY251" s="18" t="s">
        <v>161</v>
      </c>
      <c r="BE251" s="145">
        <f>IF(N251="základní",J251,0)</f>
        <v>0</v>
      </c>
      <c r="BF251" s="145">
        <f>IF(N251="snížená",J251,0)</f>
        <v>0</v>
      </c>
      <c r="BG251" s="145">
        <f>IF(N251="zákl. přenesená",J251,0)</f>
        <v>0</v>
      </c>
      <c r="BH251" s="145">
        <f>IF(N251="sníž. přenesená",J251,0)</f>
        <v>0</v>
      </c>
      <c r="BI251" s="145">
        <f>IF(N251="nulová",J251,0)</f>
        <v>0</v>
      </c>
      <c r="BJ251" s="18" t="s">
        <v>80</v>
      </c>
      <c r="BK251" s="145">
        <f>ROUND(I251*H251,2)</f>
        <v>0</v>
      </c>
      <c r="BL251" s="18" t="s">
        <v>169</v>
      </c>
      <c r="BM251" s="144" t="s">
        <v>341</v>
      </c>
    </row>
    <row r="252" spans="2:47" s="1" customFormat="1" ht="12">
      <c r="B252" s="33"/>
      <c r="D252" s="146" t="s">
        <v>171</v>
      </c>
      <c r="F252" s="147" t="s">
        <v>342</v>
      </c>
      <c r="I252" s="148"/>
      <c r="L252" s="33"/>
      <c r="M252" s="149"/>
      <c r="T252" s="54"/>
      <c r="AT252" s="18" t="s">
        <v>171</v>
      </c>
      <c r="AU252" s="18" t="s">
        <v>82</v>
      </c>
    </row>
    <row r="253" spans="2:51" s="12" customFormat="1" ht="12">
      <c r="B253" s="150"/>
      <c r="D253" s="151" t="s">
        <v>173</v>
      </c>
      <c r="E253" s="152" t="s">
        <v>3</v>
      </c>
      <c r="F253" s="153" t="s">
        <v>299</v>
      </c>
      <c r="H253" s="152" t="s">
        <v>3</v>
      </c>
      <c r="I253" s="154"/>
      <c r="L253" s="150"/>
      <c r="M253" s="155"/>
      <c r="T253" s="156"/>
      <c r="AT253" s="152" t="s">
        <v>173</v>
      </c>
      <c r="AU253" s="152" t="s">
        <v>82</v>
      </c>
      <c r="AV253" s="12" t="s">
        <v>80</v>
      </c>
      <c r="AW253" s="12" t="s">
        <v>32</v>
      </c>
      <c r="AX253" s="12" t="s">
        <v>73</v>
      </c>
      <c r="AY253" s="152" t="s">
        <v>161</v>
      </c>
    </row>
    <row r="254" spans="2:51" s="13" customFormat="1" ht="12">
      <c r="B254" s="157"/>
      <c r="D254" s="151" t="s">
        <v>173</v>
      </c>
      <c r="E254" s="158" t="s">
        <v>3</v>
      </c>
      <c r="F254" s="159" t="s">
        <v>343</v>
      </c>
      <c r="H254" s="160">
        <v>55</v>
      </c>
      <c r="I254" s="161"/>
      <c r="L254" s="157"/>
      <c r="M254" s="162"/>
      <c r="T254" s="163"/>
      <c r="AT254" s="158" t="s">
        <v>173</v>
      </c>
      <c r="AU254" s="158" t="s">
        <v>82</v>
      </c>
      <c r="AV254" s="13" t="s">
        <v>82</v>
      </c>
      <c r="AW254" s="13" t="s">
        <v>32</v>
      </c>
      <c r="AX254" s="13" t="s">
        <v>73</v>
      </c>
      <c r="AY254" s="158" t="s">
        <v>161</v>
      </c>
    </row>
    <row r="255" spans="2:51" s="12" customFormat="1" ht="12">
      <c r="B255" s="150"/>
      <c r="D255" s="151" t="s">
        <v>173</v>
      </c>
      <c r="E255" s="152" t="s">
        <v>3</v>
      </c>
      <c r="F255" s="153" t="s">
        <v>307</v>
      </c>
      <c r="H255" s="152" t="s">
        <v>3</v>
      </c>
      <c r="I255" s="154"/>
      <c r="L255" s="150"/>
      <c r="M255" s="155"/>
      <c r="T255" s="156"/>
      <c r="AT255" s="152" t="s">
        <v>173</v>
      </c>
      <c r="AU255" s="152" t="s">
        <v>82</v>
      </c>
      <c r="AV255" s="12" t="s">
        <v>80</v>
      </c>
      <c r="AW255" s="12" t="s">
        <v>32</v>
      </c>
      <c r="AX255" s="12" t="s">
        <v>73</v>
      </c>
      <c r="AY255" s="152" t="s">
        <v>161</v>
      </c>
    </row>
    <row r="256" spans="2:51" s="13" customFormat="1" ht="12">
      <c r="B256" s="157"/>
      <c r="D256" s="151" t="s">
        <v>173</v>
      </c>
      <c r="E256" s="158" t="s">
        <v>3</v>
      </c>
      <c r="F256" s="159" t="s">
        <v>344</v>
      </c>
      <c r="H256" s="160">
        <v>45.41</v>
      </c>
      <c r="I256" s="161"/>
      <c r="L256" s="157"/>
      <c r="M256" s="162"/>
      <c r="T256" s="163"/>
      <c r="AT256" s="158" t="s">
        <v>173</v>
      </c>
      <c r="AU256" s="158" t="s">
        <v>82</v>
      </c>
      <c r="AV256" s="13" t="s">
        <v>82</v>
      </c>
      <c r="AW256" s="13" t="s">
        <v>32</v>
      </c>
      <c r="AX256" s="13" t="s">
        <v>73</v>
      </c>
      <c r="AY256" s="158" t="s">
        <v>161</v>
      </c>
    </row>
    <row r="257" spans="2:51" s="12" customFormat="1" ht="12">
      <c r="B257" s="150"/>
      <c r="D257" s="151" t="s">
        <v>173</v>
      </c>
      <c r="E257" s="152" t="s">
        <v>3</v>
      </c>
      <c r="F257" s="153" t="s">
        <v>276</v>
      </c>
      <c r="H257" s="152" t="s">
        <v>3</v>
      </c>
      <c r="I257" s="154"/>
      <c r="L257" s="150"/>
      <c r="M257" s="155"/>
      <c r="T257" s="156"/>
      <c r="AT257" s="152" t="s">
        <v>173</v>
      </c>
      <c r="AU257" s="152" t="s">
        <v>82</v>
      </c>
      <c r="AV257" s="12" t="s">
        <v>80</v>
      </c>
      <c r="AW257" s="12" t="s">
        <v>32</v>
      </c>
      <c r="AX257" s="12" t="s">
        <v>73</v>
      </c>
      <c r="AY257" s="152" t="s">
        <v>161</v>
      </c>
    </row>
    <row r="258" spans="2:51" s="13" customFormat="1" ht="12">
      <c r="B258" s="157"/>
      <c r="D258" s="151" t="s">
        <v>173</v>
      </c>
      <c r="E258" s="158" t="s">
        <v>3</v>
      </c>
      <c r="F258" s="159" t="s">
        <v>345</v>
      </c>
      <c r="H258" s="160">
        <v>100.08</v>
      </c>
      <c r="I258" s="161"/>
      <c r="L258" s="157"/>
      <c r="M258" s="162"/>
      <c r="T258" s="163"/>
      <c r="AT258" s="158" t="s">
        <v>173</v>
      </c>
      <c r="AU258" s="158" t="s">
        <v>82</v>
      </c>
      <c r="AV258" s="13" t="s">
        <v>82</v>
      </c>
      <c r="AW258" s="13" t="s">
        <v>32</v>
      </c>
      <c r="AX258" s="13" t="s">
        <v>73</v>
      </c>
      <c r="AY258" s="158" t="s">
        <v>161</v>
      </c>
    </row>
    <row r="259" spans="2:51" s="14" customFormat="1" ht="12">
      <c r="B259" s="164"/>
      <c r="D259" s="151" t="s">
        <v>173</v>
      </c>
      <c r="E259" s="165" t="s">
        <v>3</v>
      </c>
      <c r="F259" s="166" t="s">
        <v>192</v>
      </c>
      <c r="H259" s="167">
        <v>200.49</v>
      </c>
      <c r="I259" s="168"/>
      <c r="L259" s="164"/>
      <c r="M259" s="169"/>
      <c r="T259" s="170"/>
      <c r="AT259" s="165" t="s">
        <v>173</v>
      </c>
      <c r="AU259" s="165" t="s">
        <v>82</v>
      </c>
      <c r="AV259" s="14" t="s">
        <v>169</v>
      </c>
      <c r="AW259" s="14" t="s">
        <v>32</v>
      </c>
      <c r="AX259" s="14" t="s">
        <v>80</v>
      </c>
      <c r="AY259" s="165" t="s">
        <v>161</v>
      </c>
    </row>
    <row r="260" spans="2:65" s="1" customFormat="1" ht="37.9" customHeight="1">
      <c r="B260" s="132"/>
      <c r="C260" s="133" t="s">
        <v>346</v>
      </c>
      <c r="D260" s="133" t="s">
        <v>164</v>
      </c>
      <c r="E260" s="134" t="s">
        <v>347</v>
      </c>
      <c r="F260" s="135" t="s">
        <v>348</v>
      </c>
      <c r="G260" s="136" t="s">
        <v>167</v>
      </c>
      <c r="H260" s="137">
        <v>10.996</v>
      </c>
      <c r="I260" s="138"/>
      <c r="J260" s="139">
        <f>ROUND(I260*H260,2)</f>
        <v>0</v>
      </c>
      <c r="K260" s="135" t="s">
        <v>168</v>
      </c>
      <c r="L260" s="33"/>
      <c r="M260" s="140" t="s">
        <v>3</v>
      </c>
      <c r="N260" s="141" t="s">
        <v>44</v>
      </c>
      <c r="P260" s="142">
        <f>O260*H260</f>
        <v>0</v>
      </c>
      <c r="Q260" s="142">
        <v>0.07991</v>
      </c>
      <c r="R260" s="142">
        <f>Q260*H260</f>
        <v>0.87869036</v>
      </c>
      <c r="S260" s="142">
        <v>0</v>
      </c>
      <c r="T260" s="143">
        <f>S260*H260</f>
        <v>0</v>
      </c>
      <c r="AR260" s="144" t="s">
        <v>169</v>
      </c>
      <c r="AT260" s="144" t="s">
        <v>164</v>
      </c>
      <c r="AU260" s="144" t="s">
        <v>82</v>
      </c>
      <c r="AY260" s="18" t="s">
        <v>161</v>
      </c>
      <c r="BE260" s="145">
        <f>IF(N260="základní",J260,0)</f>
        <v>0</v>
      </c>
      <c r="BF260" s="145">
        <f>IF(N260="snížená",J260,0)</f>
        <v>0</v>
      </c>
      <c r="BG260" s="145">
        <f>IF(N260="zákl. přenesená",J260,0)</f>
        <v>0</v>
      </c>
      <c r="BH260" s="145">
        <f>IF(N260="sníž. přenesená",J260,0)</f>
        <v>0</v>
      </c>
      <c r="BI260" s="145">
        <f>IF(N260="nulová",J260,0)</f>
        <v>0</v>
      </c>
      <c r="BJ260" s="18" t="s">
        <v>80</v>
      </c>
      <c r="BK260" s="145">
        <f>ROUND(I260*H260,2)</f>
        <v>0</v>
      </c>
      <c r="BL260" s="18" t="s">
        <v>169</v>
      </c>
      <c r="BM260" s="144" t="s">
        <v>349</v>
      </c>
    </row>
    <row r="261" spans="2:47" s="1" customFormat="1" ht="12">
      <c r="B261" s="33"/>
      <c r="D261" s="146" t="s">
        <v>171</v>
      </c>
      <c r="F261" s="147" t="s">
        <v>350</v>
      </c>
      <c r="I261" s="148"/>
      <c r="L261" s="33"/>
      <c r="M261" s="149"/>
      <c r="T261" s="54"/>
      <c r="AT261" s="18" t="s">
        <v>171</v>
      </c>
      <c r="AU261" s="18" t="s">
        <v>82</v>
      </c>
    </row>
    <row r="262" spans="2:51" s="12" customFormat="1" ht="12">
      <c r="B262" s="150"/>
      <c r="D262" s="151" t="s">
        <v>173</v>
      </c>
      <c r="E262" s="152" t="s">
        <v>3</v>
      </c>
      <c r="F262" s="153" t="s">
        <v>351</v>
      </c>
      <c r="H262" s="152" t="s">
        <v>3</v>
      </c>
      <c r="I262" s="154"/>
      <c r="L262" s="150"/>
      <c r="M262" s="155"/>
      <c r="T262" s="156"/>
      <c r="AT262" s="152" t="s">
        <v>173</v>
      </c>
      <c r="AU262" s="152" t="s">
        <v>82</v>
      </c>
      <c r="AV262" s="12" t="s">
        <v>80</v>
      </c>
      <c r="AW262" s="12" t="s">
        <v>32</v>
      </c>
      <c r="AX262" s="12" t="s">
        <v>73</v>
      </c>
      <c r="AY262" s="152" t="s">
        <v>161</v>
      </c>
    </row>
    <row r="263" spans="2:51" s="13" customFormat="1" ht="12">
      <c r="B263" s="157"/>
      <c r="D263" s="151" t="s">
        <v>173</v>
      </c>
      <c r="E263" s="158" t="s">
        <v>3</v>
      </c>
      <c r="F263" s="159" t="s">
        <v>352</v>
      </c>
      <c r="H263" s="160">
        <v>3.196</v>
      </c>
      <c r="I263" s="161"/>
      <c r="L263" s="157"/>
      <c r="M263" s="162"/>
      <c r="T263" s="163"/>
      <c r="AT263" s="158" t="s">
        <v>173</v>
      </c>
      <c r="AU263" s="158" t="s">
        <v>82</v>
      </c>
      <c r="AV263" s="13" t="s">
        <v>82</v>
      </c>
      <c r="AW263" s="13" t="s">
        <v>32</v>
      </c>
      <c r="AX263" s="13" t="s">
        <v>73</v>
      </c>
      <c r="AY263" s="158" t="s">
        <v>161</v>
      </c>
    </row>
    <row r="264" spans="2:51" s="12" customFormat="1" ht="12">
      <c r="B264" s="150"/>
      <c r="D264" s="151" t="s">
        <v>173</v>
      </c>
      <c r="E264" s="152" t="s">
        <v>3</v>
      </c>
      <c r="F264" s="153" t="s">
        <v>353</v>
      </c>
      <c r="H264" s="152" t="s">
        <v>3</v>
      </c>
      <c r="I264" s="154"/>
      <c r="L264" s="150"/>
      <c r="M264" s="155"/>
      <c r="T264" s="156"/>
      <c r="AT264" s="152" t="s">
        <v>173</v>
      </c>
      <c r="AU264" s="152" t="s">
        <v>82</v>
      </c>
      <c r="AV264" s="12" t="s">
        <v>80</v>
      </c>
      <c r="AW264" s="12" t="s">
        <v>32</v>
      </c>
      <c r="AX264" s="12" t="s">
        <v>73</v>
      </c>
      <c r="AY264" s="152" t="s">
        <v>161</v>
      </c>
    </row>
    <row r="265" spans="2:51" s="12" customFormat="1" ht="12">
      <c r="B265" s="150"/>
      <c r="D265" s="151" t="s">
        <v>173</v>
      </c>
      <c r="E265" s="152" t="s">
        <v>3</v>
      </c>
      <c r="F265" s="153" t="s">
        <v>276</v>
      </c>
      <c r="H265" s="152" t="s">
        <v>3</v>
      </c>
      <c r="I265" s="154"/>
      <c r="L265" s="150"/>
      <c r="M265" s="155"/>
      <c r="T265" s="156"/>
      <c r="AT265" s="152" t="s">
        <v>173</v>
      </c>
      <c r="AU265" s="152" t="s">
        <v>82</v>
      </c>
      <c r="AV265" s="12" t="s">
        <v>80</v>
      </c>
      <c r="AW265" s="12" t="s">
        <v>32</v>
      </c>
      <c r="AX265" s="12" t="s">
        <v>73</v>
      </c>
      <c r="AY265" s="152" t="s">
        <v>161</v>
      </c>
    </row>
    <row r="266" spans="2:51" s="13" customFormat="1" ht="12">
      <c r="B266" s="157"/>
      <c r="D266" s="151" t="s">
        <v>173</v>
      </c>
      <c r="E266" s="158" t="s">
        <v>3</v>
      </c>
      <c r="F266" s="159" t="s">
        <v>354</v>
      </c>
      <c r="H266" s="160">
        <v>3.96</v>
      </c>
      <c r="I266" s="161"/>
      <c r="L266" s="157"/>
      <c r="M266" s="162"/>
      <c r="T266" s="163"/>
      <c r="AT266" s="158" t="s">
        <v>173</v>
      </c>
      <c r="AU266" s="158" t="s">
        <v>82</v>
      </c>
      <c r="AV266" s="13" t="s">
        <v>82</v>
      </c>
      <c r="AW266" s="13" t="s">
        <v>32</v>
      </c>
      <c r="AX266" s="13" t="s">
        <v>73</v>
      </c>
      <c r="AY266" s="158" t="s">
        <v>161</v>
      </c>
    </row>
    <row r="267" spans="2:51" s="12" customFormat="1" ht="12">
      <c r="B267" s="150"/>
      <c r="D267" s="151" t="s">
        <v>173</v>
      </c>
      <c r="E267" s="152" t="s">
        <v>3</v>
      </c>
      <c r="F267" s="153" t="s">
        <v>307</v>
      </c>
      <c r="H267" s="152" t="s">
        <v>3</v>
      </c>
      <c r="I267" s="154"/>
      <c r="L267" s="150"/>
      <c r="M267" s="155"/>
      <c r="T267" s="156"/>
      <c r="AT267" s="152" t="s">
        <v>173</v>
      </c>
      <c r="AU267" s="152" t="s">
        <v>82</v>
      </c>
      <c r="AV267" s="12" t="s">
        <v>80</v>
      </c>
      <c r="AW267" s="12" t="s">
        <v>32</v>
      </c>
      <c r="AX267" s="12" t="s">
        <v>73</v>
      </c>
      <c r="AY267" s="152" t="s">
        <v>161</v>
      </c>
    </row>
    <row r="268" spans="2:51" s="13" customFormat="1" ht="12">
      <c r="B268" s="157"/>
      <c r="D268" s="151" t="s">
        <v>173</v>
      </c>
      <c r="E268" s="158" t="s">
        <v>3</v>
      </c>
      <c r="F268" s="159" t="s">
        <v>355</v>
      </c>
      <c r="H268" s="160">
        <v>3.84</v>
      </c>
      <c r="I268" s="161"/>
      <c r="L268" s="157"/>
      <c r="M268" s="162"/>
      <c r="T268" s="163"/>
      <c r="AT268" s="158" t="s">
        <v>173</v>
      </c>
      <c r="AU268" s="158" t="s">
        <v>82</v>
      </c>
      <c r="AV268" s="13" t="s">
        <v>82</v>
      </c>
      <c r="AW268" s="13" t="s">
        <v>32</v>
      </c>
      <c r="AX268" s="13" t="s">
        <v>73</v>
      </c>
      <c r="AY268" s="158" t="s">
        <v>161</v>
      </c>
    </row>
    <row r="269" spans="2:51" s="14" customFormat="1" ht="12">
      <c r="B269" s="164"/>
      <c r="D269" s="151" t="s">
        <v>173</v>
      </c>
      <c r="E269" s="165" t="s">
        <v>3</v>
      </c>
      <c r="F269" s="166" t="s">
        <v>192</v>
      </c>
      <c r="H269" s="167">
        <v>10.996</v>
      </c>
      <c r="I269" s="168"/>
      <c r="L269" s="164"/>
      <c r="M269" s="169"/>
      <c r="T269" s="170"/>
      <c r="AT269" s="165" t="s">
        <v>173</v>
      </c>
      <c r="AU269" s="165" t="s">
        <v>82</v>
      </c>
      <c r="AV269" s="14" t="s">
        <v>169</v>
      </c>
      <c r="AW269" s="14" t="s">
        <v>32</v>
      </c>
      <c r="AX269" s="14" t="s">
        <v>80</v>
      </c>
      <c r="AY269" s="165" t="s">
        <v>161</v>
      </c>
    </row>
    <row r="270" spans="2:65" s="1" customFormat="1" ht="37.9" customHeight="1">
      <c r="B270" s="132"/>
      <c r="C270" s="133" t="s">
        <v>8</v>
      </c>
      <c r="D270" s="133" t="s">
        <v>164</v>
      </c>
      <c r="E270" s="134" t="s">
        <v>356</v>
      </c>
      <c r="F270" s="135" t="s">
        <v>357</v>
      </c>
      <c r="G270" s="136" t="s">
        <v>167</v>
      </c>
      <c r="H270" s="137">
        <v>2.888</v>
      </c>
      <c r="I270" s="138"/>
      <c r="J270" s="139">
        <f>ROUND(I270*H270,2)</f>
        <v>0</v>
      </c>
      <c r="K270" s="135" t="s">
        <v>168</v>
      </c>
      <c r="L270" s="33"/>
      <c r="M270" s="140" t="s">
        <v>3</v>
      </c>
      <c r="N270" s="141" t="s">
        <v>44</v>
      </c>
      <c r="P270" s="142">
        <f>O270*H270</f>
        <v>0</v>
      </c>
      <c r="Q270" s="142">
        <v>0.26723</v>
      </c>
      <c r="R270" s="142">
        <f>Q270*H270</f>
        <v>0.77176024</v>
      </c>
      <c r="S270" s="142">
        <v>0</v>
      </c>
      <c r="T270" s="143">
        <f>S270*H270</f>
        <v>0</v>
      </c>
      <c r="AR270" s="144" t="s">
        <v>169</v>
      </c>
      <c r="AT270" s="144" t="s">
        <v>164</v>
      </c>
      <c r="AU270" s="144" t="s">
        <v>82</v>
      </c>
      <c r="AY270" s="18" t="s">
        <v>161</v>
      </c>
      <c r="BE270" s="145">
        <f>IF(N270="základní",J270,0)</f>
        <v>0</v>
      </c>
      <c r="BF270" s="145">
        <f>IF(N270="snížená",J270,0)</f>
        <v>0</v>
      </c>
      <c r="BG270" s="145">
        <f>IF(N270="zákl. přenesená",J270,0)</f>
        <v>0</v>
      </c>
      <c r="BH270" s="145">
        <f>IF(N270="sníž. přenesená",J270,0)</f>
        <v>0</v>
      </c>
      <c r="BI270" s="145">
        <f>IF(N270="nulová",J270,0)</f>
        <v>0</v>
      </c>
      <c r="BJ270" s="18" t="s">
        <v>80</v>
      </c>
      <c r="BK270" s="145">
        <f>ROUND(I270*H270,2)</f>
        <v>0</v>
      </c>
      <c r="BL270" s="18" t="s">
        <v>169</v>
      </c>
      <c r="BM270" s="144" t="s">
        <v>358</v>
      </c>
    </row>
    <row r="271" spans="2:47" s="1" customFormat="1" ht="12">
      <c r="B271" s="33"/>
      <c r="D271" s="146" t="s">
        <v>171</v>
      </c>
      <c r="F271" s="147" t="s">
        <v>359</v>
      </c>
      <c r="I271" s="148"/>
      <c r="L271" s="33"/>
      <c r="M271" s="149"/>
      <c r="T271" s="54"/>
      <c r="AT271" s="18" t="s">
        <v>171</v>
      </c>
      <c r="AU271" s="18" t="s">
        <v>82</v>
      </c>
    </row>
    <row r="272" spans="2:51" s="12" customFormat="1" ht="12">
      <c r="B272" s="150"/>
      <c r="D272" s="151" t="s">
        <v>173</v>
      </c>
      <c r="E272" s="152" t="s">
        <v>3</v>
      </c>
      <c r="F272" s="153" t="s">
        <v>276</v>
      </c>
      <c r="H272" s="152" t="s">
        <v>3</v>
      </c>
      <c r="I272" s="154"/>
      <c r="L272" s="150"/>
      <c r="M272" s="155"/>
      <c r="T272" s="156"/>
      <c r="AT272" s="152" t="s">
        <v>173</v>
      </c>
      <c r="AU272" s="152" t="s">
        <v>82</v>
      </c>
      <c r="AV272" s="12" t="s">
        <v>80</v>
      </c>
      <c r="AW272" s="12" t="s">
        <v>32</v>
      </c>
      <c r="AX272" s="12" t="s">
        <v>73</v>
      </c>
      <c r="AY272" s="152" t="s">
        <v>161</v>
      </c>
    </row>
    <row r="273" spans="2:51" s="13" customFormat="1" ht="12">
      <c r="B273" s="157"/>
      <c r="D273" s="151" t="s">
        <v>173</v>
      </c>
      <c r="E273" s="158" t="s">
        <v>3</v>
      </c>
      <c r="F273" s="159" t="s">
        <v>360</v>
      </c>
      <c r="H273" s="160">
        <v>2.025</v>
      </c>
      <c r="I273" s="161"/>
      <c r="L273" s="157"/>
      <c r="M273" s="162"/>
      <c r="T273" s="163"/>
      <c r="AT273" s="158" t="s">
        <v>173</v>
      </c>
      <c r="AU273" s="158" t="s">
        <v>82</v>
      </c>
      <c r="AV273" s="13" t="s">
        <v>82</v>
      </c>
      <c r="AW273" s="13" t="s">
        <v>32</v>
      </c>
      <c r="AX273" s="13" t="s">
        <v>73</v>
      </c>
      <c r="AY273" s="158" t="s">
        <v>161</v>
      </c>
    </row>
    <row r="274" spans="2:51" s="12" customFormat="1" ht="12">
      <c r="B274" s="150"/>
      <c r="D274" s="151" t="s">
        <v>173</v>
      </c>
      <c r="E274" s="152" t="s">
        <v>3</v>
      </c>
      <c r="F274" s="153" t="s">
        <v>307</v>
      </c>
      <c r="H274" s="152" t="s">
        <v>3</v>
      </c>
      <c r="I274" s="154"/>
      <c r="L274" s="150"/>
      <c r="M274" s="155"/>
      <c r="T274" s="156"/>
      <c r="AT274" s="152" t="s">
        <v>173</v>
      </c>
      <c r="AU274" s="152" t="s">
        <v>82</v>
      </c>
      <c r="AV274" s="12" t="s">
        <v>80</v>
      </c>
      <c r="AW274" s="12" t="s">
        <v>32</v>
      </c>
      <c r="AX274" s="12" t="s">
        <v>73</v>
      </c>
      <c r="AY274" s="152" t="s">
        <v>161</v>
      </c>
    </row>
    <row r="275" spans="2:51" s="13" customFormat="1" ht="12">
      <c r="B275" s="157"/>
      <c r="D275" s="151" t="s">
        <v>173</v>
      </c>
      <c r="E275" s="158" t="s">
        <v>3</v>
      </c>
      <c r="F275" s="159" t="s">
        <v>361</v>
      </c>
      <c r="H275" s="160">
        <v>0.863</v>
      </c>
      <c r="I275" s="161"/>
      <c r="L275" s="157"/>
      <c r="M275" s="162"/>
      <c r="T275" s="163"/>
      <c r="AT275" s="158" t="s">
        <v>173</v>
      </c>
      <c r="AU275" s="158" t="s">
        <v>82</v>
      </c>
      <c r="AV275" s="13" t="s">
        <v>82</v>
      </c>
      <c r="AW275" s="13" t="s">
        <v>32</v>
      </c>
      <c r="AX275" s="13" t="s">
        <v>73</v>
      </c>
      <c r="AY275" s="158" t="s">
        <v>161</v>
      </c>
    </row>
    <row r="276" spans="2:51" s="14" customFormat="1" ht="12">
      <c r="B276" s="164"/>
      <c r="D276" s="151" t="s">
        <v>173</v>
      </c>
      <c r="E276" s="165" t="s">
        <v>3</v>
      </c>
      <c r="F276" s="166" t="s">
        <v>192</v>
      </c>
      <c r="H276" s="167">
        <v>2.888</v>
      </c>
      <c r="I276" s="168"/>
      <c r="L276" s="164"/>
      <c r="M276" s="169"/>
      <c r="T276" s="170"/>
      <c r="AT276" s="165" t="s">
        <v>173</v>
      </c>
      <c r="AU276" s="165" t="s">
        <v>82</v>
      </c>
      <c r="AV276" s="14" t="s">
        <v>169</v>
      </c>
      <c r="AW276" s="14" t="s">
        <v>32</v>
      </c>
      <c r="AX276" s="14" t="s">
        <v>80</v>
      </c>
      <c r="AY276" s="165" t="s">
        <v>161</v>
      </c>
    </row>
    <row r="277" spans="2:63" s="11" customFormat="1" ht="22.9" customHeight="1">
      <c r="B277" s="120"/>
      <c r="D277" s="121" t="s">
        <v>72</v>
      </c>
      <c r="E277" s="130" t="s">
        <v>223</v>
      </c>
      <c r="F277" s="130" t="s">
        <v>362</v>
      </c>
      <c r="I277" s="123"/>
      <c r="J277" s="131">
        <f>BK277</f>
        <v>0</v>
      </c>
      <c r="L277" s="120"/>
      <c r="M277" s="125"/>
      <c r="P277" s="126">
        <f>SUM(P278:P654)</f>
        <v>0</v>
      </c>
      <c r="R277" s="126">
        <f>SUM(R278:R654)</f>
        <v>251.96373017</v>
      </c>
      <c r="T277" s="127">
        <f>SUM(T278:T654)</f>
        <v>0</v>
      </c>
      <c r="AR277" s="121" t="s">
        <v>80</v>
      </c>
      <c r="AT277" s="128" t="s">
        <v>72</v>
      </c>
      <c r="AU277" s="128" t="s">
        <v>80</v>
      </c>
      <c r="AY277" s="121" t="s">
        <v>161</v>
      </c>
      <c r="BK277" s="129">
        <f>SUM(BK278:BK654)</f>
        <v>0</v>
      </c>
    </row>
    <row r="278" spans="2:65" s="1" customFormat="1" ht="37.9" customHeight="1">
      <c r="B278" s="132"/>
      <c r="C278" s="133" t="s">
        <v>222</v>
      </c>
      <c r="D278" s="133" t="s">
        <v>164</v>
      </c>
      <c r="E278" s="134" t="s">
        <v>363</v>
      </c>
      <c r="F278" s="135" t="s">
        <v>364</v>
      </c>
      <c r="G278" s="136" t="s">
        <v>167</v>
      </c>
      <c r="H278" s="137">
        <v>193</v>
      </c>
      <c r="I278" s="138"/>
      <c r="J278" s="139">
        <f>ROUND(I278*H278,2)</f>
        <v>0</v>
      </c>
      <c r="K278" s="135" t="s">
        <v>168</v>
      </c>
      <c r="L278" s="33"/>
      <c r="M278" s="140" t="s">
        <v>3</v>
      </c>
      <c r="N278" s="141" t="s">
        <v>44</v>
      </c>
      <c r="P278" s="142">
        <f>O278*H278</f>
        <v>0</v>
      </c>
      <c r="Q278" s="142">
        <v>0.004</v>
      </c>
      <c r="R278" s="142">
        <f>Q278*H278</f>
        <v>0.772</v>
      </c>
      <c r="S278" s="142">
        <v>0</v>
      </c>
      <c r="T278" s="143">
        <f>S278*H278</f>
        <v>0</v>
      </c>
      <c r="AR278" s="144" t="s">
        <v>169</v>
      </c>
      <c r="AT278" s="144" t="s">
        <v>164</v>
      </c>
      <c r="AU278" s="144" t="s">
        <v>82</v>
      </c>
      <c r="AY278" s="18" t="s">
        <v>161</v>
      </c>
      <c r="BE278" s="145">
        <f>IF(N278="základní",J278,0)</f>
        <v>0</v>
      </c>
      <c r="BF278" s="145">
        <f>IF(N278="snížená",J278,0)</f>
        <v>0</v>
      </c>
      <c r="BG278" s="145">
        <f>IF(N278="zákl. přenesená",J278,0)</f>
        <v>0</v>
      </c>
      <c r="BH278" s="145">
        <f>IF(N278="sníž. přenesená",J278,0)</f>
        <v>0</v>
      </c>
      <c r="BI278" s="145">
        <f>IF(N278="nulová",J278,0)</f>
        <v>0</v>
      </c>
      <c r="BJ278" s="18" t="s">
        <v>80</v>
      </c>
      <c r="BK278" s="145">
        <f>ROUND(I278*H278,2)</f>
        <v>0</v>
      </c>
      <c r="BL278" s="18" t="s">
        <v>169</v>
      </c>
      <c r="BM278" s="144" t="s">
        <v>365</v>
      </c>
    </row>
    <row r="279" spans="2:47" s="1" customFormat="1" ht="12">
      <c r="B279" s="33"/>
      <c r="D279" s="146" t="s">
        <v>171</v>
      </c>
      <c r="F279" s="147" t="s">
        <v>366</v>
      </c>
      <c r="I279" s="148"/>
      <c r="L279" s="33"/>
      <c r="M279" s="149"/>
      <c r="T279" s="54"/>
      <c r="AT279" s="18" t="s">
        <v>171</v>
      </c>
      <c r="AU279" s="18" t="s">
        <v>82</v>
      </c>
    </row>
    <row r="280" spans="2:51" s="12" customFormat="1" ht="12">
      <c r="B280" s="150"/>
      <c r="D280" s="151" t="s">
        <v>173</v>
      </c>
      <c r="E280" s="152" t="s">
        <v>3</v>
      </c>
      <c r="F280" s="153" t="s">
        <v>367</v>
      </c>
      <c r="H280" s="152" t="s">
        <v>3</v>
      </c>
      <c r="I280" s="154"/>
      <c r="L280" s="150"/>
      <c r="M280" s="155"/>
      <c r="T280" s="156"/>
      <c r="AT280" s="152" t="s">
        <v>173</v>
      </c>
      <c r="AU280" s="152" t="s">
        <v>82</v>
      </c>
      <c r="AV280" s="12" t="s">
        <v>80</v>
      </c>
      <c r="AW280" s="12" t="s">
        <v>32</v>
      </c>
      <c r="AX280" s="12" t="s">
        <v>73</v>
      </c>
      <c r="AY280" s="152" t="s">
        <v>161</v>
      </c>
    </row>
    <row r="281" spans="2:51" s="12" customFormat="1" ht="12">
      <c r="B281" s="150"/>
      <c r="D281" s="151" t="s">
        <v>173</v>
      </c>
      <c r="E281" s="152" t="s">
        <v>3</v>
      </c>
      <c r="F281" s="153" t="s">
        <v>307</v>
      </c>
      <c r="H281" s="152" t="s">
        <v>3</v>
      </c>
      <c r="I281" s="154"/>
      <c r="L281" s="150"/>
      <c r="M281" s="155"/>
      <c r="T281" s="156"/>
      <c r="AT281" s="152" t="s">
        <v>173</v>
      </c>
      <c r="AU281" s="152" t="s">
        <v>82</v>
      </c>
      <c r="AV281" s="12" t="s">
        <v>80</v>
      </c>
      <c r="AW281" s="12" t="s">
        <v>32</v>
      </c>
      <c r="AX281" s="12" t="s">
        <v>73</v>
      </c>
      <c r="AY281" s="152" t="s">
        <v>161</v>
      </c>
    </row>
    <row r="282" spans="2:51" s="12" customFormat="1" ht="12">
      <c r="B282" s="150"/>
      <c r="D282" s="151" t="s">
        <v>173</v>
      </c>
      <c r="E282" s="152" t="s">
        <v>3</v>
      </c>
      <c r="F282" s="153" t="s">
        <v>368</v>
      </c>
      <c r="H282" s="152" t="s">
        <v>3</v>
      </c>
      <c r="I282" s="154"/>
      <c r="L282" s="150"/>
      <c r="M282" s="155"/>
      <c r="T282" s="156"/>
      <c r="AT282" s="152" t="s">
        <v>173</v>
      </c>
      <c r="AU282" s="152" t="s">
        <v>82</v>
      </c>
      <c r="AV282" s="12" t="s">
        <v>80</v>
      </c>
      <c r="AW282" s="12" t="s">
        <v>32</v>
      </c>
      <c r="AX282" s="12" t="s">
        <v>73</v>
      </c>
      <c r="AY282" s="152" t="s">
        <v>161</v>
      </c>
    </row>
    <row r="283" spans="2:51" s="13" customFormat="1" ht="12">
      <c r="B283" s="157"/>
      <c r="D283" s="151" t="s">
        <v>173</v>
      </c>
      <c r="E283" s="158" t="s">
        <v>3</v>
      </c>
      <c r="F283" s="159" t="s">
        <v>369</v>
      </c>
      <c r="H283" s="160">
        <v>193</v>
      </c>
      <c r="I283" s="161"/>
      <c r="L283" s="157"/>
      <c r="M283" s="162"/>
      <c r="T283" s="163"/>
      <c r="AT283" s="158" t="s">
        <v>173</v>
      </c>
      <c r="AU283" s="158" t="s">
        <v>82</v>
      </c>
      <c r="AV283" s="13" t="s">
        <v>82</v>
      </c>
      <c r="AW283" s="13" t="s">
        <v>32</v>
      </c>
      <c r="AX283" s="13" t="s">
        <v>73</v>
      </c>
      <c r="AY283" s="158" t="s">
        <v>161</v>
      </c>
    </row>
    <row r="284" spans="2:51" s="14" customFormat="1" ht="12">
      <c r="B284" s="164"/>
      <c r="D284" s="151" t="s">
        <v>173</v>
      </c>
      <c r="E284" s="165" t="s">
        <v>3</v>
      </c>
      <c r="F284" s="166" t="s">
        <v>192</v>
      </c>
      <c r="H284" s="167">
        <v>193</v>
      </c>
      <c r="I284" s="168"/>
      <c r="L284" s="164"/>
      <c r="M284" s="169"/>
      <c r="T284" s="170"/>
      <c r="AT284" s="165" t="s">
        <v>173</v>
      </c>
      <c r="AU284" s="165" t="s">
        <v>82</v>
      </c>
      <c r="AV284" s="14" t="s">
        <v>169</v>
      </c>
      <c r="AW284" s="14" t="s">
        <v>32</v>
      </c>
      <c r="AX284" s="14" t="s">
        <v>80</v>
      </c>
      <c r="AY284" s="165" t="s">
        <v>161</v>
      </c>
    </row>
    <row r="285" spans="2:65" s="1" customFormat="1" ht="44.25" customHeight="1">
      <c r="B285" s="132"/>
      <c r="C285" s="133" t="s">
        <v>370</v>
      </c>
      <c r="D285" s="133" t="s">
        <v>164</v>
      </c>
      <c r="E285" s="134" t="s">
        <v>371</v>
      </c>
      <c r="F285" s="135" t="s">
        <v>372</v>
      </c>
      <c r="G285" s="136" t="s">
        <v>167</v>
      </c>
      <c r="H285" s="137">
        <v>548.26</v>
      </c>
      <c r="I285" s="138"/>
      <c r="J285" s="139">
        <f>ROUND(I285*H285,2)</f>
        <v>0</v>
      </c>
      <c r="K285" s="135" t="s">
        <v>168</v>
      </c>
      <c r="L285" s="33"/>
      <c r="M285" s="140" t="s">
        <v>3</v>
      </c>
      <c r="N285" s="141" t="s">
        <v>44</v>
      </c>
      <c r="P285" s="142">
        <f>O285*H285</f>
        <v>0</v>
      </c>
      <c r="Q285" s="142">
        <v>0.01575</v>
      </c>
      <c r="R285" s="142">
        <f>Q285*H285</f>
        <v>8.635095</v>
      </c>
      <c r="S285" s="142">
        <v>0</v>
      </c>
      <c r="T285" s="143">
        <f>S285*H285</f>
        <v>0</v>
      </c>
      <c r="AR285" s="144" t="s">
        <v>169</v>
      </c>
      <c r="AT285" s="144" t="s">
        <v>164</v>
      </c>
      <c r="AU285" s="144" t="s">
        <v>82</v>
      </c>
      <c r="AY285" s="18" t="s">
        <v>161</v>
      </c>
      <c r="BE285" s="145">
        <f>IF(N285="základní",J285,0)</f>
        <v>0</v>
      </c>
      <c r="BF285" s="145">
        <f>IF(N285="snížená",J285,0)</f>
        <v>0</v>
      </c>
      <c r="BG285" s="145">
        <f>IF(N285="zákl. přenesená",J285,0)</f>
        <v>0</v>
      </c>
      <c r="BH285" s="145">
        <f>IF(N285="sníž. přenesená",J285,0)</f>
        <v>0</v>
      </c>
      <c r="BI285" s="145">
        <f>IF(N285="nulová",J285,0)</f>
        <v>0</v>
      </c>
      <c r="BJ285" s="18" t="s">
        <v>80</v>
      </c>
      <c r="BK285" s="145">
        <f>ROUND(I285*H285,2)</f>
        <v>0</v>
      </c>
      <c r="BL285" s="18" t="s">
        <v>169</v>
      </c>
      <c r="BM285" s="144" t="s">
        <v>373</v>
      </c>
    </row>
    <row r="286" spans="2:47" s="1" customFormat="1" ht="12">
      <c r="B286" s="33"/>
      <c r="D286" s="146" t="s">
        <v>171</v>
      </c>
      <c r="F286" s="147" t="s">
        <v>374</v>
      </c>
      <c r="I286" s="148"/>
      <c r="L286" s="33"/>
      <c r="M286" s="149"/>
      <c r="T286" s="54"/>
      <c r="AT286" s="18" t="s">
        <v>171</v>
      </c>
      <c r="AU286" s="18" t="s">
        <v>82</v>
      </c>
    </row>
    <row r="287" spans="2:51" s="12" customFormat="1" ht="12">
      <c r="B287" s="150"/>
      <c r="D287" s="151" t="s">
        <v>173</v>
      </c>
      <c r="E287" s="152" t="s">
        <v>3</v>
      </c>
      <c r="F287" s="153" t="s">
        <v>375</v>
      </c>
      <c r="H287" s="152" t="s">
        <v>3</v>
      </c>
      <c r="I287" s="154"/>
      <c r="L287" s="150"/>
      <c r="M287" s="155"/>
      <c r="T287" s="156"/>
      <c r="AT287" s="152" t="s">
        <v>173</v>
      </c>
      <c r="AU287" s="152" t="s">
        <v>82</v>
      </c>
      <c r="AV287" s="12" t="s">
        <v>80</v>
      </c>
      <c r="AW287" s="12" t="s">
        <v>32</v>
      </c>
      <c r="AX287" s="12" t="s">
        <v>73</v>
      </c>
      <c r="AY287" s="152" t="s">
        <v>161</v>
      </c>
    </row>
    <row r="288" spans="2:51" s="12" customFormat="1" ht="12">
      <c r="B288" s="150"/>
      <c r="D288" s="151" t="s">
        <v>173</v>
      </c>
      <c r="E288" s="152" t="s">
        <v>3</v>
      </c>
      <c r="F288" s="153" t="s">
        <v>299</v>
      </c>
      <c r="H288" s="152" t="s">
        <v>3</v>
      </c>
      <c r="I288" s="154"/>
      <c r="L288" s="150"/>
      <c r="M288" s="155"/>
      <c r="T288" s="156"/>
      <c r="AT288" s="152" t="s">
        <v>173</v>
      </c>
      <c r="AU288" s="152" t="s">
        <v>82</v>
      </c>
      <c r="AV288" s="12" t="s">
        <v>80</v>
      </c>
      <c r="AW288" s="12" t="s">
        <v>32</v>
      </c>
      <c r="AX288" s="12" t="s">
        <v>73</v>
      </c>
      <c r="AY288" s="152" t="s">
        <v>161</v>
      </c>
    </row>
    <row r="289" spans="2:51" s="12" customFormat="1" ht="12">
      <c r="B289" s="150"/>
      <c r="D289" s="151" t="s">
        <v>173</v>
      </c>
      <c r="E289" s="152" t="s">
        <v>3</v>
      </c>
      <c r="F289" s="153" t="s">
        <v>376</v>
      </c>
      <c r="H289" s="152" t="s">
        <v>3</v>
      </c>
      <c r="I289" s="154"/>
      <c r="L289" s="150"/>
      <c r="M289" s="155"/>
      <c r="T289" s="156"/>
      <c r="AT289" s="152" t="s">
        <v>173</v>
      </c>
      <c r="AU289" s="152" t="s">
        <v>82</v>
      </c>
      <c r="AV289" s="12" t="s">
        <v>80</v>
      </c>
      <c r="AW289" s="12" t="s">
        <v>32</v>
      </c>
      <c r="AX289" s="12" t="s">
        <v>73</v>
      </c>
      <c r="AY289" s="152" t="s">
        <v>161</v>
      </c>
    </row>
    <row r="290" spans="2:51" s="13" customFormat="1" ht="12">
      <c r="B290" s="157"/>
      <c r="D290" s="151" t="s">
        <v>173</v>
      </c>
      <c r="E290" s="158" t="s">
        <v>3</v>
      </c>
      <c r="F290" s="159" t="s">
        <v>377</v>
      </c>
      <c r="H290" s="160">
        <v>8.8</v>
      </c>
      <c r="I290" s="161"/>
      <c r="L290" s="157"/>
      <c r="M290" s="162"/>
      <c r="T290" s="163"/>
      <c r="AT290" s="158" t="s">
        <v>173</v>
      </c>
      <c r="AU290" s="158" t="s">
        <v>82</v>
      </c>
      <c r="AV290" s="13" t="s">
        <v>82</v>
      </c>
      <c r="AW290" s="13" t="s">
        <v>32</v>
      </c>
      <c r="AX290" s="13" t="s">
        <v>73</v>
      </c>
      <c r="AY290" s="158" t="s">
        <v>161</v>
      </c>
    </row>
    <row r="291" spans="2:51" s="12" customFormat="1" ht="12">
      <c r="B291" s="150"/>
      <c r="D291" s="151" t="s">
        <v>173</v>
      </c>
      <c r="E291" s="152" t="s">
        <v>3</v>
      </c>
      <c r="F291" s="153" t="s">
        <v>378</v>
      </c>
      <c r="H291" s="152" t="s">
        <v>3</v>
      </c>
      <c r="I291" s="154"/>
      <c r="L291" s="150"/>
      <c r="M291" s="155"/>
      <c r="T291" s="156"/>
      <c r="AT291" s="152" t="s">
        <v>173</v>
      </c>
      <c r="AU291" s="152" t="s">
        <v>82</v>
      </c>
      <c r="AV291" s="12" t="s">
        <v>80</v>
      </c>
      <c r="AW291" s="12" t="s">
        <v>32</v>
      </c>
      <c r="AX291" s="12" t="s">
        <v>73</v>
      </c>
      <c r="AY291" s="152" t="s">
        <v>161</v>
      </c>
    </row>
    <row r="292" spans="2:51" s="13" customFormat="1" ht="12">
      <c r="B292" s="157"/>
      <c r="D292" s="151" t="s">
        <v>173</v>
      </c>
      <c r="E292" s="158" t="s">
        <v>3</v>
      </c>
      <c r="F292" s="159" t="s">
        <v>379</v>
      </c>
      <c r="H292" s="160">
        <v>1.85</v>
      </c>
      <c r="I292" s="161"/>
      <c r="L292" s="157"/>
      <c r="M292" s="162"/>
      <c r="T292" s="163"/>
      <c r="AT292" s="158" t="s">
        <v>173</v>
      </c>
      <c r="AU292" s="158" t="s">
        <v>82</v>
      </c>
      <c r="AV292" s="13" t="s">
        <v>82</v>
      </c>
      <c r="AW292" s="13" t="s">
        <v>32</v>
      </c>
      <c r="AX292" s="13" t="s">
        <v>73</v>
      </c>
      <c r="AY292" s="158" t="s">
        <v>161</v>
      </c>
    </row>
    <row r="293" spans="2:51" s="12" customFormat="1" ht="12">
      <c r="B293" s="150"/>
      <c r="D293" s="151" t="s">
        <v>173</v>
      </c>
      <c r="E293" s="152" t="s">
        <v>3</v>
      </c>
      <c r="F293" s="153" t="s">
        <v>380</v>
      </c>
      <c r="H293" s="152" t="s">
        <v>3</v>
      </c>
      <c r="I293" s="154"/>
      <c r="L293" s="150"/>
      <c r="M293" s="155"/>
      <c r="T293" s="156"/>
      <c r="AT293" s="152" t="s">
        <v>173</v>
      </c>
      <c r="AU293" s="152" t="s">
        <v>82</v>
      </c>
      <c r="AV293" s="12" t="s">
        <v>80</v>
      </c>
      <c r="AW293" s="12" t="s">
        <v>32</v>
      </c>
      <c r="AX293" s="12" t="s">
        <v>73</v>
      </c>
      <c r="AY293" s="152" t="s">
        <v>161</v>
      </c>
    </row>
    <row r="294" spans="2:51" s="12" customFormat="1" ht="12">
      <c r="B294" s="150"/>
      <c r="D294" s="151" t="s">
        <v>173</v>
      </c>
      <c r="E294" s="152" t="s">
        <v>3</v>
      </c>
      <c r="F294" s="153" t="s">
        <v>381</v>
      </c>
      <c r="H294" s="152" t="s">
        <v>3</v>
      </c>
      <c r="I294" s="154"/>
      <c r="L294" s="150"/>
      <c r="M294" s="155"/>
      <c r="T294" s="156"/>
      <c r="AT294" s="152" t="s">
        <v>173</v>
      </c>
      <c r="AU294" s="152" t="s">
        <v>82</v>
      </c>
      <c r="AV294" s="12" t="s">
        <v>80</v>
      </c>
      <c r="AW294" s="12" t="s">
        <v>32</v>
      </c>
      <c r="AX294" s="12" t="s">
        <v>73</v>
      </c>
      <c r="AY294" s="152" t="s">
        <v>161</v>
      </c>
    </row>
    <row r="295" spans="2:51" s="13" customFormat="1" ht="22.5">
      <c r="B295" s="157"/>
      <c r="D295" s="151" t="s">
        <v>173</v>
      </c>
      <c r="E295" s="158" t="s">
        <v>3</v>
      </c>
      <c r="F295" s="159" t="s">
        <v>382</v>
      </c>
      <c r="H295" s="160">
        <v>226.46</v>
      </c>
      <c r="I295" s="161"/>
      <c r="L295" s="157"/>
      <c r="M295" s="162"/>
      <c r="T295" s="163"/>
      <c r="AT295" s="158" t="s">
        <v>173</v>
      </c>
      <c r="AU295" s="158" t="s">
        <v>82</v>
      </c>
      <c r="AV295" s="13" t="s">
        <v>82</v>
      </c>
      <c r="AW295" s="13" t="s">
        <v>32</v>
      </c>
      <c r="AX295" s="13" t="s">
        <v>73</v>
      </c>
      <c r="AY295" s="158" t="s">
        <v>161</v>
      </c>
    </row>
    <row r="296" spans="2:51" s="13" customFormat="1" ht="12">
      <c r="B296" s="157"/>
      <c r="D296" s="151" t="s">
        <v>173</v>
      </c>
      <c r="E296" s="158" t="s">
        <v>3</v>
      </c>
      <c r="F296" s="159" t="s">
        <v>383</v>
      </c>
      <c r="H296" s="160">
        <v>67.94</v>
      </c>
      <c r="I296" s="161"/>
      <c r="L296" s="157"/>
      <c r="M296" s="162"/>
      <c r="T296" s="163"/>
      <c r="AT296" s="158" t="s">
        <v>173</v>
      </c>
      <c r="AU296" s="158" t="s">
        <v>82</v>
      </c>
      <c r="AV296" s="13" t="s">
        <v>82</v>
      </c>
      <c r="AW296" s="13" t="s">
        <v>32</v>
      </c>
      <c r="AX296" s="13" t="s">
        <v>73</v>
      </c>
      <c r="AY296" s="158" t="s">
        <v>161</v>
      </c>
    </row>
    <row r="297" spans="2:51" s="12" customFormat="1" ht="12">
      <c r="B297" s="150"/>
      <c r="D297" s="151" t="s">
        <v>173</v>
      </c>
      <c r="E297" s="152" t="s">
        <v>3</v>
      </c>
      <c r="F297" s="153" t="s">
        <v>307</v>
      </c>
      <c r="H297" s="152" t="s">
        <v>3</v>
      </c>
      <c r="I297" s="154"/>
      <c r="L297" s="150"/>
      <c r="M297" s="155"/>
      <c r="T297" s="156"/>
      <c r="AT297" s="152" t="s">
        <v>173</v>
      </c>
      <c r="AU297" s="152" t="s">
        <v>82</v>
      </c>
      <c r="AV297" s="12" t="s">
        <v>80</v>
      </c>
      <c r="AW297" s="12" t="s">
        <v>32</v>
      </c>
      <c r="AX297" s="12" t="s">
        <v>73</v>
      </c>
      <c r="AY297" s="152" t="s">
        <v>161</v>
      </c>
    </row>
    <row r="298" spans="2:51" s="12" customFormat="1" ht="12">
      <c r="B298" s="150"/>
      <c r="D298" s="151" t="s">
        <v>173</v>
      </c>
      <c r="E298" s="152" t="s">
        <v>3</v>
      </c>
      <c r="F298" s="153" t="s">
        <v>384</v>
      </c>
      <c r="H298" s="152" t="s">
        <v>3</v>
      </c>
      <c r="I298" s="154"/>
      <c r="L298" s="150"/>
      <c r="M298" s="155"/>
      <c r="T298" s="156"/>
      <c r="AT298" s="152" t="s">
        <v>173</v>
      </c>
      <c r="AU298" s="152" t="s">
        <v>82</v>
      </c>
      <c r="AV298" s="12" t="s">
        <v>80</v>
      </c>
      <c r="AW298" s="12" t="s">
        <v>32</v>
      </c>
      <c r="AX298" s="12" t="s">
        <v>73</v>
      </c>
      <c r="AY298" s="152" t="s">
        <v>161</v>
      </c>
    </row>
    <row r="299" spans="2:51" s="13" customFormat="1" ht="12">
      <c r="B299" s="157"/>
      <c r="D299" s="151" t="s">
        <v>173</v>
      </c>
      <c r="E299" s="158" t="s">
        <v>3</v>
      </c>
      <c r="F299" s="159" t="s">
        <v>385</v>
      </c>
      <c r="H299" s="160">
        <v>127.32</v>
      </c>
      <c r="I299" s="161"/>
      <c r="L299" s="157"/>
      <c r="M299" s="162"/>
      <c r="T299" s="163"/>
      <c r="AT299" s="158" t="s">
        <v>173</v>
      </c>
      <c r="AU299" s="158" t="s">
        <v>82</v>
      </c>
      <c r="AV299" s="13" t="s">
        <v>82</v>
      </c>
      <c r="AW299" s="13" t="s">
        <v>32</v>
      </c>
      <c r="AX299" s="13" t="s">
        <v>73</v>
      </c>
      <c r="AY299" s="158" t="s">
        <v>161</v>
      </c>
    </row>
    <row r="300" spans="2:51" s="12" customFormat="1" ht="12">
      <c r="B300" s="150"/>
      <c r="D300" s="151" t="s">
        <v>173</v>
      </c>
      <c r="E300" s="152" t="s">
        <v>3</v>
      </c>
      <c r="F300" s="153" t="s">
        <v>386</v>
      </c>
      <c r="H300" s="152" t="s">
        <v>3</v>
      </c>
      <c r="I300" s="154"/>
      <c r="L300" s="150"/>
      <c r="M300" s="155"/>
      <c r="T300" s="156"/>
      <c r="AT300" s="152" t="s">
        <v>173</v>
      </c>
      <c r="AU300" s="152" t="s">
        <v>82</v>
      </c>
      <c r="AV300" s="12" t="s">
        <v>80</v>
      </c>
      <c r="AW300" s="12" t="s">
        <v>32</v>
      </c>
      <c r="AX300" s="12" t="s">
        <v>73</v>
      </c>
      <c r="AY300" s="152" t="s">
        <v>161</v>
      </c>
    </row>
    <row r="301" spans="2:51" s="13" customFormat="1" ht="12">
      <c r="B301" s="157"/>
      <c r="D301" s="151" t="s">
        <v>173</v>
      </c>
      <c r="E301" s="158" t="s">
        <v>3</v>
      </c>
      <c r="F301" s="159" t="s">
        <v>387</v>
      </c>
      <c r="H301" s="160">
        <v>115.89</v>
      </c>
      <c r="I301" s="161"/>
      <c r="L301" s="157"/>
      <c r="M301" s="162"/>
      <c r="T301" s="163"/>
      <c r="AT301" s="158" t="s">
        <v>173</v>
      </c>
      <c r="AU301" s="158" t="s">
        <v>82</v>
      </c>
      <c r="AV301" s="13" t="s">
        <v>82</v>
      </c>
      <c r="AW301" s="13" t="s">
        <v>32</v>
      </c>
      <c r="AX301" s="13" t="s">
        <v>73</v>
      </c>
      <c r="AY301" s="158" t="s">
        <v>161</v>
      </c>
    </row>
    <row r="302" spans="2:51" s="14" customFormat="1" ht="12">
      <c r="B302" s="164"/>
      <c r="D302" s="151" t="s">
        <v>173</v>
      </c>
      <c r="E302" s="165" t="s">
        <v>3</v>
      </c>
      <c r="F302" s="166" t="s">
        <v>192</v>
      </c>
      <c r="H302" s="167">
        <v>548.26</v>
      </c>
      <c r="I302" s="168"/>
      <c r="L302" s="164"/>
      <c r="M302" s="169"/>
      <c r="T302" s="170"/>
      <c r="AT302" s="165" t="s">
        <v>173</v>
      </c>
      <c r="AU302" s="165" t="s">
        <v>82</v>
      </c>
      <c r="AV302" s="14" t="s">
        <v>169</v>
      </c>
      <c r="AW302" s="14" t="s">
        <v>32</v>
      </c>
      <c r="AX302" s="14" t="s">
        <v>80</v>
      </c>
      <c r="AY302" s="165" t="s">
        <v>161</v>
      </c>
    </row>
    <row r="303" spans="2:65" s="1" customFormat="1" ht="49.15" customHeight="1">
      <c r="B303" s="132"/>
      <c r="C303" s="133" t="s">
        <v>388</v>
      </c>
      <c r="D303" s="133" t="s">
        <v>164</v>
      </c>
      <c r="E303" s="134" t="s">
        <v>389</v>
      </c>
      <c r="F303" s="135" t="s">
        <v>390</v>
      </c>
      <c r="G303" s="136" t="s">
        <v>167</v>
      </c>
      <c r="H303" s="137">
        <v>54.208</v>
      </c>
      <c r="I303" s="138"/>
      <c r="J303" s="139">
        <f>ROUND(I303*H303,2)</f>
        <v>0</v>
      </c>
      <c r="K303" s="135" t="s">
        <v>168</v>
      </c>
      <c r="L303" s="33"/>
      <c r="M303" s="140" t="s">
        <v>3</v>
      </c>
      <c r="N303" s="141" t="s">
        <v>44</v>
      </c>
      <c r="P303" s="142">
        <f>O303*H303</f>
        <v>0</v>
      </c>
      <c r="Q303" s="142">
        <v>0.01838</v>
      </c>
      <c r="R303" s="142">
        <f>Q303*H303</f>
        <v>0.99634304</v>
      </c>
      <c r="S303" s="142">
        <v>0</v>
      </c>
      <c r="T303" s="143">
        <f>S303*H303</f>
        <v>0</v>
      </c>
      <c r="AR303" s="144" t="s">
        <v>169</v>
      </c>
      <c r="AT303" s="144" t="s">
        <v>164</v>
      </c>
      <c r="AU303" s="144" t="s">
        <v>82</v>
      </c>
      <c r="AY303" s="18" t="s">
        <v>161</v>
      </c>
      <c r="BE303" s="145">
        <f>IF(N303="základní",J303,0)</f>
        <v>0</v>
      </c>
      <c r="BF303" s="145">
        <f>IF(N303="snížená",J303,0)</f>
        <v>0</v>
      </c>
      <c r="BG303" s="145">
        <f>IF(N303="zákl. přenesená",J303,0)</f>
        <v>0</v>
      </c>
      <c r="BH303" s="145">
        <f>IF(N303="sníž. přenesená",J303,0)</f>
        <v>0</v>
      </c>
      <c r="BI303" s="145">
        <f>IF(N303="nulová",J303,0)</f>
        <v>0</v>
      </c>
      <c r="BJ303" s="18" t="s">
        <v>80</v>
      </c>
      <c r="BK303" s="145">
        <f>ROUND(I303*H303,2)</f>
        <v>0</v>
      </c>
      <c r="BL303" s="18" t="s">
        <v>169</v>
      </c>
      <c r="BM303" s="144" t="s">
        <v>391</v>
      </c>
    </row>
    <row r="304" spans="2:47" s="1" customFormat="1" ht="12">
      <c r="B304" s="33"/>
      <c r="D304" s="146" t="s">
        <v>171</v>
      </c>
      <c r="F304" s="147" t="s">
        <v>392</v>
      </c>
      <c r="I304" s="148"/>
      <c r="L304" s="33"/>
      <c r="M304" s="149"/>
      <c r="T304" s="54"/>
      <c r="AT304" s="18" t="s">
        <v>171</v>
      </c>
      <c r="AU304" s="18" t="s">
        <v>82</v>
      </c>
    </row>
    <row r="305" spans="2:51" s="12" customFormat="1" ht="12">
      <c r="B305" s="150"/>
      <c r="D305" s="151" t="s">
        <v>173</v>
      </c>
      <c r="E305" s="152" t="s">
        <v>3</v>
      </c>
      <c r="F305" s="153" t="s">
        <v>393</v>
      </c>
      <c r="H305" s="152" t="s">
        <v>3</v>
      </c>
      <c r="I305" s="154"/>
      <c r="L305" s="150"/>
      <c r="M305" s="155"/>
      <c r="T305" s="156"/>
      <c r="AT305" s="152" t="s">
        <v>173</v>
      </c>
      <c r="AU305" s="152" t="s">
        <v>82</v>
      </c>
      <c r="AV305" s="12" t="s">
        <v>80</v>
      </c>
      <c r="AW305" s="12" t="s">
        <v>32</v>
      </c>
      <c r="AX305" s="12" t="s">
        <v>73</v>
      </c>
      <c r="AY305" s="152" t="s">
        <v>161</v>
      </c>
    </row>
    <row r="306" spans="2:51" s="13" customFormat="1" ht="12">
      <c r="B306" s="157"/>
      <c r="D306" s="151" t="s">
        <v>173</v>
      </c>
      <c r="E306" s="158" t="s">
        <v>3</v>
      </c>
      <c r="F306" s="159" t="s">
        <v>394</v>
      </c>
      <c r="H306" s="160">
        <v>54.208</v>
      </c>
      <c r="I306" s="161"/>
      <c r="L306" s="157"/>
      <c r="M306" s="162"/>
      <c r="T306" s="163"/>
      <c r="AT306" s="158" t="s">
        <v>173</v>
      </c>
      <c r="AU306" s="158" t="s">
        <v>82</v>
      </c>
      <c r="AV306" s="13" t="s">
        <v>82</v>
      </c>
      <c r="AW306" s="13" t="s">
        <v>32</v>
      </c>
      <c r="AX306" s="13" t="s">
        <v>80</v>
      </c>
      <c r="AY306" s="158" t="s">
        <v>161</v>
      </c>
    </row>
    <row r="307" spans="2:65" s="1" customFormat="1" ht="49.15" customHeight="1">
      <c r="B307" s="132"/>
      <c r="C307" s="133" t="s">
        <v>395</v>
      </c>
      <c r="D307" s="133" t="s">
        <v>164</v>
      </c>
      <c r="E307" s="134" t="s">
        <v>396</v>
      </c>
      <c r="F307" s="135" t="s">
        <v>397</v>
      </c>
      <c r="G307" s="136" t="s">
        <v>167</v>
      </c>
      <c r="H307" s="137">
        <v>193</v>
      </c>
      <c r="I307" s="138"/>
      <c r="J307" s="139">
        <f>ROUND(I307*H307,2)</f>
        <v>0</v>
      </c>
      <c r="K307" s="135" t="s">
        <v>168</v>
      </c>
      <c r="L307" s="33"/>
      <c r="M307" s="140" t="s">
        <v>3</v>
      </c>
      <c r="N307" s="141" t="s">
        <v>44</v>
      </c>
      <c r="P307" s="142">
        <f>O307*H307</f>
        <v>0</v>
      </c>
      <c r="Q307" s="142">
        <v>0.017</v>
      </c>
      <c r="R307" s="142">
        <f>Q307*H307</f>
        <v>3.281</v>
      </c>
      <c r="S307" s="142">
        <v>0</v>
      </c>
      <c r="T307" s="143">
        <f>S307*H307</f>
        <v>0</v>
      </c>
      <c r="AR307" s="144" t="s">
        <v>169</v>
      </c>
      <c r="AT307" s="144" t="s">
        <v>164</v>
      </c>
      <c r="AU307" s="144" t="s">
        <v>82</v>
      </c>
      <c r="AY307" s="18" t="s">
        <v>161</v>
      </c>
      <c r="BE307" s="145">
        <f>IF(N307="základní",J307,0)</f>
        <v>0</v>
      </c>
      <c r="BF307" s="145">
        <f>IF(N307="snížená",J307,0)</f>
        <v>0</v>
      </c>
      <c r="BG307" s="145">
        <f>IF(N307="zákl. přenesená",J307,0)</f>
        <v>0</v>
      </c>
      <c r="BH307" s="145">
        <f>IF(N307="sníž. přenesená",J307,0)</f>
        <v>0</v>
      </c>
      <c r="BI307" s="145">
        <f>IF(N307="nulová",J307,0)</f>
        <v>0</v>
      </c>
      <c r="BJ307" s="18" t="s">
        <v>80</v>
      </c>
      <c r="BK307" s="145">
        <f>ROUND(I307*H307,2)</f>
        <v>0</v>
      </c>
      <c r="BL307" s="18" t="s">
        <v>169</v>
      </c>
      <c r="BM307" s="144" t="s">
        <v>398</v>
      </c>
    </row>
    <row r="308" spans="2:47" s="1" customFormat="1" ht="12">
      <c r="B308" s="33"/>
      <c r="D308" s="146" t="s">
        <v>171</v>
      </c>
      <c r="F308" s="147" t="s">
        <v>399</v>
      </c>
      <c r="I308" s="148"/>
      <c r="L308" s="33"/>
      <c r="M308" s="149"/>
      <c r="T308" s="54"/>
      <c r="AT308" s="18" t="s">
        <v>171</v>
      </c>
      <c r="AU308" s="18" t="s">
        <v>82</v>
      </c>
    </row>
    <row r="309" spans="2:51" s="12" customFormat="1" ht="12">
      <c r="B309" s="150"/>
      <c r="D309" s="151" t="s">
        <v>173</v>
      </c>
      <c r="E309" s="152" t="s">
        <v>3</v>
      </c>
      <c r="F309" s="153" t="s">
        <v>367</v>
      </c>
      <c r="H309" s="152" t="s">
        <v>3</v>
      </c>
      <c r="I309" s="154"/>
      <c r="L309" s="150"/>
      <c r="M309" s="155"/>
      <c r="T309" s="156"/>
      <c r="AT309" s="152" t="s">
        <v>173</v>
      </c>
      <c r="AU309" s="152" t="s">
        <v>82</v>
      </c>
      <c r="AV309" s="12" t="s">
        <v>80</v>
      </c>
      <c r="AW309" s="12" t="s">
        <v>32</v>
      </c>
      <c r="AX309" s="12" t="s">
        <v>73</v>
      </c>
      <c r="AY309" s="152" t="s">
        <v>161</v>
      </c>
    </row>
    <row r="310" spans="2:51" s="12" customFormat="1" ht="12">
      <c r="B310" s="150"/>
      <c r="D310" s="151" t="s">
        <v>173</v>
      </c>
      <c r="E310" s="152" t="s">
        <v>3</v>
      </c>
      <c r="F310" s="153" t="s">
        <v>307</v>
      </c>
      <c r="H310" s="152" t="s">
        <v>3</v>
      </c>
      <c r="I310" s="154"/>
      <c r="L310" s="150"/>
      <c r="M310" s="155"/>
      <c r="T310" s="156"/>
      <c r="AT310" s="152" t="s">
        <v>173</v>
      </c>
      <c r="AU310" s="152" t="s">
        <v>82</v>
      </c>
      <c r="AV310" s="12" t="s">
        <v>80</v>
      </c>
      <c r="AW310" s="12" t="s">
        <v>32</v>
      </c>
      <c r="AX310" s="12" t="s">
        <v>73</v>
      </c>
      <c r="AY310" s="152" t="s">
        <v>161</v>
      </c>
    </row>
    <row r="311" spans="2:51" s="12" customFormat="1" ht="12">
      <c r="B311" s="150"/>
      <c r="D311" s="151" t="s">
        <v>173</v>
      </c>
      <c r="E311" s="152" t="s">
        <v>3</v>
      </c>
      <c r="F311" s="153" t="s">
        <v>368</v>
      </c>
      <c r="H311" s="152" t="s">
        <v>3</v>
      </c>
      <c r="I311" s="154"/>
      <c r="L311" s="150"/>
      <c r="M311" s="155"/>
      <c r="T311" s="156"/>
      <c r="AT311" s="152" t="s">
        <v>173</v>
      </c>
      <c r="AU311" s="152" t="s">
        <v>82</v>
      </c>
      <c r="AV311" s="12" t="s">
        <v>80</v>
      </c>
      <c r="AW311" s="12" t="s">
        <v>32</v>
      </c>
      <c r="AX311" s="12" t="s">
        <v>73</v>
      </c>
      <c r="AY311" s="152" t="s">
        <v>161</v>
      </c>
    </row>
    <row r="312" spans="2:51" s="13" customFormat="1" ht="12">
      <c r="B312" s="157"/>
      <c r="D312" s="151" t="s">
        <v>173</v>
      </c>
      <c r="E312" s="158" t="s">
        <v>3</v>
      </c>
      <c r="F312" s="159" t="s">
        <v>369</v>
      </c>
      <c r="H312" s="160">
        <v>193</v>
      </c>
      <c r="I312" s="161"/>
      <c r="L312" s="157"/>
      <c r="M312" s="162"/>
      <c r="T312" s="163"/>
      <c r="AT312" s="158" t="s">
        <v>173</v>
      </c>
      <c r="AU312" s="158" t="s">
        <v>82</v>
      </c>
      <c r="AV312" s="13" t="s">
        <v>82</v>
      </c>
      <c r="AW312" s="13" t="s">
        <v>32</v>
      </c>
      <c r="AX312" s="13" t="s">
        <v>73</v>
      </c>
      <c r="AY312" s="158" t="s">
        <v>161</v>
      </c>
    </row>
    <row r="313" spans="2:51" s="14" customFormat="1" ht="12">
      <c r="B313" s="164"/>
      <c r="D313" s="151" t="s">
        <v>173</v>
      </c>
      <c r="E313" s="165" t="s">
        <v>3</v>
      </c>
      <c r="F313" s="166" t="s">
        <v>192</v>
      </c>
      <c r="H313" s="167">
        <v>193</v>
      </c>
      <c r="I313" s="168"/>
      <c r="L313" s="164"/>
      <c r="M313" s="169"/>
      <c r="T313" s="170"/>
      <c r="AT313" s="165" t="s">
        <v>173</v>
      </c>
      <c r="AU313" s="165" t="s">
        <v>82</v>
      </c>
      <c r="AV313" s="14" t="s">
        <v>169</v>
      </c>
      <c r="AW313" s="14" t="s">
        <v>32</v>
      </c>
      <c r="AX313" s="14" t="s">
        <v>80</v>
      </c>
      <c r="AY313" s="165" t="s">
        <v>161</v>
      </c>
    </row>
    <row r="314" spans="2:65" s="1" customFormat="1" ht="33" customHeight="1">
      <c r="B314" s="132"/>
      <c r="C314" s="133" t="s">
        <v>400</v>
      </c>
      <c r="D314" s="133" t="s">
        <v>164</v>
      </c>
      <c r="E314" s="134" t="s">
        <v>401</v>
      </c>
      <c r="F314" s="135" t="s">
        <v>402</v>
      </c>
      <c r="G314" s="136" t="s">
        <v>167</v>
      </c>
      <c r="H314" s="137">
        <v>149.308</v>
      </c>
      <c r="I314" s="138"/>
      <c r="J314" s="139">
        <f>ROUND(I314*H314,2)</f>
        <v>0</v>
      </c>
      <c r="K314" s="135" t="s">
        <v>168</v>
      </c>
      <c r="L314" s="33"/>
      <c r="M314" s="140" t="s">
        <v>3</v>
      </c>
      <c r="N314" s="141" t="s">
        <v>44</v>
      </c>
      <c r="P314" s="142">
        <f>O314*H314</f>
        <v>0</v>
      </c>
      <c r="Q314" s="142">
        <v>0.00735</v>
      </c>
      <c r="R314" s="142">
        <f>Q314*H314</f>
        <v>1.0974138</v>
      </c>
      <c r="S314" s="142">
        <v>0</v>
      </c>
      <c r="T314" s="143">
        <f>S314*H314</f>
        <v>0</v>
      </c>
      <c r="AR314" s="144" t="s">
        <v>169</v>
      </c>
      <c r="AT314" s="144" t="s">
        <v>164</v>
      </c>
      <c r="AU314" s="144" t="s">
        <v>82</v>
      </c>
      <c r="AY314" s="18" t="s">
        <v>161</v>
      </c>
      <c r="BE314" s="145">
        <f>IF(N314="základní",J314,0)</f>
        <v>0</v>
      </c>
      <c r="BF314" s="145">
        <f>IF(N314="snížená",J314,0)</f>
        <v>0</v>
      </c>
      <c r="BG314" s="145">
        <f>IF(N314="zákl. přenesená",J314,0)</f>
        <v>0</v>
      </c>
      <c r="BH314" s="145">
        <f>IF(N314="sníž. přenesená",J314,0)</f>
        <v>0</v>
      </c>
      <c r="BI314" s="145">
        <f>IF(N314="nulová",J314,0)</f>
        <v>0</v>
      </c>
      <c r="BJ314" s="18" t="s">
        <v>80</v>
      </c>
      <c r="BK314" s="145">
        <f>ROUND(I314*H314,2)</f>
        <v>0</v>
      </c>
      <c r="BL314" s="18" t="s">
        <v>169</v>
      </c>
      <c r="BM314" s="144" t="s">
        <v>403</v>
      </c>
    </row>
    <row r="315" spans="2:47" s="1" customFormat="1" ht="12">
      <c r="B315" s="33"/>
      <c r="D315" s="146" t="s">
        <v>171</v>
      </c>
      <c r="F315" s="147" t="s">
        <v>404</v>
      </c>
      <c r="I315" s="148"/>
      <c r="L315" s="33"/>
      <c r="M315" s="149"/>
      <c r="T315" s="54"/>
      <c r="AT315" s="18" t="s">
        <v>171</v>
      </c>
      <c r="AU315" s="18" t="s">
        <v>82</v>
      </c>
    </row>
    <row r="316" spans="2:51" s="12" customFormat="1" ht="12">
      <c r="B316" s="150"/>
      <c r="D316" s="151" t="s">
        <v>173</v>
      </c>
      <c r="E316" s="152" t="s">
        <v>3</v>
      </c>
      <c r="F316" s="153" t="s">
        <v>405</v>
      </c>
      <c r="H316" s="152" t="s">
        <v>3</v>
      </c>
      <c r="I316" s="154"/>
      <c r="L316" s="150"/>
      <c r="M316" s="155"/>
      <c r="T316" s="156"/>
      <c r="AT316" s="152" t="s">
        <v>173</v>
      </c>
      <c r="AU316" s="152" t="s">
        <v>82</v>
      </c>
      <c r="AV316" s="12" t="s">
        <v>80</v>
      </c>
      <c r="AW316" s="12" t="s">
        <v>32</v>
      </c>
      <c r="AX316" s="12" t="s">
        <v>73</v>
      </c>
      <c r="AY316" s="152" t="s">
        <v>161</v>
      </c>
    </row>
    <row r="317" spans="2:51" s="12" customFormat="1" ht="12">
      <c r="B317" s="150"/>
      <c r="D317" s="151" t="s">
        <v>173</v>
      </c>
      <c r="E317" s="152" t="s">
        <v>3</v>
      </c>
      <c r="F317" s="153" t="s">
        <v>299</v>
      </c>
      <c r="H317" s="152" t="s">
        <v>3</v>
      </c>
      <c r="I317" s="154"/>
      <c r="L317" s="150"/>
      <c r="M317" s="155"/>
      <c r="T317" s="156"/>
      <c r="AT317" s="152" t="s">
        <v>173</v>
      </c>
      <c r="AU317" s="152" t="s">
        <v>82</v>
      </c>
      <c r="AV317" s="12" t="s">
        <v>80</v>
      </c>
      <c r="AW317" s="12" t="s">
        <v>32</v>
      </c>
      <c r="AX317" s="12" t="s">
        <v>73</v>
      </c>
      <c r="AY317" s="152" t="s">
        <v>161</v>
      </c>
    </row>
    <row r="318" spans="2:51" s="13" customFormat="1" ht="12">
      <c r="B318" s="157"/>
      <c r="D318" s="151" t="s">
        <v>173</v>
      </c>
      <c r="E318" s="158" t="s">
        <v>3</v>
      </c>
      <c r="F318" s="159" t="s">
        <v>406</v>
      </c>
      <c r="H318" s="160">
        <v>27.171</v>
      </c>
      <c r="I318" s="161"/>
      <c r="L318" s="157"/>
      <c r="M318" s="162"/>
      <c r="T318" s="163"/>
      <c r="AT318" s="158" t="s">
        <v>173</v>
      </c>
      <c r="AU318" s="158" t="s">
        <v>82</v>
      </c>
      <c r="AV318" s="13" t="s">
        <v>82</v>
      </c>
      <c r="AW318" s="13" t="s">
        <v>32</v>
      </c>
      <c r="AX318" s="13" t="s">
        <v>73</v>
      </c>
      <c r="AY318" s="158" t="s">
        <v>161</v>
      </c>
    </row>
    <row r="319" spans="2:51" s="12" customFormat="1" ht="12">
      <c r="B319" s="150"/>
      <c r="D319" s="151" t="s">
        <v>173</v>
      </c>
      <c r="E319" s="152" t="s">
        <v>3</v>
      </c>
      <c r="F319" s="153" t="s">
        <v>307</v>
      </c>
      <c r="H319" s="152" t="s">
        <v>3</v>
      </c>
      <c r="I319" s="154"/>
      <c r="L319" s="150"/>
      <c r="M319" s="155"/>
      <c r="T319" s="156"/>
      <c r="AT319" s="152" t="s">
        <v>173</v>
      </c>
      <c r="AU319" s="152" t="s">
        <v>82</v>
      </c>
      <c r="AV319" s="12" t="s">
        <v>80</v>
      </c>
      <c r="AW319" s="12" t="s">
        <v>32</v>
      </c>
      <c r="AX319" s="12" t="s">
        <v>73</v>
      </c>
      <c r="AY319" s="152" t="s">
        <v>161</v>
      </c>
    </row>
    <row r="320" spans="2:51" s="13" customFormat="1" ht="22.5">
      <c r="B320" s="157"/>
      <c r="D320" s="151" t="s">
        <v>173</v>
      </c>
      <c r="E320" s="158" t="s">
        <v>3</v>
      </c>
      <c r="F320" s="159" t="s">
        <v>407</v>
      </c>
      <c r="H320" s="160">
        <v>19.436</v>
      </c>
      <c r="I320" s="161"/>
      <c r="L320" s="157"/>
      <c r="M320" s="162"/>
      <c r="T320" s="163"/>
      <c r="AT320" s="158" t="s">
        <v>173</v>
      </c>
      <c r="AU320" s="158" t="s">
        <v>82</v>
      </c>
      <c r="AV320" s="13" t="s">
        <v>82</v>
      </c>
      <c r="AW320" s="13" t="s">
        <v>32</v>
      </c>
      <c r="AX320" s="13" t="s">
        <v>73</v>
      </c>
      <c r="AY320" s="158" t="s">
        <v>161</v>
      </c>
    </row>
    <row r="321" spans="2:51" s="13" customFormat="1" ht="22.5">
      <c r="B321" s="157"/>
      <c r="D321" s="151" t="s">
        <v>173</v>
      </c>
      <c r="E321" s="158" t="s">
        <v>3</v>
      </c>
      <c r="F321" s="159" t="s">
        <v>408</v>
      </c>
      <c r="H321" s="160">
        <v>25.74</v>
      </c>
      <c r="I321" s="161"/>
      <c r="L321" s="157"/>
      <c r="M321" s="162"/>
      <c r="T321" s="163"/>
      <c r="AT321" s="158" t="s">
        <v>173</v>
      </c>
      <c r="AU321" s="158" t="s">
        <v>82</v>
      </c>
      <c r="AV321" s="13" t="s">
        <v>82</v>
      </c>
      <c r="AW321" s="13" t="s">
        <v>32</v>
      </c>
      <c r="AX321" s="13" t="s">
        <v>73</v>
      </c>
      <c r="AY321" s="158" t="s">
        <v>161</v>
      </c>
    </row>
    <row r="322" spans="2:51" s="13" customFormat="1" ht="12">
      <c r="B322" s="157"/>
      <c r="D322" s="151" t="s">
        <v>173</v>
      </c>
      <c r="E322" s="158" t="s">
        <v>3</v>
      </c>
      <c r="F322" s="159" t="s">
        <v>409</v>
      </c>
      <c r="H322" s="160">
        <v>24.155</v>
      </c>
      <c r="I322" s="161"/>
      <c r="L322" s="157"/>
      <c r="M322" s="162"/>
      <c r="T322" s="163"/>
      <c r="AT322" s="158" t="s">
        <v>173</v>
      </c>
      <c r="AU322" s="158" t="s">
        <v>82</v>
      </c>
      <c r="AV322" s="13" t="s">
        <v>82</v>
      </c>
      <c r="AW322" s="13" t="s">
        <v>32</v>
      </c>
      <c r="AX322" s="13" t="s">
        <v>73</v>
      </c>
      <c r="AY322" s="158" t="s">
        <v>161</v>
      </c>
    </row>
    <row r="323" spans="2:51" s="12" customFormat="1" ht="12">
      <c r="B323" s="150"/>
      <c r="D323" s="151" t="s">
        <v>173</v>
      </c>
      <c r="E323" s="152" t="s">
        <v>3</v>
      </c>
      <c r="F323" s="153" t="s">
        <v>410</v>
      </c>
      <c r="H323" s="152" t="s">
        <v>3</v>
      </c>
      <c r="I323" s="154"/>
      <c r="L323" s="150"/>
      <c r="M323" s="155"/>
      <c r="T323" s="156"/>
      <c r="AT323" s="152" t="s">
        <v>173</v>
      </c>
      <c r="AU323" s="152" t="s">
        <v>82</v>
      </c>
      <c r="AV323" s="12" t="s">
        <v>80</v>
      </c>
      <c r="AW323" s="12" t="s">
        <v>32</v>
      </c>
      <c r="AX323" s="12" t="s">
        <v>73</v>
      </c>
      <c r="AY323" s="152" t="s">
        <v>161</v>
      </c>
    </row>
    <row r="324" spans="2:51" s="13" customFormat="1" ht="12">
      <c r="B324" s="157"/>
      <c r="D324" s="151" t="s">
        <v>173</v>
      </c>
      <c r="E324" s="158" t="s">
        <v>3</v>
      </c>
      <c r="F324" s="159" t="s">
        <v>411</v>
      </c>
      <c r="H324" s="160">
        <v>25.8</v>
      </c>
      <c r="I324" s="161"/>
      <c r="L324" s="157"/>
      <c r="M324" s="162"/>
      <c r="T324" s="163"/>
      <c r="AT324" s="158" t="s">
        <v>173</v>
      </c>
      <c r="AU324" s="158" t="s">
        <v>82</v>
      </c>
      <c r="AV324" s="13" t="s">
        <v>82</v>
      </c>
      <c r="AW324" s="13" t="s">
        <v>32</v>
      </c>
      <c r="AX324" s="13" t="s">
        <v>73</v>
      </c>
      <c r="AY324" s="158" t="s">
        <v>161</v>
      </c>
    </row>
    <row r="325" spans="2:51" s="13" customFormat="1" ht="12">
      <c r="B325" s="157"/>
      <c r="D325" s="151" t="s">
        <v>173</v>
      </c>
      <c r="E325" s="158" t="s">
        <v>3</v>
      </c>
      <c r="F325" s="159" t="s">
        <v>412</v>
      </c>
      <c r="H325" s="160">
        <v>14.46</v>
      </c>
      <c r="I325" s="161"/>
      <c r="L325" s="157"/>
      <c r="M325" s="162"/>
      <c r="T325" s="163"/>
      <c r="AT325" s="158" t="s">
        <v>173</v>
      </c>
      <c r="AU325" s="158" t="s">
        <v>82</v>
      </c>
      <c r="AV325" s="13" t="s">
        <v>82</v>
      </c>
      <c r="AW325" s="13" t="s">
        <v>32</v>
      </c>
      <c r="AX325" s="13" t="s">
        <v>73</v>
      </c>
      <c r="AY325" s="158" t="s">
        <v>161</v>
      </c>
    </row>
    <row r="326" spans="2:51" s="13" customFormat="1" ht="12">
      <c r="B326" s="157"/>
      <c r="D326" s="151" t="s">
        <v>173</v>
      </c>
      <c r="E326" s="158" t="s">
        <v>3</v>
      </c>
      <c r="F326" s="159" t="s">
        <v>413</v>
      </c>
      <c r="H326" s="160">
        <v>12.546</v>
      </c>
      <c r="I326" s="161"/>
      <c r="L326" s="157"/>
      <c r="M326" s="162"/>
      <c r="T326" s="163"/>
      <c r="AT326" s="158" t="s">
        <v>173</v>
      </c>
      <c r="AU326" s="158" t="s">
        <v>82</v>
      </c>
      <c r="AV326" s="13" t="s">
        <v>82</v>
      </c>
      <c r="AW326" s="13" t="s">
        <v>32</v>
      </c>
      <c r="AX326" s="13" t="s">
        <v>73</v>
      </c>
      <c r="AY326" s="158" t="s">
        <v>161</v>
      </c>
    </row>
    <row r="327" spans="2:51" s="14" customFormat="1" ht="12">
      <c r="B327" s="164"/>
      <c r="D327" s="151" t="s">
        <v>173</v>
      </c>
      <c r="E327" s="165" t="s">
        <v>3</v>
      </c>
      <c r="F327" s="166" t="s">
        <v>192</v>
      </c>
      <c r="H327" s="167">
        <v>149.308</v>
      </c>
      <c r="I327" s="168"/>
      <c r="L327" s="164"/>
      <c r="M327" s="169"/>
      <c r="T327" s="170"/>
      <c r="AT327" s="165" t="s">
        <v>173</v>
      </c>
      <c r="AU327" s="165" t="s">
        <v>82</v>
      </c>
      <c r="AV327" s="14" t="s">
        <v>169</v>
      </c>
      <c r="AW327" s="14" t="s">
        <v>32</v>
      </c>
      <c r="AX327" s="14" t="s">
        <v>80</v>
      </c>
      <c r="AY327" s="165" t="s">
        <v>161</v>
      </c>
    </row>
    <row r="328" spans="2:65" s="1" customFormat="1" ht="37.9" customHeight="1">
      <c r="B328" s="132"/>
      <c r="C328" s="133" t="s">
        <v>414</v>
      </c>
      <c r="D328" s="133" t="s">
        <v>164</v>
      </c>
      <c r="E328" s="134" t="s">
        <v>415</v>
      </c>
      <c r="F328" s="135" t="s">
        <v>416</v>
      </c>
      <c r="G328" s="136" t="s">
        <v>167</v>
      </c>
      <c r="H328" s="137">
        <v>3090.712</v>
      </c>
      <c r="I328" s="138"/>
      <c r="J328" s="139">
        <f>ROUND(I328*H328,2)</f>
        <v>0</v>
      </c>
      <c r="K328" s="135" t="s">
        <v>168</v>
      </c>
      <c r="L328" s="33"/>
      <c r="M328" s="140" t="s">
        <v>3</v>
      </c>
      <c r="N328" s="141" t="s">
        <v>44</v>
      </c>
      <c r="P328" s="142">
        <f>O328*H328</f>
        <v>0</v>
      </c>
      <c r="Q328" s="142">
        <v>0.0014</v>
      </c>
      <c r="R328" s="142">
        <f>Q328*H328</f>
        <v>4.3269968</v>
      </c>
      <c r="S328" s="142">
        <v>0</v>
      </c>
      <c r="T328" s="143">
        <f>S328*H328</f>
        <v>0</v>
      </c>
      <c r="AR328" s="144" t="s">
        <v>169</v>
      </c>
      <c r="AT328" s="144" t="s">
        <v>164</v>
      </c>
      <c r="AU328" s="144" t="s">
        <v>82</v>
      </c>
      <c r="AY328" s="18" t="s">
        <v>161</v>
      </c>
      <c r="BE328" s="145">
        <f>IF(N328="základní",J328,0)</f>
        <v>0</v>
      </c>
      <c r="BF328" s="145">
        <f>IF(N328="snížená",J328,0)</f>
        <v>0</v>
      </c>
      <c r="BG328" s="145">
        <f>IF(N328="zákl. přenesená",J328,0)</f>
        <v>0</v>
      </c>
      <c r="BH328" s="145">
        <f>IF(N328="sníž. přenesená",J328,0)</f>
        <v>0</v>
      </c>
      <c r="BI328" s="145">
        <f>IF(N328="nulová",J328,0)</f>
        <v>0</v>
      </c>
      <c r="BJ328" s="18" t="s">
        <v>80</v>
      </c>
      <c r="BK328" s="145">
        <f>ROUND(I328*H328,2)</f>
        <v>0</v>
      </c>
      <c r="BL328" s="18" t="s">
        <v>169</v>
      </c>
      <c r="BM328" s="144" t="s">
        <v>417</v>
      </c>
    </row>
    <row r="329" spans="2:47" s="1" customFormat="1" ht="12">
      <c r="B329" s="33"/>
      <c r="D329" s="146" t="s">
        <v>171</v>
      </c>
      <c r="F329" s="147" t="s">
        <v>418</v>
      </c>
      <c r="I329" s="148"/>
      <c r="L329" s="33"/>
      <c r="M329" s="149"/>
      <c r="T329" s="54"/>
      <c r="AT329" s="18" t="s">
        <v>171</v>
      </c>
      <c r="AU329" s="18" t="s">
        <v>82</v>
      </c>
    </row>
    <row r="330" spans="2:51" s="12" customFormat="1" ht="12">
      <c r="B330" s="150"/>
      <c r="D330" s="151" t="s">
        <v>173</v>
      </c>
      <c r="E330" s="152" t="s">
        <v>3</v>
      </c>
      <c r="F330" s="153" t="s">
        <v>419</v>
      </c>
      <c r="H330" s="152" t="s">
        <v>3</v>
      </c>
      <c r="I330" s="154"/>
      <c r="L330" s="150"/>
      <c r="M330" s="155"/>
      <c r="T330" s="156"/>
      <c r="AT330" s="152" t="s">
        <v>173</v>
      </c>
      <c r="AU330" s="152" t="s">
        <v>82</v>
      </c>
      <c r="AV330" s="12" t="s">
        <v>80</v>
      </c>
      <c r="AW330" s="12" t="s">
        <v>32</v>
      </c>
      <c r="AX330" s="12" t="s">
        <v>73</v>
      </c>
      <c r="AY330" s="152" t="s">
        <v>161</v>
      </c>
    </row>
    <row r="331" spans="2:51" s="13" customFormat="1" ht="12">
      <c r="B331" s="157"/>
      <c r="D331" s="151" t="s">
        <v>173</v>
      </c>
      <c r="E331" s="158" t="s">
        <v>3</v>
      </c>
      <c r="F331" s="159" t="s">
        <v>420</v>
      </c>
      <c r="H331" s="160">
        <v>3090.712</v>
      </c>
      <c r="I331" s="161"/>
      <c r="L331" s="157"/>
      <c r="M331" s="162"/>
      <c r="T331" s="163"/>
      <c r="AT331" s="158" t="s">
        <v>173</v>
      </c>
      <c r="AU331" s="158" t="s">
        <v>82</v>
      </c>
      <c r="AV331" s="13" t="s">
        <v>82</v>
      </c>
      <c r="AW331" s="13" t="s">
        <v>32</v>
      </c>
      <c r="AX331" s="13" t="s">
        <v>80</v>
      </c>
      <c r="AY331" s="158" t="s">
        <v>161</v>
      </c>
    </row>
    <row r="332" spans="2:65" s="1" customFormat="1" ht="21.75" customHeight="1">
      <c r="B332" s="132"/>
      <c r="C332" s="133" t="s">
        <v>421</v>
      </c>
      <c r="D332" s="133" t="s">
        <v>164</v>
      </c>
      <c r="E332" s="134" t="s">
        <v>422</v>
      </c>
      <c r="F332" s="135" t="s">
        <v>423</v>
      </c>
      <c r="G332" s="136" t="s">
        <v>167</v>
      </c>
      <c r="H332" s="137">
        <v>30</v>
      </c>
      <c r="I332" s="138"/>
      <c r="J332" s="139">
        <f>ROUND(I332*H332,2)</f>
        <v>0</v>
      </c>
      <c r="K332" s="135" t="s">
        <v>168</v>
      </c>
      <c r="L332" s="33"/>
      <c r="M332" s="140" t="s">
        <v>3</v>
      </c>
      <c r="N332" s="141" t="s">
        <v>44</v>
      </c>
      <c r="P332" s="142">
        <f>O332*H332</f>
        <v>0</v>
      </c>
      <c r="Q332" s="142">
        <v>0.04</v>
      </c>
      <c r="R332" s="142">
        <f>Q332*H332</f>
        <v>1.2</v>
      </c>
      <c r="S332" s="142">
        <v>0</v>
      </c>
      <c r="T332" s="143">
        <f>S332*H332</f>
        <v>0</v>
      </c>
      <c r="AR332" s="144" t="s">
        <v>169</v>
      </c>
      <c r="AT332" s="144" t="s">
        <v>164</v>
      </c>
      <c r="AU332" s="144" t="s">
        <v>82</v>
      </c>
      <c r="AY332" s="18" t="s">
        <v>161</v>
      </c>
      <c r="BE332" s="145">
        <f>IF(N332="základní",J332,0)</f>
        <v>0</v>
      </c>
      <c r="BF332" s="145">
        <f>IF(N332="snížená",J332,0)</f>
        <v>0</v>
      </c>
      <c r="BG332" s="145">
        <f>IF(N332="zákl. přenesená",J332,0)</f>
        <v>0</v>
      </c>
      <c r="BH332" s="145">
        <f>IF(N332="sníž. přenesená",J332,0)</f>
        <v>0</v>
      </c>
      <c r="BI332" s="145">
        <f>IF(N332="nulová",J332,0)</f>
        <v>0</v>
      </c>
      <c r="BJ332" s="18" t="s">
        <v>80</v>
      </c>
      <c r="BK332" s="145">
        <f>ROUND(I332*H332,2)</f>
        <v>0</v>
      </c>
      <c r="BL332" s="18" t="s">
        <v>169</v>
      </c>
      <c r="BM332" s="144" t="s">
        <v>424</v>
      </c>
    </row>
    <row r="333" spans="2:47" s="1" customFormat="1" ht="12">
      <c r="B333" s="33"/>
      <c r="D333" s="146" t="s">
        <v>171</v>
      </c>
      <c r="F333" s="147" t="s">
        <v>425</v>
      </c>
      <c r="I333" s="148"/>
      <c r="L333" s="33"/>
      <c r="M333" s="149"/>
      <c r="T333" s="54"/>
      <c r="AT333" s="18" t="s">
        <v>171</v>
      </c>
      <c r="AU333" s="18" t="s">
        <v>82</v>
      </c>
    </row>
    <row r="334" spans="2:51" s="12" customFormat="1" ht="12">
      <c r="B334" s="150"/>
      <c r="D334" s="151" t="s">
        <v>173</v>
      </c>
      <c r="E334" s="152" t="s">
        <v>3</v>
      </c>
      <c r="F334" s="153" t="s">
        <v>293</v>
      </c>
      <c r="H334" s="152" t="s">
        <v>3</v>
      </c>
      <c r="I334" s="154"/>
      <c r="L334" s="150"/>
      <c r="M334" s="155"/>
      <c r="T334" s="156"/>
      <c r="AT334" s="152" t="s">
        <v>173</v>
      </c>
      <c r="AU334" s="152" t="s">
        <v>82</v>
      </c>
      <c r="AV334" s="12" t="s">
        <v>80</v>
      </c>
      <c r="AW334" s="12" t="s">
        <v>32</v>
      </c>
      <c r="AX334" s="12" t="s">
        <v>73</v>
      </c>
      <c r="AY334" s="152" t="s">
        <v>161</v>
      </c>
    </row>
    <row r="335" spans="2:51" s="13" customFormat="1" ht="12">
      <c r="B335" s="157"/>
      <c r="D335" s="151" t="s">
        <v>173</v>
      </c>
      <c r="E335" s="158" t="s">
        <v>3</v>
      </c>
      <c r="F335" s="159" t="s">
        <v>426</v>
      </c>
      <c r="H335" s="160">
        <v>30</v>
      </c>
      <c r="I335" s="161"/>
      <c r="L335" s="157"/>
      <c r="M335" s="162"/>
      <c r="T335" s="163"/>
      <c r="AT335" s="158" t="s">
        <v>173</v>
      </c>
      <c r="AU335" s="158" t="s">
        <v>82</v>
      </c>
      <c r="AV335" s="13" t="s">
        <v>82</v>
      </c>
      <c r="AW335" s="13" t="s">
        <v>32</v>
      </c>
      <c r="AX335" s="13" t="s">
        <v>80</v>
      </c>
      <c r="AY335" s="158" t="s">
        <v>161</v>
      </c>
    </row>
    <row r="336" spans="2:65" s="1" customFormat="1" ht="24.2" customHeight="1">
      <c r="B336" s="132"/>
      <c r="C336" s="133" t="s">
        <v>427</v>
      </c>
      <c r="D336" s="133" t="s">
        <v>164</v>
      </c>
      <c r="E336" s="134" t="s">
        <v>428</v>
      </c>
      <c r="F336" s="135" t="s">
        <v>429</v>
      </c>
      <c r="G336" s="136" t="s">
        <v>167</v>
      </c>
      <c r="H336" s="137">
        <v>3240.02</v>
      </c>
      <c r="I336" s="138"/>
      <c r="J336" s="139">
        <f>ROUND(I336*H336,2)</f>
        <v>0</v>
      </c>
      <c r="K336" s="135" t="s">
        <v>168</v>
      </c>
      <c r="L336" s="33"/>
      <c r="M336" s="140" t="s">
        <v>3</v>
      </c>
      <c r="N336" s="141" t="s">
        <v>44</v>
      </c>
      <c r="P336" s="142">
        <f>O336*H336</f>
        <v>0</v>
      </c>
      <c r="Q336" s="142">
        <v>0.004</v>
      </c>
      <c r="R336" s="142">
        <f>Q336*H336</f>
        <v>12.96008</v>
      </c>
      <c r="S336" s="142">
        <v>0</v>
      </c>
      <c r="T336" s="143">
        <f>S336*H336</f>
        <v>0</v>
      </c>
      <c r="AR336" s="144" t="s">
        <v>169</v>
      </c>
      <c r="AT336" s="144" t="s">
        <v>164</v>
      </c>
      <c r="AU336" s="144" t="s">
        <v>82</v>
      </c>
      <c r="AY336" s="18" t="s">
        <v>161</v>
      </c>
      <c r="BE336" s="145">
        <f>IF(N336="základní",J336,0)</f>
        <v>0</v>
      </c>
      <c r="BF336" s="145">
        <f>IF(N336="snížená",J336,0)</f>
        <v>0</v>
      </c>
      <c r="BG336" s="145">
        <f>IF(N336="zákl. přenesená",J336,0)</f>
        <v>0</v>
      </c>
      <c r="BH336" s="145">
        <f>IF(N336="sníž. přenesená",J336,0)</f>
        <v>0</v>
      </c>
      <c r="BI336" s="145">
        <f>IF(N336="nulová",J336,0)</f>
        <v>0</v>
      </c>
      <c r="BJ336" s="18" t="s">
        <v>80</v>
      </c>
      <c r="BK336" s="145">
        <f>ROUND(I336*H336,2)</f>
        <v>0</v>
      </c>
      <c r="BL336" s="18" t="s">
        <v>169</v>
      </c>
      <c r="BM336" s="144" t="s">
        <v>430</v>
      </c>
    </row>
    <row r="337" spans="2:47" s="1" customFormat="1" ht="12">
      <c r="B337" s="33"/>
      <c r="D337" s="146" t="s">
        <v>171</v>
      </c>
      <c r="F337" s="147" t="s">
        <v>431</v>
      </c>
      <c r="I337" s="148"/>
      <c r="L337" s="33"/>
      <c r="M337" s="149"/>
      <c r="T337" s="54"/>
      <c r="AT337" s="18" t="s">
        <v>171</v>
      </c>
      <c r="AU337" s="18" t="s">
        <v>82</v>
      </c>
    </row>
    <row r="338" spans="2:51" s="12" customFormat="1" ht="12">
      <c r="B338" s="150"/>
      <c r="D338" s="151" t="s">
        <v>173</v>
      </c>
      <c r="E338" s="152" t="s">
        <v>3</v>
      </c>
      <c r="F338" s="153" t="s">
        <v>405</v>
      </c>
      <c r="H338" s="152" t="s">
        <v>3</v>
      </c>
      <c r="I338" s="154"/>
      <c r="L338" s="150"/>
      <c r="M338" s="155"/>
      <c r="T338" s="156"/>
      <c r="AT338" s="152" t="s">
        <v>173</v>
      </c>
      <c r="AU338" s="152" t="s">
        <v>82</v>
      </c>
      <c r="AV338" s="12" t="s">
        <v>80</v>
      </c>
      <c r="AW338" s="12" t="s">
        <v>32</v>
      </c>
      <c r="AX338" s="12" t="s">
        <v>73</v>
      </c>
      <c r="AY338" s="152" t="s">
        <v>161</v>
      </c>
    </row>
    <row r="339" spans="2:51" s="12" customFormat="1" ht="12">
      <c r="B339" s="150"/>
      <c r="D339" s="151" t="s">
        <v>173</v>
      </c>
      <c r="E339" s="152" t="s">
        <v>3</v>
      </c>
      <c r="F339" s="153" t="s">
        <v>299</v>
      </c>
      <c r="H339" s="152" t="s">
        <v>3</v>
      </c>
      <c r="I339" s="154"/>
      <c r="L339" s="150"/>
      <c r="M339" s="155"/>
      <c r="T339" s="156"/>
      <c r="AT339" s="152" t="s">
        <v>173</v>
      </c>
      <c r="AU339" s="152" t="s">
        <v>82</v>
      </c>
      <c r="AV339" s="12" t="s">
        <v>80</v>
      </c>
      <c r="AW339" s="12" t="s">
        <v>32</v>
      </c>
      <c r="AX339" s="12" t="s">
        <v>73</v>
      </c>
      <c r="AY339" s="152" t="s">
        <v>161</v>
      </c>
    </row>
    <row r="340" spans="2:51" s="13" customFormat="1" ht="12">
      <c r="B340" s="157"/>
      <c r="D340" s="151" t="s">
        <v>173</v>
      </c>
      <c r="E340" s="158" t="s">
        <v>3</v>
      </c>
      <c r="F340" s="159" t="s">
        <v>406</v>
      </c>
      <c r="H340" s="160">
        <v>27.171</v>
      </c>
      <c r="I340" s="161"/>
      <c r="L340" s="157"/>
      <c r="M340" s="162"/>
      <c r="T340" s="163"/>
      <c r="AT340" s="158" t="s">
        <v>173</v>
      </c>
      <c r="AU340" s="158" t="s">
        <v>82</v>
      </c>
      <c r="AV340" s="13" t="s">
        <v>82</v>
      </c>
      <c r="AW340" s="13" t="s">
        <v>32</v>
      </c>
      <c r="AX340" s="13" t="s">
        <v>73</v>
      </c>
      <c r="AY340" s="158" t="s">
        <v>161</v>
      </c>
    </row>
    <row r="341" spans="2:51" s="12" customFormat="1" ht="12">
      <c r="B341" s="150"/>
      <c r="D341" s="151" t="s">
        <v>173</v>
      </c>
      <c r="E341" s="152" t="s">
        <v>3</v>
      </c>
      <c r="F341" s="153" t="s">
        <v>307</v>
      </c>
      <c r="H341" s="152" t="s">
        <v>3</v>
      </c>
      <c r="I341" s="154"/>
      <c r="L341" s="150"/>
      <c r="M341" s="155"/>
      <c r="T341" s="156"/>
      <c r="AT341" s="152" t="s">
        <v>173</v>
      </c>
      <c r="AU341" s="152" t="s">
        <v>82</v>
      </c>
      <c r="AV341" s="12" t="s">
        <v>80</v>
      </c>
      <c r="AW341" s="12" t="s">
        <v>32</v>
      </c>
      <c r="AX341" s="12" t="s">
        <v>73</v>
      </c>
      <c r="AY341" s="152" t="s">
        <v>161</v>
      </c>
    </row>
    <row r="342" spans="2:51" s="13" customFormat="1" ht="22.5">
      <c r="B342" s="157"/>
      <c r="D342" s="151" t="s">
        <v>173</v>
      </c>
      <c r="E342" s="158" t="s">
        <v>3</v>
      </c>
      <c r="F342" s="159" t="s">
        <v>407</v>
      </c>
      <c r="H342" s="160">
        <v>19.436</v>
      </c>
      <c r="I342" s="161"/>
      <c r="L342" s="157"/>
      <c r="M342" s="162"/>
      <c r="T342" s="163"/>
      <c r="AT342" s="158" t="s">
        <v>173</v>
      </c>
      <c r="AU342" s="158" t="s">
        <v>82</v>
      </c>
      <c r="AV342" s="13" t="s">
        <v>82</v>
      </c>
      <c r="AW342" s="13" t="s">
        <v>32</v>
      </c>
      <c r="AX342" s="13" t="s">
        <v>73</v>
      </c>
      <c r="AY342" s="158" t="s">
        <v>161</v>
      </c>
    </row>
    <row r="343" spans="2:51" s="13" customFormat="1" ht="22.5">
      <c r="B343" s="157"/>
      <c r="D343" s="151" t="s">
        <v>173</v>
      </c>
      <c r="E343" s="158" t="s">
        <v>3</v>
      </c>
      <c r="F343" s="159" t="s">
        <v>408</v>
      </c>
      <c r="H343" s="160">
        <v>25.74</v>
      </c>
      <c r="I343" s="161"/>
      <c r="L343" s="157"/>
      <c r="M343" s="162"/>
      <c r="T343" s="163"/>
      <c r="AT343" s="158" t="s">
        <v>173</v>
      </c>
      <c r="AU343" s="158" t="s">
        <v>82</v>
      </c>
      <c r="AV343" s="13" t="s">
        <v>82</v>
      </c>
      <c r="AW343" s="13" t="s">
        <v>32</v>
      </c>
      <c r="AX343" s="13" t="s">
        <v>73</v>
      </c>
      <c r="AY343" s="158" t="s">
        <v>161</v>
      </c>
    </row>
    <row r="344" spans="2:51" s="13" customFormat="1" ht="12">
      <c r="B344" s="157"/>
      <c r="D344" s="151" t="s">
        <v>173</v>
      </c>
      <c r="E344" s="158" t="s">
        <v>3</v>
      </c>
      <c r="F344" s="159" t="s">
        <v>409</v>
      </c>
      <c r="H344" s="160">
        <v>24.155</v>
      </c>
      <c r="I344" s="161"/>
      <c r="L344" s="157"/>
      <c r="M344" s="162"/>
      <c r="T344" s="163"/>
      <c r="AT344" s="158" t="s">
        <v>173</v>
      </c>
      <c r="AU344" s="158" t="s">
        <v>82</v>
      </c>
      <c r="AV344" s="13" t="s">
        <v>82</v>
      </c>
      <c r="AW344" s="13" t="s">
        <v>32</v>
      </c>
      <c r="AX344" s="13" t="s">
        <v>73</v>
      </c>
      <c r="AY344" s="158" t="s">
        <v>161</v>
      </c>
    </row>
    <row r="345" spans="2:51" s="12" customFormat="1" ht="12">
      <c r="B345" s="150"/>
      <c r="D345" s="151" t="s">
        <v>173</v>
      </c>
      <c r="E345" s="152" t="s">
        <v>3</v>
      </c>
      <c r="F345" s="153" t="s">
        <v>410</v>
      </c>
      <c r="H345" s="152" t="s">
        <v>3</v>
      </c>
      <c r="I345" s="154"/>
      <c r="L345" s="150"/>
      <c r="M345" s="155"/>
      <c r="T345" s="156"/>
      <c r="AT345" s="152" t="s">
        <v>173</v>
      </c>
      <c r="AU345" s="152" t="s">
        <v>82</v>
      </c>
      <c r="AV345" s="12" t="s">
        <v>80</v>
      </c>
      <c r="AW345" s="12" t="s">
        <v>32</v>
      </c>
      <c r="AX345" s="12" t="s">
        <v>73</v>
      </c>
      <c r="AY345" s="152" t="s">
        <v>161</v>
      </c>
    </row>
    <row r="346" spans="2:51" s="13" customFormat="1" ht="12">
      <c r="B346" s="157"/>
      <c r="D346" s="151" t="s">
        <v>173</v>
      </c>
      <c r="E346" s="158" t="s">
        <v>3</v>
      </c>
      <c r="F346" s="159" t="s">
        <v>411</v>
      </c>
      <c r="H346" s="160">
        <v>25.8</v>
      </c>
      <c r="I346" s="161"/>
      <c r="L346" s="157"/>
      <c r="M346" s="162"/>
      <c r="T346" s="163"/>
      <c r="AT346" s="158" t="s">
        <v>173</v>
      </c>
      <c r="AU346" s="158" t="s">
        <v>82</v>
      </c>
      <c r="AV346" s="13" t="s">
        <v>82</v>
      </c>
      <c r="AW346" s="13" t="s">
        <v>32</v>
      </c>
      <c r="AX346" s="13" t="s">
        <v>73</v>
      </c>
      <c r="AY346" s="158" t="s">
        <v>161</v>
      </c>
    </row>
    <row r="347" spans="2:51" s="13" customFormat="1" ht="12">
      <c r="B347" s="157"/>
      <c r="D347" s="151" t="s">
        <v>173</v>
      </c>
      <c r="E347" s="158" t="s">
        <v>3</v>
      </c>
      <c r="F347" s="159" t="s">
        <v>412</v>
      </c>
      <c r="H347" s="160">
        <v>14.46</v>
      </c>
      <c r="I347" s="161"/>
      <c r="L347" s="157"/>
      <c r="M347" s="162"/>
      <c r="T347" s="163"/>
      <c r="AT347" s="158" t="s">
        <v>173</v>
      </c>
      <c r="AU347" s="158" t="s">
        <v>82</v>
      </c>
      <c r="AV347" s="13" t="s">
        <v>82</v>
      </c>
      <c r="AW347" s="13" t="s">
        <v>32</v>
      </c>
      <c r="AX347" s="13" t="s">
        <v>73</v>
      </c>
      <c r="AY347" s="158" t="s">
        <v>161</v>
      </c>
    </row>
    <row r="348" spans="2:51" s="13" customFormat="1" ht="12">
      <c r="B348" s="157"/>
      <c r="D348" s="151" t="s">
        <v>173</v>
      </c>
      <c r="E348" s="158" t="s">
        <v>3</v>
      </c>
      <c r="F348" s="159" t="s">
        <v>413</v>
      </c>
      <c r="H348" s="160">
        <v>12.546</v>
      </c>
      <c r="I348" s="161"/>
      <c r="L348" s="157"/>
      <c r="M348" s="162"/>
      <c r="T348" s="163"/>
      <c r="AT348" s="158" t="s">
        <v>173</v>
      </c>
      <c r="AU348" s="158" t="s">
        <v>82</v>
      </c>
      <c r="AV348" s="13" t="s">
        <v>82</v>
      </c>
      <c r="AW348" s="13" t="s">
        <v>32</v>
      </c>
      <c r="AX348" s="13" t="s">
        <v>73</v>
      </c>
      <c r="AY348" s="158" t="s">
        <v>161</v>
      </c>
    </row>
    <row r="349" spans="2:51" s="15" customFormat="1" ht="12">
      <c r="B349" s="181"/>
      <c r="D349" s="151" t="s">
        <v>173</v>
      </c>
      <c r="E349" s="182" t="s">
        <v>3</v>
      </c>
      <c r="F349" s="183" t="s">
        <v>432</v>
      </c>
      <c r="H349" s="184">
        <v>149.308</v>
      </c>
      <c r="I349" s="185"/>
      <c r="L349" s="181"/>
      <c r="M349" s="186"/>
      <c r="T349" s="187"/>
      <c r="AT349" s="182" t="s">
        <v>173</v>
      </c>
      <c r="AU349" s="182" t="s">
        <v>82</v>
      </c>
      <c r="AV349" s="15" t="s">
        <v>199</v>
      </c>
      <c r="AW349" s="15" t="s">
        <v>32</v>
      </c>
      <c r="AX349" s="15" t="s">
        <v>73</v>
      </c>
      <c r="AY349" s="182" t="s">
        <v>161</v>
      </c>
    </row>
    <row r="350" spans="2:51" s="12" customFormat="1" ht="12">
      <c r="B350" s="150"/>
      <c r="D350" s="151" t="s">
        <v>173</v>
      </c>
      <c r="E350" s="152" t="s">
        <v>3</v>
      </c>
      <c r="F350" s="153" t="s">
        <v>433</v>
      </c>
      <c r="H350" s="152" t="s">
        <v>3</v>
      </c>
      <c r="I350" s="154"/>
      <c r="L350" s="150"/>
      <c r="M350" s="155"/>
      <c r="T350" s="156"/>
      <c r="AT350" s="152" t="s">
        <v>173</v>
      </c>
      <c r="AU350" s="152" t="s">
        <v>82</v>
      </c>
      <c r="AV350" s="12" t="s">
        <v>80</v>
      </c>
      <c r="AW350" s="12" t="s">
        <v>32</v>
      </c>
      <c r="AX350" s="12" t="s">
        <v>73</v>
      </c>
      <c r="AY350" s="152" t="s">
        <v>161</v>
      </c>
    </row>
    <row r="351" spans="2:51" s="13" customFormat="1" ht="12">
      <c r="B351" s="157"/>
      <c r="D351" s="151" t="s">
        <v>173</v>
      </c>
      <c r="E351" s="158" t="s">
        <v>3</v>
      </c>
      <c r="F351" s="159" t="s">
        <v>420</v>
      </c>
      <c r="H351" s="160">
        <v>3090.712</v>
      </c>
      <c r="I351" s="161"/>
      <c r="L351" s="157"/>
      <c r="M351" s="162"/>
      <c r="T351" s="163"/>
      <c r="AT351" s="158" t="s">
        <v>173</v>
      </c>
      <c r="AU351" s="158" t="s">
        <v>82</v>
      </c>
      <c r="AV351" s="13" t="s">
        <v>82</v>
      </c>
      <c r="AW351" s="13" t="s">
        <v>32</v>
      </c>
      <c r="AX351" s="13" t="s">
        <v>73</v>
      </c>
      <c r="AY351" s="158" t="s">
        <v>161</v>
      </c>
    </row>
    <row r="352" spans="2:51" s="14" customFormat="1" ht="12">
      <c r="B352" s="164"/>
      <c r="D352" s="151" t="s">
        <v>173</v>
      </c>
      <c r="E352" s="165" t="s">
        <v>3</v>
      </c>
      <c r="F352" s="166" t="s">
        <v>192</v>
      </c>
      <c r="H352" s="167">
        <v>3240.02</v>
      </c>
      <c r="I352" s="168"/>
      <c r="L352" s="164"/>
      <c r="M352" s="169"/>
      <c r="T352" s="170"/>
      <c r="AT352" s="165" t="s">
        <v>173</v>
      </c>
      <c r="AU352" s="165" t="s">
        <v>82</v>
      </c>
      <c r="AV352" s="14" t="s">
        <v>169</v>
      </c>
      <c r="AW352" s="14" t="s">
        <v>32</v>
      </c>
      <c r="AX352" s="14" t="s">
        <v>80</v>
      </c>
      <c r="AY352" s="165" t="s">
        <v>161</v>
      </c>
    </row>
    <row r="353" spans="2:65" s="1" customFormat="1" ht="37.9" customHeight="1">
      <c r="B353" s="132"/>
      <c r="C353" s="133" t="s">
        <v>434</v>
      </c>
      <c r="D353" s="133" t="s">
        <v>164</v>
      </c>
      <c r="E353" s="134" t="s">
        <v>435</v>
      </c>
      <c r="F353" s="135" t="s">
        <v>436</v>
      </c>
      <c r="G353" s="136" t="s">
        <v>167</v>
      </c>
      <c r="H353" s="137">
        <v>377.028</v>
      </c>
      <c r="I353" s="138"/>
      <c r="J353" s="139">
        <f>ROUND(I353*H353,2)</f>
        <v>0</v>
      </c>
      <c r="K353" s="135" t="s">
        <v>168</v>
      </c>
      <c r="L353" s="33"/>
      <c r="M353" s="140" t="s">
        <v>3</v>
      </c>
      <c r="N353" s="141" t="s">
        <v>44</v>
      </c>
      <c r="P353" s="142">
        <f>O353*H353</f>
        <v>0</v>
      </c>
      <c r="Q353" s="142">
        <v>0.01575</v>
      </c>
      <c r="R353" s="142">
        <f>Q353*H353</f>
        <v>5.938191000000001</v>
      </c>
      <c r="S353" s="142">
        <v>0</v>
      </c>
      <c r="T353" s="143">
        <f>S353*H353</f>
        <v>0</v>
      </c>
      <c r="AR353" s="144" t="s">
        <v>169</v>
      </c>
      <c r="AT353" s="144" t="s">
        <v>164</v>
      </c>
      <c r="AU353" s="144" t="s">
        <v>82</v>
      </c>
      <c r="AY353" s="18" t="s">
        <v>161</v>
      </c>
      <c r="BE353" s="145">
        <f>IF(N353="základní",J353,0)</f>
        <v>0</v>
      </c>
      <c r="BF353" s="145">
        <f>IF(N353="snížená",J353,0)</f>
        <v>0</v>
      </c>
      <c r="BG353" s="145">
        <f>IF(N353="zákl. přenesená",J353,0)</f>
        <v>0</v>
      </c>
      <c r="BH353" s="145">
        <f>IF(N353="sníž. přenesená",J353,0)</f>
        <v>0</v>
      </c>
      <c r="BI353" s="145">
        <f>IF(N353="nulová",J353,0)</f>
        <v>0</v>
      </c>
      <c r="BJ353" s="18" t="s">
        <v>80</v>
      </c>
      <c r="BK353" s="145">
        <f>ROUND(I353*H353,2)</f>
        <v>0</v>
      </c>
      <c r="BL353" s="18" t="s">
        <v>169</v>
      </c>
      <c r="BM353" s="144" t="s">
        <v>437</v>
      </c>
    </row>
    <row r="354" spans="2:47" s="1" customFormat="1" ht="12">
      <c r="B354" s="33"/>
      <c r="D354" s="146" t="s">
        <v>171</v>
      </c>
      <c r="F354" s="147" t="s">
        <v>438</v>
      </c>
      <c r="I354" s="148"/>
      <c r="L354" s="33"/>
      <c r="M354" s="149"/>
      <c r="T354" s="54"/>
      <c r="AT354" s="18" t="s">
        <v>171</v>
      </c>
      <c r="AU354" s="18" t="s">
        <v>82</v>
      </c>
    </row>
    <row r="355" spans="2:51" s="12" customFormat="1" ht="12">
      <c r="B355" s="150"/>
      <c r="D355" s="151" t="s">
        <v>173</v>
      </c>
      <c r="E355" s="152" t="s">
        <v>3</v>
      </c>
      <c r="F355" s="153" t="s">
        <v>439</v>
      </c>
      <c r="H355" s="152" t="s">
        <v>3</v>
      </c>
      <c r="I355" s="154"/>
      <c r="L355" s="150"/>
      <c r="M355" s="155"/>
      <c r="T355" s="156"/>
      <c r="AT355" s="152" t="s">
        <v>173</v>
      </c>
      <c r="AU355" s="152" t="s">
        <v>82</v>
      </c>
      <c r="AV355" s="12" t="s">
        <v>80</v>
      </c>
      <c r="AW355" s="12" t="s">
        <v>32</v>
      </c>
      <c r="AX355" s="12" t="s">
        <v>73</v>
      </c>
      <c r="AY355" s="152" t="s">
        <v>161</v>
      </c>
    </row>
    <row r="356" spans="2:51" s="12" customFormat="1" ht="12">
      <c r="B356" s="150"/>
      <c r="D356" s="151" t="s">
        <v>173</v>
      </c>
      <c r="E356" s="152" t="s">
        <v>3</v>
      </c>
      <c r="F356" s="153" t="s">
        <v>299</v>
      </c>
      <c r="H356" s="152" t="s">
        <v>3</v>
      </c>
      <c r="I356" s="154"/>
      <c r="L356" s="150"/>
      <c r="M356" s="155"/>
      <c r="T356" s="156"/>
      <c r="AT356" s="152" t="s">
        <v>173</v>
      </c>
      <c r="AU356" s="152" t="s">
        <v>82</v>
      </c>
      <c r="AV356" s="12" t="s">
        <v>80</v>
      </c>
      <c r="AW356" s="12" t="s">
        <v>32</v>
      </c>
      <c r="AX356" s="12" t="s">
        <v>73</v>
      </c>
      <c r="AY356" s="152" t="s">
        <v>161</v>
      </c>
    </row>
    <row r="357" spans="2:51" s="12" customFormat="1" ht="12">
      <c r="B357" s="150"/>
      <c r="D357" s="151" t="s">
        <v>173</v>
      </c>
      <c r="E357" s="152" t="s">
        <v>3</v>
      </c>
      <c r="F357" s="153" t="s">
        <v>440</v>
      </c>
      <c r="H357" s="152" t="s">
        <v>3</v>
      </c>
      <c r="I357" s="154"/>
      <c r="L357" s="150"/>
      <c r="M357" s="155"/>
      <c r="T357" s="156"/>
      <c r="AT357" s="152" t="s">
        <v>173</v>
      </c>
      <c r="AU357" s="152" t="s">
        <v>82</v>
      </c>
      <c r="AV357" s="12" t="s">
        <v>80</v>
      </c>
      <c r="AW357" s="12" t="s">
        <v>32</v>
      </c>
      <c r="AX357" s="12" t="s">
        <v>73</v>
      </c>
      <c r="AY357" s="152" t="s">
        <v>161</v>
      </c>
    </row>
    <row r="358" spans="2:51" s="13" customFormat="1" ht="12">
      <c r="B358" s="157"/>
      <c r="D358" s="151" t="s">
        <v>173</v>
      </c>
      <c r="E358" s="158" t="s">
        <v>3</v>
      </c>
      <c r="F358" s="159" t="s">
        <v>441</v>
      </c>
      <c r="H358" s="160">
        <v>2.25</v>
      </c>
      <c r="I358" s="161"/>
      <c r="L358" s="157"/>
      <c r="M358" s="162"/>
      <c r="T358" s="163"/>
      <c r="AT358" s="158" t="s">
        <v>173</v>
      </c>
      <c r="AU358" s="158" t="s">
        <v>82</v>
      </c>
      <c r="AV358" s="13" t="s">
        <v>82</v>
      </c>
      <c r="AW358" s="13" t="s">
        <v>32</v>
      </c>
      <c r="AX358" s="13" t="s">
        <v>73</v>
      </c>
      <c r="AY358" s="158" t="s">
        <v>161</v>
      </c>
    </row>
    <row r="359" spans="2:51" s="12" customFormat="1" ht="12">
      <c r="B359" s="150"/>
      <c r="D359" s="151" t="s">
        <v>173</v>
      </c>
      <c r="E359" s="152" t="s">
        <v>3</v>
      </c>
      <c r="F359" s="153" t="s">
        <v>442</v>
      </c>
      <c r="H359" s="152" t="s">
        <v>3</v>
      </c>
      <c r="I359" s="154"/>
      <c r="L359" s="150"/>
      <c r="M359" s="155"/>
      <c r="T359" s="156"/>
      <c r="AT359" s="152" t="s">
        <v>173</v>
      </c>
      <c r="AU359" s="152" t="s">
        <v>82</v>
      </c>
      <c r="AV359" s="12" t="s">
        <v>80</v>
      </c>
      <c r="AW359" s="12" t="s">
        <v>32</v>
      </c>
      <c r="AX359" s="12" t="s">
        <v>73</v>
      </c>
      <c r="AY359" s="152" t="s">
        <v>161</v>
      </c>
    </row>
    <row r="360" spans="2:51" s="12" customFormat="1" ht="12">
      <c r="B360" s="150"/>
      <c r="D360" s="151" t="s">
        <v>173</v>
      </c>
      <c r="E360" s="152" t="s">
        <v>3</v>
      </c>
      <c r="F360" s="153" t="s">
        <v>443</v>
      </c>
      <c r="H360" s="152" t="s">
        <v>3</v>
      </c>
      <c r="I360" s="154"/>
      <c r="L360" s="150"/>
      <c r="M360" s="155"/>
      <c r="T360" s="156"/>
      <c r="AT360" s="152" t="s">
        <v>173</v>
      </c>
      <c r="AU360" s="152" t="s">
        <v>82</v>
      </c>
      <c r="AV360" s="12" t="s">
        <v>80</v>
      </c>
      <c r="AW360" s="12" t="s">
        <v>32</v>
      </c>
      <c r="AX360" s="12" t="s">
        <v>73</v>
      </c>
      <c r="AY360" s="152" t="s">
        <v>161</v>
      </c>
    </row>
    <row r="361" spans="2:51" s="13" customFormat="1" ht="12">
      <c r="B361" s="157"/>
      <c r="D361" s="151" t="s">
        <v>173</v>
      </c>
      <c r="E361" s="158" t="s">
        <v>3</v>
      </c>
      <c r="F361" s="159" t="s">
        <v>444</v>
      </c>
      <c r="H361" s="160">
        <v>3.125</v>
      </c>
      <c r="I361" s="161"/>
      <c r="L361" s="157"/>
      <c r="M361" s="162"/>
      <c r="T361" s="163"/>
      <c r="AT361" s="158" t="s">
        <v>173</v>
      </c>
      <c r="AU361" s="158" t="s">
        <v>82</v>
      </c>
      <c r="AV361" s="13" t="s">
        <v>82</v>
      </c>
      <c r="AW361" s="13" t="s">
        <v>32</v>
      </c>
      <c r="AX361" s="13" t="s">
        <v>73</v>
      </c>
      <c r="AY361" s="158" t="s">
        <v>161</v>
      </c>
    </row>
    <row r="362" spans="2:51" s="12" customFormat="1" ht="12">
      <c r="B362" s="150"/>
      <c r="D362" s="151" t="s">
        <v>173</v>
      </c>
      <c r="E362" s="152" t="s">
        <v>3</v>
      </c>
      <c r="F362" s="153" t="s">
        <v>445</v>
      </c>
      <c r="H362" s="152" t="s">
        <v>3</v>
      </c>
      <c r="I362" s="154"/>
      <c r="L362" s="150"/>
      <c r="M362" s="155"/>
      <c r="T362" s="156"/>
      <c r="AT362" s="152" t="s">
        <v>173</v>
      </c>
      <c r="AU362" s="152" t="s">
        <v>82</v>
      </c>
      <c r="AV362" s="12" t="s">
        <v>80</v>
      </c>
      <c r="AW362" s="12" t="s">
        <v>32</v>
      </c>
      <c r="AX362" s="12" t="s">
        <v>73</v>
      </c>
      <c r="AY362" s="152" t="s">
        <v>161</v>
      </c>
    </row>
    <row r="363" spans="2:51" s="13" customFormat="1" ht="22.5">
      <c r="B363" s="157"/>
      <c r="D363" s="151" t="s">
        <v>173</v>
      </c>
      <c r="E363" s="158" t="s">
        <v>3</v>
      </c>
      <c r="F363" s="159" t="s">
        <v>446</v>
      </c>
      <c r="H363" s="160">
        <v>18.999</v>
      </c>
      <c r="I363" s="161"/>
      <c r="L363" s="157"/>
      <c r="M363" s="162"/>
      <c r="T363" s="163"/>
      <c r="AT363" s="158" t="s">
        <v>173</v>
      </c>
      <c r="AU363" s="158" t="s">
        <v>82</v>
      </c>
      <c r="AV363" s="13" t="s">
        <v>82</v>
      </c>
      <c r="AW363" s="13" t="s">
        <v>32</v>
      </c>
      <c r="AX363" s="13" t="s">
        <v>73</v>
      </c>
      <c r="AY363" s="158" t="s">
        <v>161</v>
      </c>
    </row>
    <row r="364" spans="2:51" s="12" customFormat="1" ht="12">
      <c r="B364" s="150"/>
      <c r="D364" s="151" t="s">
        <v>173</v>
      </c>
      <c r="E364" s="152" t="s">
        <v>3</v>
      </c>
      <c r="F364" s="153" t="s">
        <v>447</v>
      </c>
      <c r="H364" s="152" t="s">
        <v>3</v>
      </c>
      <c r="I364" s="154"/>
      <c r="L364" s="150"/>
      <c r="M364" s="155"/>
      <c r="T364" s="156"/>
      <c r="AT364" s="152" t="s">
        <v>173</v>
      </c>
      <c r="AU364" s="152" t="s">
        <v>82</v>
      </c>
      <c r="AV364" s="12" t="s">
        <v>80</v>
      </c>
      <c r="AW364" s="12" t="s">
        <v>32</v>
      </c>
      <c r="AX364" s="12" t="s">
        <v>73</v>
      </c>
      <c r="AY364" s="152" t="s">
        <v>161</v>
      </c>
    </row>
    <row r="365" spans="2:51" s="13" customFormat="1" ht="12">
      <c r="B365" s="157"/>
      <c r="D365" s="151" t="s">
        <v>173</v>
      </c>
      <c r="E365" s="158" t="s">
        <v>3</v>
      </c>
      <c r="F365" s="159" t="s">
        <v>448</v>
      </c>
      <c r="H365" s="160">
        <v>3.39</v>
      </c>
      <c r="I365" s="161"/>
      <c r="L365" s="157"/>
      <c r="M365" s="162"/>
      <c r="T365" s="163"/>
      <c r="AT365" s="158" t="s">
        <v>173</v>
      </c>
      <c r="AU365" s="158" t="s">
        <v>82</v>
      </c>
      <c r="AV365" s="13" t="s">
        <v>82</v>
      </c>
      <c r="AW365" s="13" t="s">
        <v>32</v>
      </c>
      <c r="AX365" s="13" t="s">
        <v>73</v>
      </c>
      <c r="AY365" s="158" t="s">
        <v>161</v>
      </c>
    </row>
    <row r="366" spans="2:51" s="12" customFormat="1" ht="12">
      <c r="B366" s="150"/>
      <c r="D366" s="151" t="s">
        <v>173</v>
      </c>
      <c r="E366" s="152" t="s">
        <v>3</v>
      </c>
      <c r="F366" s="153" t="s">
        <v>315</v>
      </c>
      <c r="H366" s="152" t="s">
        <v>3</v>
      </c>
      <c r="I366" s="154"/>
      <c r="L366" s="150"/>
      <c r="M366" s="155"/>
      <c r="T366" s="156"/>
      <c r="AT366" s="152" t="s">
        <v>173</v>
      </c>
      <c r="AU366" s="152" t="s">
        <v>82</v>
      </c>
      <c r="AV366" s="12" t="s">
        <v>80</v>
      </c>
      <c r="AW366" s="12" t="s">
        <v>32</v>
      </c>
      <c r="AX366" s="12" t="s">
        <v>73</v>
      </c>
      <c r="AY366" s="152" t="s">
        <v>161</v>
      </c>
    </row>
    <row r="367" spans="2:51" s="13" customFormat="1" ht="12">
      <c r="B367" s="157"/>
      <c r="D367" s="151" t="s">
        <v>173</v>
      </c>
      <c r="E367" s="158" t="s">
        <v>3</v>
      </c>
      <c r="F367" s="159" t="s">
        <v>449</v>
      </c>
      <c r="H367" s="160">
        <v>2.76</v>
      </c>
      <c r="I367" s="161"/>
      <c r="L367" s="157"/>
      <c r="M367" s="162"/>
      <c r="T367" s="163"/>
      <c r="AT367" s="158" t="s">
        <v>173</v>
      </c>
      <c r="AU367" s="158" t="s">
        <v>82</v>
      </c>
      <c r="AV367" s="13" t="s">
        <v>82</v>
      </c>
      <c r="AW367" s="13" t="s">
        <v>32</v>
      </c>
      <c r="AX367" s="13" t="s">
        <v>73</v>
      </c>
      <c r="AY367" s="158" t="s">
        <v>161</v>
      </c>
    </row>
    <row r="368" spans="2:51" s="12" customFormat="1" ht="12">
      <c r="B368" s="150"/>
      <c r="D368" s="151" t="s">
        <v>173</v>
      </c>
      <c r="E368" s="152" t="s">
        <v>3</v>
      </c>
      <c r="F368" s="153" t="s">
        <v>450</v>
      </c>
      <c r="H368" s="152" t="s">
        <v>3</v>
      </c>
      <c r="I368" s="154"/>
      <c r="L368" s="150"/>
      <c r="M368" s="155"/>
      <c r="T368" s="156"/>
      <c r="AT368" s="152" t="s">
        <v>173</v>
      </c>
      <c r="AU368" s="152" t="s">
        <v>82</v>
      </c>
      <c r="AV368" s="12" t="s">
        <v>80</v>
      </c>
      <c r="AW368" s="12" t="s">
        <v>32</v>
      </c>
      <c r="AX368" s="12" t="s">
        <v>73</v>
      </c>
      <c r="AY368" s="152" t="s">
        <v>161</v>
      </c>
    </row>
    <row r="369" spans="2:51" s="13" customFormat="1" ht="22.5">
      <c r="B369" s="157"/>
      <c r="D369" s="151" t="s">
        <v>173</v>
      </c>
      <c r="E369" s="158" t="s">
        <v>3</v>
      </c>
      <c r="F369" s="159" t="s">
        <v>451</v>
      </c>
      <c r="H369" s="160">
        <v>39.417</v>
      </c>
      <c r="I369" s="161"/>
      <c r="L369" s="157"/>
      <c r="M369" s="162"/>
      <c r="T369" s="163"/>
      <c r="AT369" s="158" t="s">
        <v>173</v>
      </c>
      <c r="AU369" s="158" t="s">
        <v>82</v>
      </c>
      <c r="AV369" s="13" t="s">
        <v>82</v>
      </c>
      <c r="AW369" s="13" t="s">
        <v>32</v>
      </c>
      <c r="AX369" s="13" t="s">
        <v>73</v>
      </c>
      <c r="AY369" s="158" t="s">
        <v>161</v>
      </c>
    </row>
    <row r="370" spans="2:51" s="13" customFormat="1" ht="12">
      <c r="B370" s="157"/>
      <c r="D370" s="151" t="s">
        <v>173</v>
      </c>
      <c r="E370" s="158" t="s">
        <v>3</v>
      </c>
      <c r="F370" s="159" t="s">
        <v>452</v>
      </c>
      <c r="H370" s="160">
        <v>1.875</v>
      </c>
      <c r="I370" s="161"/>
      <c r="L370" s="157"/>
      <c r="M370" s="162"/>
      <c r="T370" s="163"/>
      <c r="AT370" s="158" t="s">
        <v>173</v>
      </c>
      <c r="AU370" s="158" t="s">
        <v>82</v>
      </c>
      <c r="AV370" s="13" t="s">
        <v>82</v>
      </c>
      <c r="AW370" s="13" t="s">
        <v>32</v>
      </c>
      <c r="AX370" s="13" t="s">
        <v>73</v>
      </c>
      <c r="AY370" s="158" t="s">
        <v>161</v>
      </c>
    </row>
    <row r="371" spans="2:51" s="12" customFormat="1" ht="12">
      <c r="B371" s="150"/>
      <c r="D371" s="151" t="s">
        <v>173</v>
      </c>
      <c r="E371" s="152" t="s">
        <v>3</v>
      </c>
      <c r="F371" s="153" t="s">
        <v>453</v>
      </c>
      <c r="H371" s="152" t="s">
        <v>3</v>
      </c>
      <c r="I371" s="154"/>
      <c r="L371" s="150"/>
      <c r="M371" s="155"/>
      <c r="T371" s="156"/>
      <c r="AT371" s="152" t="s">
        <v>173</v>
      </c>
      <c r="AU371" s="152" t="s">
        <v>82</v>
      </c>
      <c r="AV371" s="12" t="s">
        <v>80</v>
      </c>
      <c r="AW371" s="12" t="s">
        <v>32</v>
      </c>
      <c r="AX371" s="12" t="s">
        <v>73</v>
      </c>
      <c r="AY371" s="152" t="s">
        <v>161</v>
      </c>
    </row>
    <row r="372" spans="2:51" s="13" customFormat="1" ht="12">
      <c r="B372" s="157"/>
      <c r="D372" s="151" t="s">
        <v>173</v>
      </c>
      <c r="E372" s="158" t="s">
        <v>3</v>
      </c>
      <c r="F372" s="159" t="s">
        <v>454</v>
      </c>
      <c r="H372" s="160">
        <v>14.18</v>
      </c>
      <c r="I372" s="161"/>
      <c r="L372" s="157"/>
      <c r="M372" s="162"/>
      <c r="T372" s="163"/>
      <c r="AT372" s="158" t="s">
        <v>173</v>
      </c>
      <c r="AU372" s="158" t="s">
        <v>82</v>
      </c>
      <c r="AV372" s="13" t="s">
        <v>82</v>
      </c>
      <c r="AW372" s="13" t="s">
        <v>32</v>
      </c>
      <c r="AX372" s="13" t="s">
        <v>73</v>
      </c>
      <c r="AY372" s="158" t="s">
        <v>161</v>
      </c>
    </row>
    <row r="373" spans="2:51" s="12" customFormat="1" ht="12">
      <c r="B373" s="150"/>
      <c r="D373" s="151" t="s">
        <v>173</v>
      </c>
      <c r="E373" s="152" t="s">
        <v>3</v>
      </c>
      <c r="F373" s="153" t="s">
        <v>455</v>
      </c>
      <c r="H373" s="152" t="s">
        <v>3</v>
      </c>
      <c r="I373" s="154"/>
      <c r="L373" s="150"/>
      <c r="M373" s="155"/>
      <c r="T373" s="156"/>
      <c r="AT373" s="152" t="s">
        <v>173</v>
      </c>
      <c r="AU373" s="152" t="s">
        <v>82</v>
      </c>
      <c r="AV373" s="12" t="s">
        <v>80</v>
      </c>
      <c r="AW373" s="12" t="s">
        <v>32</v>
      </c>
      <c r="AX373" s="12" t="s">
        <v>73</v>
      </c>
      <c r="AY373" s="152" t="s">
        <v>161</v>
      </c>
    </row>
    <row r="374" spans="2:51" s="13" customFormat="1" ht="12">
      <c r="B374" s="157"/>
      <c r="D374" s="151" t="s">
        <v>173</v>
      </c>
      <c r="E374" s="158" t="s">
        <v>3</v>
      </c>
      <c r="F374" s="159" t="s">
        <v>456</v>
      </c>
      <c r="H374" s="160">
        <v>43.614</v>
      </c>
      <c r="I374" s="161"/>
      <c r="L374" s="157"/>
      <c r="M374" s="162"/>
      <c r="T374" s="163"/>
      <c r="AT374" s="158" t="s">
        <v>173</v>
      </c>
      <c r="AU374" s="158" t="s">
        <v>82</v>
      </c>
      <c r="AV374" s="13" t="s">
        <v>82</v>
      </c>
      <c r="AW374" s="13" t="s">
        <v>32</v>
      </c>
      <c r="AX374" s="13" t="s">
        <v>73</v>
      </c>
      <c r="AY374" s="158" t="s">
        <v>161</v>
      </c>
    </row>
    <row r="375" spans="2:51" s="13" customFormat="1" ht="12">
      <c r="B375" s="157"/>
      <c r="D375" s="151" t="s">
        <v>173</v>
      </c>
      <c r="E375" s="158" t="s">
        <v>3</v>
      </c>
      <c r="F375" s="159" t="s">
        <v>457</v>
      </c>
      <c r="H375" s="160">
        <v>-0.408</v>
      </c>
      <c r="I375" s="161"/>
      <c r="L375" s="157"/>
      <c r="M375" s="162"/>
      <c r="T375" s="163"/>
      <c r="AT375" s="158" t="s">
        <v>173</v>
      </c>
      <c r="AU375" s="158" t="s">
        <v>82</v>
      </c>
      <c r="AV375" s="13" t="s">
        <v>82</v>
      </c>
      <c r="AW375" s="13" t="s">
        <v>32</v>
      </c>
      <c r="AX375" s="13" t="s">
        <v>73</v>
      </c>
      <c r="AY375" s="158" t="s">
        <v>161</v>
      </c>
    </row>
    <row r="376" spans="2:51" s="12" customFormat="1" ht="12">
      <c r="B376" s="150"/>
      <c r="D376" s="151" t="s">
        <v>173</v>
      </c>
      <c r="E376" s="152" t="s">
        <v>3</v>
      </c>
      <c r="F376" s="153" t="s">
        <v>458</v>
      </c>
      <c r="H376" s="152" t="s">
        <v>3</v>
      </c>
      <c r="I376" s="154"/>
      <c r="L376" s="150"/>
      <c r="M376" s="155"/>
      <c r="T376" s="156"/>
      <c r="AT376" s="152" t="s">
        <v>173</v>
      </c>
      <c r="AU376" s="152" t="s">
        <v>82</v>
      </c>
      <c r="AV376" s="12" t="s">
        <v>80</v>
      </c>
      <c r="AW376" s="12" t="s">
        <v>32</v>
      </c>
      <c r="AX376" s="12" t="s">
        <v>73</v>
      </c>
      <c r="AY376" s="152" t="s">
        <v>161</v>
      </c>
    </row>
    <row r="377" spans="2:51" s="13" customFormat="1" ht="12">
      <c r="B377" s="157"/>
      <c r="D377" s="151" t="s">
        <v>173</v>
      </c>
      <c r="E377" s="158" t="s">
        <v>3</v>
      </c>
      <c r="F377" s="159" t="s">
        <v>459</v>
      </c>
      <c r="H377" s="160">
        <v>14</v>
      </c>
      <c r="I377" s="161"/>
      <c r="L377" s="157"/>
      <c r="M377" s="162"/>
      <c r="T377" s="163"/>
      <c r="AT377" s="158" t="s">
        <v>173</v>
      </c>
      <c r="AU377" s="158" t="s">
        <v>82</v>
      </c>
      <c r="AV377" s="13" t="s">
        <v>82</v>
      </c>
      <c r="AW377" s="13" t="s">
        <v>32</v>
      </c>
      <c r="AX377" s="13" t="s">
        <v>73</v>
      </c>
      <c r="AY377" s="158" t="s">
        <v>161</v>
      </c>
    </row>
    <row r="378" spans="2:51" s="12" customFormat="1" ht="12">
      <c r="B378" s="150"/>
      <c r="D378" s="151" t="s">
        <v>173</v>
      </c>
      <c r="E378" s="152" t="s">
        <v>3</v>
      </c>
      <c r="F378" s="153" t="s">
        <v>276</v>
      </c>
      <c r="H378" s="152" t="s">
        <v>3</v>
      </c>
      <c r="I378" s="154"/>
      <c r="L378" s="150"/>
      <c r="M378" s="155"/>
      <c r="T378" s="156"/>
      <c r="AT378" s="152" t="s">
        <v>173</v>
      </c>
      <c r="AU378" s="152" t="s">
        <v>82</v>
      </c>
      <c r="AV378" s="12" t="s">
        <v>80</v>
      </c>
      <c r="AW378" s="12" t="s">
        <v>32</v>
      </c>
      <c r="AX378" s="12" t="s">
        <v>73</v>
      </c>
      <c r="AY378" s="152" t="s">
        <v>161</v>
      </c>
    </row>
    <row r="379" spans="2:51" s="12" customFormat="1" ht="12">
      <c r="B379" s="150"/>
      <c r="D379" s="151" t="s">
        <v>173</v>
      </c>
      <c r="E379" s="152" t="s">
        <v>3</v>
      </c>
      <c r="F379" s="153" t="s">
        <v>321</v>
      </c>
      <c r="H379" s="152" t="s">
        <v>3</v>
      </c>
      <c r="I379" s="154"/>
      <c r="L379" s="150"/>
      <c r="M379" s="155"/>
      <c r="T379" s="156"/>
      <c r="AT379" s="152" t="s">
        <v>173</v>
      </c>
      <c r="AU379" s="152" t="s">
        <v>82</v>
      </c>
      <c r="AV379" s="12" t="s">
        <v>80</v>
      </c>
      <c r="AW379" s="12" t="s">
        <v>32</v>
      </c>
      <c r="AX379" s="12" t="s">
        <v>73</v>
      </c>
      <c r="AY379" s="152" t="s">
        <v>161</v>
      </c>
    </row>
    <row r="380" spans="2:51" s="13" customFormat="1" ht="12">
      <c r="B380" s="157"/>
      <c r="D380" s="151" t="s">
        <v>173</v>
      </c>
      <c r="E380" s="158" t="s">
        <v>3</v>
      </c>
      <c r="F380" s="159" t="s">
        <v>460</v>
      </c>
      <c r="H380" s="160">
        <v>6.383</v>
      </c>
      <c r="I380" s="161"/>
      <c r="L380" s="157"/>
      <c r="M380" s="162"/>
      <c r="T380" s="163"/>
      <c r="AT380" s="158" t="s">
        <v>173</v>
      </c>
      <c r="AU380" s="158" t="s">
        <v>82</v>
      </c>
      <c r="AV380" s="13" t="s">
        <v>82</v>
      </c>
      <c r="AW380" s="13" t="s">
        <v>32</v>
      </c>
      <c r="AX380" s="13" t="s">
        <v>73</v>
      </c>
      <c r="AY380" s="158" t="s">
        <v>161</v>
      </c>
    </row>
    <row r="381" spans="2:51" s="12" customFormat="1" ht="12">
      <c r="B381" s="150"/>
      <c r="D381" s="151" t="s">
        <v>173</v>
      </c>
      <c r="E381" s="152" t="s">
        <v>3</v>
      </c>
      <c r="F381" s="153" t="s">
        <v>351</v>
      </c>
      <c r="H381" s="152" t="s">
        <v>3</v>
      </c>
      <c r="I381" s="154"/>
      <c r="L381" s="150"/>
      <c r="M381" s="155"/>
      <c r="T381" s="156"/>
      <c r="AT381" s="152" t="s">
        <v>173</v>
      </c>
      <c r="AU381" s="152" t="s">
        <v>82</v>
      </c>
      <c r="AV381" s="12" t="s">
        <v>80</v>
      </c>
      <c r="AW381" s="12" t="s">
        <v>32</v>
      </c>
      <c r="AX381" s="12" t="s">
        <v>73</v>
      </c>
      <c r="AY381" s="152" t="s">
        <v>161</v>
      </c>
    </row>
    <row r="382" spans="2:51" s="13" customFormat="1" ht="12">
      <c r="B382" s="157"/>
      <c r="D382" s="151" t="s">
        <v>173</v>
      </c>
      <c r="E382" s="158" t="s">
        <v>3</v>
      </c>
      <c r="F382" s="159" t="s">
        <v>461</v>
      </c>
      <c r="H382" s="160">
        <v>2.85</v>
      </c>
      <c r="I382" s="161"/>
      <c r="L382" s="157"/>
      <c r="M382" s="162"/>
      <c r="T382" s="163"/>
      <c r="AT382" s="158" t="s">
        <v>173</v>
      </c>
      <c r="AU382" s="158" t="s">
        <v>82</v>
      </c>
      <c r="AV382" s="13" t="s">
        <v>82</v>
      </c>
      <c r="AW382" s="13" t="s">
        <v>32</v>
      </c>
      <c r="AX382" s="13" t="s">
        <v>73</v>
      </c>
      <c r="AY382" s="158" t="s">
        <v>161</v>
      </c>
    </row>
    <row r="383" spans="2:51" s="12" customFormat="1" ht="12">
      <c r="B383" s="150"/>
      <c r="D383" s="151" t="s">
        <v>173</v>
      </c>
      <c r="E383" s="152" t="s">
        <v>3</v>
      </c>
      <c r="F383" s="153" t="s">
        <v>462</v>
      </c>
      <c r="H383" s="152" t="s">
        <v>3</v>
      </c>
      <c r="I383" s="154"/>
      <c r="L383" s="150"/>
      <c r="M383" s="155"/>
      <c r="T383" s="156"/>
      <c r="AT383" s="152" t="s">
        <v>173</v>
      </c>
      <c r="AU383" s="152" t="s">
        <v>82</v>
      </c>
      <c r="AV383" s="12" t="s">
        <v>80</v>
      </c>
      <c r="AW383" s="12" t="s">
        <v>32</v>
      </c>
      <c r="AX383" s="12" t="s">
        <v>73</v>
      </c>
      <c r="AY383" s="152" t="s">
        <v>161</v>
      </c>
    </row>
    <row r="384" spans="2:51" s="13" customFormat="1" ht="12">
      <c r="B384" s="157"/>
      <c r="D384" s="151" t="s">
        <v>173</v>
      </c>
      <c r="E384" s="158" t="s">
        <v>3</v>
      </c>
      <c r="F384" s="159" t="s">
        <v>461</v>
      </c>
      <c r="H384" s="160">
        <v>2.85</v>
      </c>
      <c r="I384" s="161"/>
      <c r="L384" s="157"/>
      <c r="M384" s="162"/>
      <c r="T384" s="163"/>
      <c r="AT384" s="158" t="s">
        <v>173</v>
      </c>
      <c r="AU384" s="158" t="s">
        <v>82</v>
      </c>
      <c r="AV384" s="13" t="s">
        <v>82</v>
      </c>
      <c r="AW384" s="13" t="s">
        <v>32</v>
      </c>
      <c r="AX384" s="13" t="s">
        <v>73</v>
      </c>
      <c r="AY384" s="158" t="s">
        <v>161</v>
      </c>
    </row>
    <row r="385" spans="2:51" s="12" customFormat="1" ht="12">
      <c r="B385" s="150"/>
      <c r="D385" s="151" t="s">
        <v>173</v>
      </c>
      <c r="E385" s="152" t="s">
        <v>3</v>
      </c>
      <c r="F385" s="153" t="s">
        <v>463</v>
      </c>
      <c r="H385" s="152" t="s">
        <v>3</v>
      </c>
      <c r="I385" s="154"/>
      <c r="L385" s="150"/>
      <c r="M385" s="155"/>
      <c r="T385" s="156"/>
      <c r="AT385" s="152" t="s">
        <v>173</v>
      </c>
      <c r="AU385" s="152" t="s">
        <v>82</v>
      </c>
      <c r="AV385" s="12" t="s">
        <v>80</v>
      </c>
      <c r="AW385" s="12" t="s">
        <v>32</v>
      </c>
      <c r="AX385" s="12" t="s">
        <v>73</v>
      </c>
      <c r="AY385" s="152" t="s">
        <v>161</v>
      </c>
    </row>
    <row r="386" spans="2:51" s="13" customFormat="1" ht="12">
      <c r="B386" s="157"/>
      <c r="D386" s="151" t="s">
        <v>173</v>
      </c>
      <c r="E386" s="158" t="s">
        <v>3</v>
      </c>
      <c r="F386" s="159" t="s">
        <v>464</v>
      </c>
      <c r="H386" s="160">
        <v>9.468</v>
      </c>
      <c r="I386" s="161"/>
      <c r="L386" s="157"/>
      <c r="M386" s="162"/>
      <c r="T386" s="163"/>
      <c r="AT386" s="158" t="s">
        <v>173</v>
      </c>
      <c r="AU386" s="158" t="s">
        <v>82</v>
      </c>
      <c r="AV386" s="13" t="s">
        <v>82</v>
      </c>
      <c r="AW386" s="13" t="s">
        <v>32</v>
      </c>
      <c r="AX386" s="13" t="s">
        <v>73</v>
      </c>
      <c r="AY386" s="158" t="s">
        <v>161</v>
      </c>
    </row>
    <row r="387" spans="2:51" s="12" customFormat="1" ht="12">
      <c r="B387" s="150"/>
      <c r="D387" s="151" t="s">
        <v>173</v>
      </c>
      <c r="E387" s="152" t="s">
        <v>3</v>
      </c>
      <c r="F387" s="153" t="s">
        <v>465</v>
      </c>
      <c r="H387" s="152" t="s">
        <v>3</v>
      </c>
      <c r="I387" s="154"/>
      <c r="L387" s="150"/>
      <c r="M387" s="155"/>
      <c r="T387" s="156"/>
      <c r="AT387" s="152" t="s">
        <v>173</v>
      </c>
      <c r="AU387" s="152" t="s">
        <v>82</v>
      </c>
      <c r="AV387" s="12" t="s">
        <v>80</v>
      </c>
      <c r="AW387" s="12" t="s">
        <v>32</v>
      </c>
      <c r="AX387" s="12" t="s">
        <v>73</v>
      </c>
      <c r="AY387" s="152" t="s">
        <v>161</v>
      </c>
    </row>
    <row r="388" spans="2:51" s="13" customFormat="1" ht="22.5">
      <c r="B388" s="157"/>
      <c r="D388" s="151" t="s">
        <v>173</v>
      </c>
      <c r="E388" s="158" t="s">
        <v>3</v>
      </c>
      <c r="F388" s="159" t="s">
        <v>466</v>
      </c>
      <c r="H388" s="160">
        <v>43.552</v>
      </c>
      <c r="I388" s="161"/>
      <c r="L388" s="157"/>
      <c r="M388" s="162"/>
      <c r="T388" s="163"/>
      <c r="AT388" s="158" t="s">
        <v>173</v>
      </c>
      <c r="AU388" s="158" t="s">
        <v>82</v>
      </c>
      <c r="AV388" s="13" t="s">
        <v>82</v>
      </c>
      <c r="AW388" s="13" t="s">
        <v>32</v>
      </c>
      <c r="AX388" s="13" t="s">
        <v>73</v>
      </c>
      <c r="AY388" s="158" t="s">
        <v>161</v>
      </c>
    </row>
    <row r="389" spans="2:51" s="13" customFormat="1" ht="12">
      <c r="B389" s="157"/>
      <c r="D389" s="151" t="s">
        <v>173</v>
      </c>
      <c r="E389" s="158" t="s">
        <v>3</v>
      </c>
      <c r="F389" s="159" t="s">
        <v>467</v>
      </c>
      <c r="H389" s="160">
        <v>-0.042</v>
      </c>
      <c r="I389" s="161"/>
      <c r="L389" s="157"/>
      <c r="M389" s="162"/>
      <c r="T389" s="163"/>
      <c r="AT389" s="158" t="s">
        <v>173</v>
      </c>
      <c r="AU389" s="158" t="s">
        <v>82</v>
      </c>
      <c r="AV389" s="13" t="s">
        <v>82</v>
      </c>
      <c r="AW389" s="13" t="s">
        <v>32</v>
      </c>
      <c r="AX389" s="13" t="s">
        <v>73</v>
      </c>
      <c r="AY389" s="158" t="s">
        <v>161</v>
      </c>
    </row>
    <row r="390" spans="2:51" s="12" customFormat="1" ht="12">
      <c r="B390" s="150"/>
      <c r="D390" s="151" t="s">
        <v>173</v>
      </c>
      <c r="E390" s="152" t="s">
        <v>3</v>
      </c>
      <c r="F390" s="153" t="s">
        <v>468</v>
      </c>
      <c r="H390" s="152" t="s">
        <v>3</v>
      </c>
      <c r="I390" s="154"/>
      <c r="L390" s="150"/>
      <c r="M390" s="155"/>
      <c r="T390" s="156"/>
      <c r="AT390" s="152" t="s">
        <v>173</v>
      </c>
      <c r="AU390" s="152" t="s">
        <v>82</v>
      </c>
      <c r="AV390" s="12" t="s">
        <v>80</v>
      </c>
      <c r="AW390" s="12" t="s">
        <v>32</v>
      </c>
      <c r="AX390" s="12" t="s">
        <v>73</v>
      </c>
      <c r="AY390" s="152" t="s">
        <v>161</v>
      </c>
    </row>
    <row r="391" spans="2:51" s="13" customFormat="1" ht="12">
      <c r="B391" s="157"/>
      <c r="D391" s="151" t="s">
        <v>173</v>
      </c>
      <c r="E391" s="158" t="s">
        <v>3</v>
      </c>
      <c r="F391" s="159" t="s">
        <v>469</v>
      </c>
      <c r="H391" s="160">
        <v>2.25</v>
      </c>
      <c r="I391" s="161"/>
      <c r="L391" s="157"/>
      <c r="M391" s="162"/>
      <c r="T391" s="163"/>
      <c r="AT391" s="158" t="s">
        <v>173</v>
      </c>
      <c r="AU391" s="158" t="s">
        <v>82</v>
      </c>
      <c r="AV391" s="13" t="s">
        <v>82</v>
      </c>
      <c r="AW391" s="13" t="s">
        <v>32</v>
      </c>
      <c r="AX391" s="13" t="s">
        <v>73</v>
      </c>
      <c r="AY391" s="158" t="s">
        <v>161</v>
      </c>
    </row>
    <row r="392" spans="2:51" s="12" customFormat="1" ht="12">
      <c r="B392" s="150"/>
      <c r="D392" s="151" t="s">
        <v>173</v>
      </c>
      <c r="E392" s="152" t="s">
        <v>3</v>
      </c>
      <c r="F392" s="153" t="s">
        <v>470</v>
      </c>
      <c r="H392" s="152" t="s">
        <v>3</v>
      </c>
      <c r="I392" s="154"/>
      <c r="L392" s="150"/>
      <c r="M392" s="155"/>
      <c r="T392" s="156"/>
      <c r="AT392" s="152" t="s">
        <v>173</v>
      </c>
      <c r="AU392" s="152" t="s">
        <v>82</v>
      </c>
      <c r="AV392" s="12" t="s">
        <v>80</v>
      </c>
      <c r="AW392" s="12" t="s">
        <v>32</v>
      </c>
      <c r="AX392" s="12" t="s">
        <v>73</v>
      </c>
      <c r="AY392" s="152" t="s">
        <v>161</v>
      </c>
    </row>
    <row r="393" spans="2:51" s="13" customFormat="1" ht="12">
      <c r="B393" s="157"/>
      <c r="D393" s="151" t="s">
        <v>173</v>
      </c>
      <c r="E393" s="158" t="s">
        <v>3</v>
      </c>
      <c r="F393" s="159" t="s">
        <v>471</v>
      </c>
      <c r="H393" s="160">
        <v>2.925</v>
      </c>
      <c r="I393" s="161"/>
      <c r="L393" s="157"/>
      <c r="M393" s="162"/>
      <c r="T393" s="163"/>
      <c r="AT393" s="158" t="s">
        <v>173</v>
      </c>
      <c r="AU393" s="158" t="s">
        <v>82</v>
      </c>
      <c r="AV393" s="13" t="s">
        <v>82</v>
      </c>
      <c r="AW393" s="13" t="s">
        <v>32</v>
      </c>
      <c r="AX393" s="13" t="s">
        <v>73</v>
      </c>
      <c r="AY393" s="158" t="s">
        <v>161</v>
      </c>
    </row>
    <row r="394" spans="2:51" s="12" customFormat="1" ht="12">
      <c r="B394" s="150"/>
      <c r="D394" s="151" t="s">
        <v>173</v>
      </c>
      <c r="E394" s="152" t="s">
        <v>3</v>
      </c>
      <c r="F394" s="153" t="s">
        <v>472</v>
      </c>
      <c r="H394" s="152" t="s">
        <v>3</v>
      </c>
      <c r="I394" s="154"/>
      <c r="L394" s="150"/>
      <c r="M394" s="155"/>
      <c r="T394" s="156"/>
      <c r="AT394" s="152" t="s">
        <v>173</v>
      </c>
      <c r="AU394" s="152" t="s">
        <v>82</v>
      </c>
      <c r="AV394" s="12" t="s">
        <v>80</v>
      </c>
      <c r="AW394" s="12" t="s">
        <v>32</v>
      </c>
      <c r="AX394" s="12" t="s">
        <v>73</v>
      </c>
      <c r="AY394" s="152" t="s">
        <v>161</v>
      </c>
    </row>
    <row r="395" spans="2:51" s="13" customFormat="1" ht="12">
      <c r="B395" s="157"/>
      <c r="D395" s="151" t="s">
        <v>173</v>
      </c>
      <c r="E395" s="158" t="s">
        <v>3</v>
      </c>
      <c r="F395" s="159" t="s">
        <v>473</v>
      </c>
      <c r="H395" s="160">
        <v>0.675</v>
      </c>
      <c r="I395" s="161"/>
      <c r="L395" s="157"/>
      <c r="M395" s="162"/>
      <c r="T395" s="163"/>
      <c r="AT395" s="158" t="s">
        <v>173</v>
      </c>
      <c r="AU395" s="158" t="s">
        <v>82</v>
      </c>
      <c r="AV395" s="13" t="s">
        <v>82</v>
      </c>
      <c r="AW395" s="13" t="s">
        <v>32</v>
      </c>
      <c r="AX395" s="13" t="s">
        <v>73</v>
      </c>
      <c r="AY395" s="158" t="s">
        <v>161</v>
      </c>
    </row>
    <row r="396" spans="2:51" s="12" customFormat="1" ht="12">
      <c r="B396" s="150"/>
      <c r="D396" s="151" t="s">
        <v>173</v>
      </c>
      <c r="E396" s="152" t="s">
        <v>3</v>
      </c>
      <c r="F396" s="153" t="s">
        <v>474</v>
      </c>
      <c r="H396" s="152" t="s">
        <v>3</v>
      </c>
      <c r="I396" s="154"/>
      <c r="L396" s="150"/>
      <c r="M396" s="155"/>
      <c r="T396" s="156"/>
      <c r="AT396" s="152" t="s">
        <v>173</v>
      </c>
      <c r="AU396" s="152" t="s">
        <v>82</v>
      </c>
      <c r="AV396" s="12" t="s">
        <v>80</v>
      </c>
      <c r="AW396" s="12" t="s">
        <v>32</v>
      </c>
      <c r="AX396" s="12" t="s">
        <v>73</v>
      </c>
      <c r="AY396" s="152" t="s">
        <v>161</v>
      </c>
    </row>
    <row r="397" spans="2:51" s="13" customFormat="1" ht="12">
      <c r="B397" s="157"/>
      <c r="D397" s="151" t="s">
        <v>173</v>
      </c>
      <c r="E397" s="158" t="s">
        <v>3</v>
      </c>
      <c r="F397" s="159" t="s">
        <v>475</v>
      </c>
      <c r="H397" s="160">
        <v>0.45</v>
      </c>
      <c r="I397" s="161"/>
      <c r="L397" s="157"/>
      <c r="M397" s="162"/>
      <c r="T397" s="163"/>
      <c r="AT397" s="158" t="s">
        <v>173</v>
      </c>
      <c r="AU397" s="158" t="s">
        <v>82</v>
      </c>
      <c r="AV397" s="13" t="s">
        <v>82</v>
      </c>
      <c r="AW397" s="13" t="s">
        <v>32</v>
      </c>
      <c r="AX397" s="13" t="s">
        <v>73</v>
      </c>
      <c r="AY397" s="158" t="s">
        <v>161</v>
      </c>
    </row>
    <row r="398" spans="2:51" s="12" customFormat="1" ht="12">
      <c r="B398" s="150"/>
      <c r="D398" s="151" t="s">
        <v>173</v>
      </c>
      <c r="E398" s="152" t="s">
        <v>3</v>
      </c>
      <c r="F398" s="153" t="s">
        <v>476</v>
      </c>
      <c r="H398" s="152" t="s">
        <v>3</v>
      </c>
      <c r="I398" s="154"/>
      <c r="L398" s="150"/>
      <c r="M398" s="155"/>
      <c r="T398" s="156"/>
      <c r="AT398" s="152" t="s">
        <v>173</v>
      </c>
      <c r="AU398" s="152" t="s">
        <v>82</v>
      </c>
      <c r="AV398" s="12" t="s">
        <v>80</v>
      </c>
      <c r="AW398" s="12" t="s">
        <v>32</v>
      </c>
      <c r="AX398" s="12" t="s">
        <v>73</v>
      </c>
      <c r="AY398" s="152" t="s">
        <v>161</v>
      </c>
    </row>
    <row r="399" spans="2:51" s="13" customFormat="1" ht="12">
      <c r="B399" s="157"/>
      <c r="D399" s="151" t="s">
        <v>173</v>
      </c>
      <c r="E399" s="158" t="s">
        <v>3</v>
      </c>
      <c r="F399" s="159" t="s">
        <v>477</v>
      </c>
      <c r="H399" s="160">
        <v>5.46</v>
      </c>
      <c r="I399" s="161"/>
      <c r="L399" s="157"/>
      <c r="M399" s="162"/>
      <c r="T399" s="163"/>
      <c r="AT399" s="158" t="s">
        <v>173</v>
      </c>
      <c r="AU399" s="158" t="s">
        <v>82</v>
      </c>
      <c r="AV399" s="13" t="s">
        <v>82</v>
      </c>
      <c r="AW399" s="13" t="s">
        <v>32</v>
      </c>
      <c r="AX399" s="13" t="s">
        <v>73</v>
      </c>
      <c r="AY399" s="158" t="s">
        <v>161</v>
      </c>
    </row>
    <row r="400" spans="2:51" s="12" customFormat="1" ht="12">
      <c r="B400" s="150"/>
      <c r="D400" s="151" t="s">
        <v>173</v>
      </c>
      <c r="E400" s="152" t="s">
        <v>3</v>
      </c>
      <c r="F400" s="153" t="s">
        <v>478</v>
      </c>
      <c r="H400" s="152" t="s">
        <v>3</v>
      </c>
      <c r="I400" s="154"/>
      <c r="L400" s="150"/>
      <c r="M400" s="155"/>
      <c r="T400" s="156"/>
      <c r="AT400" s="152" t="s">
        <v>173</v>
      </c>
      <c r="AU400" s="152" t="s">
        <v>82</v>
      </c>
      <c r="AV400" s="12" t="s">
        <v>80</v>
      </c>
      <c r="AW400" s="12" t="s">
        <v>32</v>
      </c>
      <c r="AX400" s="12" t="s">
        <v>73</v>
      </c>
      <c r="AY400" s="152" t="s">
        <v>161</v>
      </c>
    </row>
    <row r="401" spans="2:51" s="13" customFormat="1" ht="22.5">
      <c r="B401" s="157"/>
      <c r="D401" s="151" t="s">
        <v>173</v>
      </c>
      <c r="E401" s="158" t="s">
        <v>3</v>
      </c>
      <c r="F401" s="159" t="s">
        <v>479</v>
      </c>
      <c r="H401" s="160">
        <v>7.697</v>
      </c>
      <c r="I401" s="161"/>
      <c r="L401" s="157"/>
      <c r="M401" s="162"/>
      <c r="T401" s="163"/>
      <c r="AT401" s="158" t="s">
        <v>173</v>
      </c>
      <c r="AU401" s="158" t="s">
        <v>82</v>
      </c>
      <c r="AV401" s="13" t="s">
        <v>82</v>
      </c>
      <c r="AW401" s="13" t="s">
        <v>32</v>
      </c>
      <c r="AX401" s="13" t="s">
        <v>73</v>
      </c>
      <c r="AY401" s="158" t="s">
        <v>161</v>
      </c>
    </row>
    <row r="402" spans="2:51" s="15" customFormat="1" ht="12">
      <c r="B402" s="181"/>
      <c r="D402" s="151" t="s">
        <v>173</v>
      </c>
      <c r="E402" s="182" t="s">
        <v>3</v>
      </c>
      <c r="F402" s="183" t="s">
        <v>432</v>
      </c>
      <c r="H402" s="184">
        <v>227.72000000000003</v>
      </c>
      <c r="I402" s="185"/>
      <c r="L402" s="181"/>
      <c r="M402" s="186"/>
      <c r="T402" s="187"/>
      <c r="AT402" s="182" t="s">
        <v>173</v>
      </c>
      <c r="AU402" s="182" t="s">
        <v>82</v>
      </c>
      <c r="AV402" s="15" t="s">
        <v>199</v>
      </c>
      <c r="AW402" s="15" t="s">
        <v>32</v>
      </c>
      <c r="AX402" s="15" t="s">
        <v>73</v>
      </c>
      <c r="AY402" s="182" t="s">
        <v>161</v>
      </c>
    </row>
    <row r="403" spans="2:51" s="12" customFormat="1" ht="12">
      <c r="B403" s="150"/>
      <c r="D403" s="151" t="s">
        <v>173</v>
      </c>
      <c r="E403" s="152" t="s">
        <v>3</v>
      </c>
      <c r="F403" s="153" t="s">
        <v>480</v>
      </c>
      <c r="H403" s="152" t="s">
        <v>3</v>
      </c>
      <c r="I403" s="154"/>
      <c r="L403" s="150"/>
      <c r="M403" s="155"/>
      <c r="T403" s="156"/>
      <c r="AT403" s="152" t="s">
        <v>173</v>
      </c>
      <c r="AU403" s="152" t="s">
        <v>82</v>
      </c>
      <c r="AV403" s="12" t="s">
        <v>80</v>
      </c>
      <c r="AW403" s="12" t="s">
        <v>32</v>
      </c>
      <c r="AX403" s="12" t="s">
        <v>73</v>
      </c>
      <c r="AY403" s="152" t="s">
        <v>161</v>
      </c>
    </row>
    <row r="404" spans="2:51" s="12" customFormat="1" ht="12">
      <c r="B404" s="150"/>
      <c r="D404" s="151" t="s">
        <v>173</v>
      </c>
      <c r="E404" s="152" t="s">
        <v>3</v>
      </c>
      <c r="F404" s="153" t="s">
        <v>299</v>
      </c>
      <c r="H404" s="152" t="s">
        <v>3</v>
      </c>
      <c r="I404" s="154"/>
      <c r="L404" s="150"/>
      <c r="M404" s="155"/>
      <c r="T404" s="156"/>
      <c r="AT404" s="152" t="s">
        <v>173</v>
      </c>
      <c r="AU404" s="152" t="s">
        <v>82</v>
      </c>
      <c r="AV404" s="12" t="s">
        <v>80</v>
      </c>
      <c r="AW404" s="12" t="s">
        <v>32</v>
      </c>
      <c r="AX404" s="12" t="s">
        <v>73</v>
      </c>
      <c r="AY404" s="152" t="s">
        <v>161</v>
      </c>
    </row>
    <row r="405" spans="2:51" s="13" customFormat="1" ht="12">
      <c r="B405" s="157"/>
      <c r="D405" s="151" t="s">
        <v>173</v>
      </c>
      <c r="E405" s="158" t="s">
        <v>3</v>
      </c>
      <c r="F405" s="159" t="s">
        <v>406</v>
      </c>
      <c r="H405" s="160">
        <v>27.171</v>
      </c>
      <c r="I405" s="161"/>
      <c r="L405" s="157"/>
      <c r="M405" s="162"/>
      <c r="T405" s="163"/>
      <c r="AT405" s="158" t="s">
        <v>173</v>
      </c>
      <c r="AU405" s="158" t="s">
        <v>82</v>
      </c>
      <c r="AV405" s="13" t="s">
        <v>82</v>
      </c>
      <c r="AW405" s="13" t="s">
        <v>32</v>
      </c>
      <c r="AX405" s="13" t="s">
        <v>73</v>
      </c>
      <c r="AY405" s="158" t="s">
        <v>161</v>
      </c>
    </row>
    <row r="406" spans="2:51" s="12" customFormat="1" ht="12">
      <c r="B406" s="150"/>
      <c r="D406" s="151" t="s">
        <v>173</v>
      </c>
      <c r="E406" s="152" t="s">
        <v>3</v>
      </c>
      <c r="F406" s="153" t="s">
        <v>307</v>
      </c>
      <c r="H406" s="152" t="s">
        <v>3</v>
      </c>
      <c r="I406" s="154"/>
      <c r="L406" s="150"/>
      <c r="M406" s="155"/>
      <c r="T406" s="156"/>
      <c r="AT406" s="152" t="s">
        <v>173</v>
      </c>
      <c r="AU406" s="152" t="s">
        <v>82</v>
      </c>
      <c r="AV406" s="12" t="s">
        <v>80</v>
      </c>
      <c r="AW406" s="12" t="s">
        <v>32</v>
      </c>
      <c r="AX406" s="12" t="s">
        <v>73</v>
      </c>
      <c r="AY406" s="152" t="s">
        <v>161</v>
      </c>
    </row>
    <row r="407" spans="2:51" s="13" customFormat="1" ht="22.5">
      <c r="B407" s="157"/>
      <c r="D407" s="151" t="s">
        <v>173</v>
      </c>
      <c r="E407" s="158" t="s">
        <v>3</v>
      </c>
      <c r="F407" s="159" t="s">
        <v>407</v>
      </c>
      <c r="H407" s="160">
        <v>19.436</v>
      </c>
      <c r="I407" s="161"/>
      <c r="L407" s="157"/>
      <c r="M407" s="162"/>
      <c r="T407" s="163"/>
      <c r="AT407" s="158" t="s">
        <v>173</v>
      </c>
      <c r="AU407" s="158" t="s">
        <v>82</v>
      </c>
      <c r="AV407" s="13" t="s">
        <v>82</v>
      </c>
      <c r="AW407" s="13" t="s">
        <v>32</v>
      </c>
      <c r="AX407" s="13" t="s">
        <v>73</v>
      </c>
      <c r="AY407" s="158" t="s">
        <v>161</v>
      </c>
    </row>
    <row r="408" spans="2:51" s="13" customFormat="1" ht="22.5">
      <c r="B408" s="157"/>
      <c r="D408" s="151" t="s">
        <v>173</v>
      </c>
      <c r="E408" s="158" t="s">
        <v>3</v>
      </c>
      <c r="F408" s="159" t="s">
        <v>408</v>
      </c>
      <c r="H408" s="160">
        <v>25.74</v>
      </c>
      <c r="I408" s="161"/>
      <c r="L408" s="157"/>
      <c r="M408" s="162"/>
      <c r="T408" s="163"/>
      <c r="AT408" s="158" t="s">
        <v>173</v>
      </c>
      <c r="AU408" s="158" t="s">
        <v>82</v>
      </c>
      <c r="AV408" s="13" t="s">
        <v>82</v>
      </c>
      <c r="AW408" s="13" t="s">
        <v>32</v>
      </c>
      <c r="AX408" s="13" t="s">
        <v>73</v>
      </c>
      <c r="AY408" s="158" t="s">
        <v>161</v>
      </c>
    </row>
    <row r="409" spans="2:51" s="13" customFormat="1" ht="12">
      <c r="B409" s="157"/>
      <c r="D409" s="151" t="s">
        <v>173</v>
      </c>
      <c r="E409" s="158" t="s">
        <v>3</v>
      </c>
      <c r="F409" s="159" t="s">
        <v>409</v>
      </c>
      <c r="H409" s="160">
        <v>24.155</v>
      </c>
      <c r="I409" s="161"/>
      <c r="L409" s="157"/>
      <c r="M409" s="162"/>
      <c r="T409" s="163"/>
      <c r="AT409" s="158" t="s">
        <v>173</v>
      </c>
      <c r="AU409" s="158" t="s">
        <v>82</v>
      </c>
      <c r="AV409" s="13" t="s">
        <v>82</v>
      </c>
      <c r="AW409" s="13" t="s">
        <v>32</v>
      </c>
      <c r="AX409" s="13" t="s">
        <v>73</v>
      </c>
      <c r="AY409" s="158" t="s">
        <v>161</v>
      </c>
    </row>
    <row r="410" spans="2:51" s="12" customFormat="1" ht="12">
      <c r="B410" s="150"/>
      <c r="D410" s="151" t="s">
        <v>173</v>
      </c>
      <c r="E410" s="152" t="s">
        <v>3</v>
      </c>
      <c r="F410" s="153" t="s">
        <v>410</v>
      </c>
      <c r="H410" s="152" t="s">
        <v>3</v>
      </c>
      <c r="I410" s="154"/>
      <c r="L410" s="150"/>
      <c r="M410" s="155"/>
      <c r="T410" s="156"/>
      <c r="AT410" s="152" t="s">
        <v>173</v>
      </c>
      <c r="AU410" s="152" t="s">
        <v>82</v>
      </c>
      <c r="AV410" s="12" t="s">
        <v>80</v>
      </c>
      <c r="AW410" s="12" t="s">
        <v>32</v>
      </c>
      <c r="AX410" s="12" t="s">
        <v>73</v>
      </c>
      <c r="AY410" s="152" t="s">
        <v>161</v>
      </c>
    </row>
    <row r="411" spans="2:51" s="13" customFormat="1" ht="12">
      <c r="B411" s="157"/>
      <c r="D411" s="151" t="s">
        <v>173</v>
      </c>
      <c r="E411" s="158" t="s">
        <v>3</v>
      </c>
      <c r="F411" s="159" t="s">
        <v>411</v>
      </c>
      <c r="H411" s="160">
        <v>25.8</v>
      </c>
      <c r="I411" s="161"/>
      <c r="L411" s="157"/>
      <c r="M411" s="162"/>
      <c r="T411" s="163"/>
      <c r="AT411" s="158" t="s">
        <v>173</v>
      </c>
      <c r="AU411" s="158" t="s">
        <v>82</v>
      </c>
      <c r="AV411" s="13" t="s">
        <v>82</v>
      </c>
      <c r="AW411" s="13" t="s">
        <v>32</v>
      </c>
      <c r="AX411" s="13" t="s">
        <v>73</v>
      </c>
      <c r="AY411" s="158" t="s">
        <v>161</v>
      </c>
    </row>
    <row r="412" spans="2:51" s="13" customFormat="1" ht="12">
      <c r="B412" s="157"/>
      <c r="D412" s="151" t="s">
        <v>173</v>
      </c>
      <c r="E412" s="158" t="s">
        <v>3</v>
      </c>
      <c r="F412" s="159" t="s">
        <v>412</v>
      </c>
      <c r="H412" s="160">
        <v>14.46</v>
      </c>
      <c r="I412" s="161"/>
      <c r="L412" s="157"/>
      <c r="M412" s="162"/>
      <c r="T412" s="163"/>
      <c r="AT412" s="158" t="s">
        <v>173</v>
      </c>
      <c r="AU412" s="158" t="s">
        <v>82</v>
      </c>
      <c r="AV412" s="13" t="s">
        <v>82</v>
      </c>
      <c r="AW412" s="13" t="s">
        <v>32</v>
      </c>
      <c r="AX412" s="13" t="s">
        <v>73</v>
      </c>
      <c r="AY412" s="158" t="s">
        <v>161</v>
      </c>
    </row>
    <row r="413" spans="2:51" s="13" customFormat="1" ht="12">
      <c r="B413" s="157"/>
      <c r="D413" s="151" t="s">
        <v>173</v>
      </c>
      <c r="E413" s="158" t="s">
        <v>3</v>
      </c>
      <c r="F413" s="159" t="s">
        <v>413</v>
      </c>
      <c r="H413" s="160">
        <v>12.546</v>
      </c>
      <c r="I413" s="161"/>
      <c r="L413" s="157"/>
      <c r="M413" s="162"/>
      <c r="T413" s="163"/>
      <c r="AT413" s="158" t="s">
        <v>173</v>
      </c>
      <c r="AU413" s="158" t="s">
        <v>82</v>
      </c>
      <c r="AV413" s="13" t="s">
        <v>82</v>
      </c>
      <c r="AW413" s="13" t="s">
        <v>32</v>
      </c>
      <c r="AX413" s="13" t="s">
        <v>73</v>
      </c>
      <c r="AY413" s="158" t="s">
        <v>161</v>
      </c>
    </row>
    <row r="414" spans="2:51" s="15" customFormat="1" ht="12">
      <c r="B414" s="181"/>
      <c r="D414" s="151" t="s">
        <v>173</v>
      </c>
      <c r="E414" s="182" t="s">
        <v>3</v>
      </c>
      <c r="F414" s="183" t="s">
        <v>432</v>
      </c>
      <c r="H414" s="184">
        <v>149.308</v>
      </c>
      <c r="I414" s="185"/>
      <c r="L414" s="181"/>
      <c r="M414" s="186"/>
      <c r="T414" s="187"/>
      <c r="AT414" s="182" t="s">
        <v>173</v>
      </c>
      <c r="AU414" s="182" t="s">
        <v>82</v>
      </c>
      <c r="AV414" s="15" t="s">
        <v>199</v>
      </c>
      <c r="AW414" s="15" t="s">
        <v>32</v>
      </c>
      <c r="AX414" s="15" t="s">
        <v>73</v>
      </c>
      <c r="AY414" s="182" t="s">
        <v>161</v>
      </c>
    </row>
    <row r="415" spans="2:51" s="14" customFormat="1" ht="12">
      <c r="B415" s="164"/>
      <c r="D415" s="151" t="s">
        <v>173</v>
      </c>
      <c r="E415" s="165" t="s">
        <v>3</v>
      </c>
      <c r="F415" s="166" t="s">
        <v>192</v>
      </c>
      <c r="H415" s="167">
        <v>377.02799999999996</v>
      </c>
      <c r="I415" s="168"/>
      <c r="L415" s="164"/>
      <c r="M415" s="169"/>
      <c r="T415" s="170"/>
      <c r="AT415" s="165" t="s">
        <v>173</v>
      </c>
      <c r="AU415" s="165" t="s">
        <v>82</v>
      </c>
      <c r="AV415" s="14" t="s">
        <v>169</v>
      </c>
      <c r="AW415" s="14" t="s">
        <v>32</v>
      </c>
      <c r="AX415" s="14" t="s">
        <v>80</v>
      </c>
      <c r="AY415" s="165" t="s">
        <v>161</v>
      </c>
    </row>
    <row r="416" spans="2:65" s="1" customFormat="1" ht="44.25" customHeight="1">
      <c r="B416" s="132"/>
      <c r="C416" s="133" t="s">
        <v>481</v>
      </c>
      <c r="D416" s="133" t="s">
        <v>164</v>
      </c>
      <c r="E416" s="134" t="s">
        <v>482</v>
      </c>
      <c r="F416" s="135" t="s">
        <v>483</v>
      </c>
      <c r="G416" s="136" t="s">
        <v>167</v>
      </c>
      <c r="H416" s="137">
        <v>125.994</v>
      </c>
      <c r="I416" s="138"/>
      <c r="J416" s="139">
        <f>ROUND(I416*H416,2)</f>
        <v>0</v>
      </c>
      <c r="K416" s="135" t="s">
        <v>168</v>
      </c>
      <c r="L416" s="33"/>
      <c r="M416" s="140" t="s">
        <v>3</v>
      </c>
      <c r="N416" s="141" t="s">
        <v>44</v>
      </c>
      <c r="P416" s="142">
        <f>O416*H416</f>
        <v>0</v>
      </c>
      <c r="Q416" s="142">
        <v>0.01838</v>
      </c>
      <c r="R416" s="142">
        <f>Q416*H416</f>
        <v>2.31576972</v>
      </c>
      <c r="S416" s="142">
        <v>0</v>
      </c>
      <c r="T416" s="143">
        <f>S416*H416</f>
        <v>0</v>
      </c>
      <c r="AR416" s="144" t="s">
        <v>169</v>
      </c>
      <c r="AT416" s="144" t="s">
        <v>164</v>
      </c>
      <c r="AU416" s="144" t="s">
        <v>82</v>
      </c>
      <c r="AY416" s="18" t="s">
        <v>161</v>
      </c>
      <c r="BE416" s="145">
        <f>IF(N416="základní",J416,0)</f>
        <v>0</v>
      </c>
      <c r="BF416" s="145">
        <f>IF(N416="snížená",J416,0)</f>
        <v>0</v>
      </c>
      <c r="BG416" s="145">
        <f>IF(N416="zákl. přenesená",J416,0)</f>
        <v>0</v>
      </c>
      <c r="BH416" s="145">
        <f>IF(N416="sníž. přenesená",J416,0)</f>
        <v>0</v>
      </c>
      <c r="BI416" s="145">
        <f>IF(N416="nulová",J416,0)</f>
        <v>0</v>
      </c>
      <c r="BJ416" s="18" t="s">
        <v>80</v>
      </c>
      <c r="BK416" s="145">
        <f>ROUND(I416*H416,2)</f>
        <v>0</v>
      </c>
      <c r="BL416" s="18" t="s">
        <v>169</v>
      </c>
      <c r="BM416" s="144" t="s">
        <v>484</v>
      </c>
    </row>
    <row r="417" spans="2:47" s="1" customFormat="1" ht="12">
      <c r="B417" s="33"/>
      <c r="D417" s="146" t="s">
        <v>171</v>
      </c>
      <c r="F417" s="147" t="s">
        <v>485</v>
      </c>
      <c r="I417" s="148"/>
      <c r="L417" s="33"/>
      <c r="M417" s="149"/>
      <c r="T417" s="54"/>
      <c r="AT417" s="18" t="s">
        <v>171</v>
      </c>
      <c r="AU417" s="18" t="s">
        <v>82</v>
      </c>
    </row>
    <row r="418" spans="2:51" s="12" customFormat="1" ht="12">
      <c r="B418" s="150"/>
      <c r="D418" s="151" t="s">
        <v>173</v>
      </c>
      <c r="E418" s="152" t="s">
        <v>3</v>
      </c>
      <c r="F418" s="153" t="s">
        <v>393</v>
      </c>
      <c r="H418" s="152" t="s">
        <v>3</v>
      </c>
      <c r="I418" s="154"/>
      <c r="L418" s="150"/>
      <c r="M418" s="155"/>
      <c r="T418" s="156"/>
      <c r="AT418" s="152" t="s">
        <v>173</v>
      </c>
      <c r="AU418" s="152" t="s">
        <v>82</v>
      </c>
      <c r="AV418" s="12" t="s">
        <v>80</v>
      </c>
      <c r="AW418" s="12" t="s">
        <v>32</v>
      </c>
      <c r="AX418" s="12" t="s">
        <v>73</v>
      </c>
      <c r="AY418" s="152" t="s">
        <v>161</v>
      </c>
    </row>
    <row r="419" spans="2:51" s="13" customFormat="1" ht="22.5">
      <c r="B419" s="157"/>
      <c r="D419" s="151" t="s">
        <v>173</v>
      </c>
      <c r="E419" s="158" t="s">
        <v>3</v>
      </c>
      <c r="F419" s="159" t="s">
        <v>486</v>
      </c>
      <c r="H419" s="160">
        <v>129.954</v>
      </c>
      <c r="I419" s="161"/>
      <c r="L419" s="157"/>
      <c r="M419" s="162"/>
      <c r="T419" s="163"/>
      <c r="AT419" s="158" t="s">
        <v>173</v>
      </c>
      <c r="AU419" s="158" t="s">
        <v>82</v>
      </c>
      <c r="AV419" s="13" t="s">
        <v>82</v>
      </c>
      <c r="AW419" s="13" t="s">
        <v>32</v>
      </c>
      <c r="AX419" s="13" t="s">
        <v>73</v>
      </c>
      <c r="AY419" s="158" t="s">
        <v>161</v>
      </c>
    </row>
    <row r="420" spans="2:51" s="13" customFormat="1" ht="12">
      <c r="B420" s="157"/>
      <c r="D420" s="151" t="s">
        <v>173</v>
      </c>
      <c r="E420" s="158" t="s">
        <v>3</v>
      </c>
      <c r="F420" s="159" t="s">
        <v>487</v>
      </c>
      <c r="H420" s="160">
        <v>-3.96</v>
      </c>
      <c r="I420" s="161"/>
      <c r="L420" s="157"/>
      <c r="M420" s="162"/>
      <c r="T420" s="163"/>
      <c r="AT420" s="158" t="s">
        <v>173</v>
      </c>
      <c r="AU420" s="158" t="s">
        <v>82</v>
      </c>
      <c r="AV420" s="13" t="s">
        <v>82</v>
      </c>
      <c r="AW420" s="13" t="s">
        <v>32</v>
      </c>
      <c r="AX420" s="13" t="s">
        <v>73</v>
      </c>
      <c r="AY420" s="158" t="s">
        <v>161</v>
      </c>
    </row>
    <row r="421" spans="2:51" s="14" customFormat="1" ht="12">
      <c r="B421" s="164"/>
      <c r="D421" s="151" t="s">
        <v>173</v>
      </c>
      <c r="E421" s="165" t="s">
        <v>3</v>
      </c>
      <c r="F421" s="166" t="s">
        <v>192</v>
      </c>
      <c r="H421" s="167">
        <v>125.99400000000001</v>
      </c>
      <c r="I421" s="168"/>
      <c r="L421" s="164"/>
      <c r="M421" s="169"/>
      <c r="T421" s="170"/>
      <c r="AT421" s="165" t="s">
        <v>173</v>
      </c>
      <c r="AU421" s="165" t="s">
        <v>82</v>
      </c>
      <c r="AV421" s="14" t="s">
        <v>169</v>
      </c>
      <c r="AW421" s="14" t="s">
        <v>32</v>
      </c>
      <c r="AX421" s="14" t="s">
        <v>80</v>
      </c>
      <c r="AY421" s="165" t="s">
        <v>161</v>
      </c>
    </row>
    <row r="422" spans="2:65" s="1" customFormat="1" ht="24.2" customHeight="1">
      <c r="B422" s="132"/>
      <c r="C422" s="133" t="s">
        <v>488</v>
      </c>
      <c r="D422" s="133" t="s">
        <v>164</v>
      </c>
      <c r="E422" s="134" t="s">
        <v>489</v>
      </c>
      <c r="F422" s="135" t="s">
        <v>490</v>
      </c>
      <c r="G422" s="136" t="s">
        <v>167</v>
      </c>
      <c r="H422" s="137">
        <v>58.931</v>
      </c>
      <c r="I422" s="138"/>
      <c r="J422" s="139">
        <f>ROUND(I422*H422,2)</f>
        <v>0</v>
      </c>
      <c r="K422" s="135" t="s">
        <v>168</v>
      </c>
      <c r="L422" s="33"/>
      <c r="M422" s="140" t="s">
        <v>3</v>
      </c>
      <c r="N422" s="141" t="s">
        <v>44</v>
      </c>
      <c r="P422" s="142">
        <f>O422*H422</f>
        <v>0</v>
      </c>
      <c r="Q422" s="142">
        <v>0.03358</v>
      </c>
      <c r="R422" s="142">
        <f>Q422*H422</f>
        <v>1.9789029799999998</v>
      </c>
      <c r="S422" s="142">
        <v>0</v>
      </c>
      <c r="T422" s="143">
        <f>S422*H422</f>
        <v>0</v>
      </c>
      <c r="AR422" s="144" t="s">
        <v>169</v>
      </c>
      <c r="AT422" s="144" t="s">
        <v>164</v>
      </c>
      <c r="AU422" s="144" t="s">
        <v>82</v>
      </c>
      <c r="AY422" s="18" t="s">
        <v>161</v>
      </c>
      <c r="BE422" s="145">
        <f>IF(N422="základní",J422,0)</f>
        <v>0</v>
      </c>
      <c r="BF422" s="145">
        <f>IF(N422="snížená",J422,0)</f>
        <v>0</v>
      </c>
      <c r="BG422" s="145">
        <f>IF(N422="zákl. přenesená",J422,0)</f>
        <v>0</v>
      </c>
      <c r="BH422" s="145">
        <f>IF(N422="sníž. přenesená",J422,0)</f>
        <v>0</v>
      </c>
      <c r="BI422" s="145">
        <f>IF(N422="nulová",J422,0)</f>
        <v>0</v>
      </c>
      <c r="BJ422" s="18" t="s">
        <v>80</v>
      </c>
      <c r="BK422" s="145">
        <f>ROUND(I422*H422,2)</f>
        <v>0</v>
      </c>
      <c r="BL422" s="18" t="s">
        <v>169</v>
      </c>
      <c r="BM422" s="144" t="s">
        <v>491</v>
      </c>
    </row>
    <row r="423" spans="2:47" s="1" customFormat="1" ht="12">
      <c r="B423" s="33"/>
      <c r="D423" s="146" t="s">
        <v>171</v>
      </c>
      <c r="F423" s="147" t="s">
        <v>492</v>
      </c>
      <c r="I423" s="148"/>
      <c r="L423" s="33"/>
      <c r="M423" s="149"/>
      <c r="T423" s="54"/>
      <c r="AT423" s="18" t="s">
        <v>171</v>
      </c>
      <c r="AU423" s="18" t="s">
        <v>82</v>
      </c>
    </row>
    <row r="424" spans="2:51" s="12" customFormat="1" ht="12">
      <c r="B424" s="150"/>
      <c r="D424" s="151" t="s">
        <v>173</v>
      </c>
      <c r="E424" s="152" t="s">
        <v>3</v>
      </c>
      <c r="F424" s="153" t="s">
        <v>299</v>
      </c>
      <c r="H424" s="152" t="s">
        <v>3</v>
      </c>
      <c r="I424" s="154"/>
      <c r="L424" s="150"/>
      <c r="M424" s="155"/>
      <c r="T424" s="156"/>
      <c r="AT424" s="152" t="s">
        <v>173</v>
      </c>
      <c r="AU424" s="152" t="s">
        <v>82</v>
      </c>
      <c r="AV424" s="12" t="s">
        <v>80</v>
      </c>
      <c r="AW424" s="12" t="s">
        <v>32</v>
      </c>
      <c r="AX424" s="12" t="s">
        <v>73</v>
      </c>
      <c r="AY424" s="152" t="s">
        <v>161</v>
      </c>
    </row>
    <row r="425" spans="2:51" s="13" customFormat="1" ht="12">
      <c r="B425" s="157"/>
      <c r="D425" s="151" t="s">
        <v>173</v>
      </c>
      <c r="E425" s="158" t="s">
        <v>3</v>
      </c>
      <c r="F425" s="159" t="s">
        <v>493</v>
      </c>
      <c r="H425" s="160">
        <v>27.09</v>
      </c>
      <c r="I425" s="161"/>
      <c r="L425" s="157"/>
      <c r="M425" s="162"/>
      <c r="T425" s="163"/>
      <c r="AT425" s="158" t="s">
        <v>173</v>
      </c>
      <c r="AU425" s="158" t="s">
        <v>82</v>
      </c>
      <c r="AV425" s="13" t="s">
        <v>82</v>
      </c>
      <c r="AW425" s="13" t="s">
        <v>32</v>
      </c>
      <c r="AX425" s="13" t="s">
        <v>73</v>
      </c>
      <c r="AY425" s="158" t="s">
        <v>161</v>
      </c>
    </row>
    <row r="426" spans="2:51" s="12" customFormat="1" ht="12">
      <c r="B426" s="150"/>
      <c r="D426" s="151" t="s">
        <v>173</v>
      </c>
      <c r="E426" s="152" t="s">
        <v>3</v>
      </c>
      <c r="F426" s="153" t="s">
        <v>494</v>
      </c>
      <c r="H426" s="152" t="s">
        <v>3</v>
      </c>
      <c r="I426" s="154"/>
      <c r="L426" s="150"/>
      <c r="M426" s="155"/>
      <c r="T426" s="156"/>
      <c r="AT426" s="152" t="s">
        <v>173</v>
      </c>
      <c r="AU426" s="152" t="s">
        <v>82</v>
      </c>
      <c r="AV426" s="12" t="s">
        <v>80</v>
      </c>
      <c r="AW426" s="12" t="s">
        <v>32</v>
      </c>
      <c r="AX426" s="12" t="s">
        <v>73</v>
      </c>
      <c r="AY426" s="152" t="s">
        <v>161</v>
      </c>
    </row>
    <row r="427" spans="2:51" s="13" customFormat="1" ht="12">
      <c r="B427" s="157"/>
      <c r="D427" s="151" t="s">
        <v>173</v>
      </c>
      <c r="E427" s="158" t="s">
        <v>3</v>
      </c>
      <c r="F427" s="159" t="s">
        <v>495</v>
      </c>
      <c r="H427" s="160">
        <v>2.538</v>
      </c>
      <c r="I427" s="161"/>
      <c r="L427" s="157"/>
      <c r="M427" s="162"/>
      <c r="T427" s="163"/>
      <c r="AT427" s="158" t="s">
        <v>173</v>
      </c>
      <c r="AU427" s="158" t="s">
        <v>82</v>
      </c>
      <c r="AV427" s="13" t="s">
        <v>82</v>
      </c>
      <c r="AW427" s="13" t="s">
        <v>32</v>
      </c>
      <c r="AX427" s="13" t="s">
        <v>73</v>
      </c>
      <c r="AY427" s="158" t="s">
        <v>161</v>
      </c>
    </row>
    <row r="428" spans="2:51" s="12" customFormat="1" ht="12">
      <c r="B428" s="150"/>
      <c r="D428" s="151" t="s">
        <v>173</v>
      </c>
      <c r="E428" s="152" t="s">
        <v>3</v>
      </c>
      <c r="F428" s="153" t="s">
        <v>496</v>
      </c>
      <c r="H428" s="152" t="s">
        <v>3</v>
      </c>
      <c r="I428" s="154"/>
      <c r="L428" s="150"/>
      <c r="M428" s="155"/>
      <c r="T428" s="156"/>
      <c r="AT428" s="152" t="s">
        <v>173</v>
      </c>
      <c r="AU428" s="152" t="s">
        <v>82</v>
      </c>
      <c r="AV428" s="12" t="s">
        <v>80</v>
      </c>
      <c r="AW428" s="12" t="s">
        <v>32</v>
      </c>
      <c r="AX428" s="12" t="s">
        <v>73</v>
      </c>
      <c r="AY428" s="152" t="s">
        <v>161</v>
      </c>
    </row>
    <row r="429" spans="2:51" s="12" customFormat="1" ht="12">
      <c r="B429" s="150"/>
      <c r="D429" s="151" t="s">
        <v>173</v>
      </c>
      <c r="E429" s="152" t="s">
        <v>3</v>
      </c>
      <c r="F429" s="153" t="s">
        <v>497</v>
      </c>
      <c r="H429" s="152" t="s">
        <v>3</v>
      </c>
      <c r="I429" s="154"/>
      <c r="L429" s="150"/>
      <c r="M429" s="155"/>
      <c r="T429" s="156"/>
      <c r="AT429" s="152" t="s">
        <v>173</v>
      </c>
      <c r="AU429" s="152" t="s">
        <v>82</v>
      </c>
      <c r="AV429" s="12" t="s">
        <v>80</v>
      </c>
      <c r="AW429" s="12" t="s">
        <v>32</v>
      </c>
      <c r="AX429" s="12" t="s">
        <v>73</v>
      </c>
      <c r="AY429" s="152" t="s">
        <v>161</v>
      </c>
    </row>
    <row r="430" spans="2:51" s="13" customFormat="1" ht="12">
      <c r="B430" s="157"/>
      <c r="D430" s="151" t="s">
        <v>173</v>
      </c>
      <c r="E430" s="158" t="s">
        <v>3</v>
      </c>
      <c r="F430" s="159" t="s">
        <v>498</v>
      </c>
      <c r="H430" s="160">
        <v>4.518</v>
      </c>
      <c r="I430" s="161"/>
      <c r="L430" s="157"/>
      <c r="M430" s="162"/>
      <c r="T430" s="163"/>
      <c r="AT430" s="158" t="s">
        <v>173</v>
      </c>
      <c r="AU430" s="158" t="s">
        <v>82</v>
      </c>
      <c r="AV430" s="13" t="s">
        <v>82</v>
      </c>
      <c r="AW430" s="13" t="s">
        <v>32</v>
      </c>
      <c r="AX430" s="13" t="s">
        <v>73</v>
      </c>
      <c r="AY430" s="158" t="s">
        <v>161</v>
      </c>
    </row>
    <row r="431" spans="2:51" s="12" customFormat="1" ht="12">
      <c r="B431" s="150"/>
      <c r="D431" s="151" t="s">
        <v>173</v>
      </c>
      <c r="E431" s="152" t="s">
        <v>3</v>
      </c>
      <c r="F431" s="153" t="s">
        <v>206</v>
      </c>
      <c r="H431" s="152" t="s">
        <v>3</v>
      </c>
      <c r="I431" s="154"/>
      <c r="L431" s="150"/>
      <c r="M431" s="155"/>
      <c r="T431" s="156"/>
      <c r="AT431" s="152" t="s">
        <v>173</v>
      </c>
      <c r="AU431" s="152" t="s">
        <v>82</v>
      </c>
      <c r="AV431" s="12" t="s">
        <v>80</v>
      </c>
      <c r="AW431" s="12" t="s">
        <v>32</v>
      </c>
      <c r="AX431" s="12" t="s">
        <v>73</v>
      </c>
      <c r="AY431" s="152" t="s">
        <v>161</v>
      </c>
    </row>
    <row r="432" spans="2:51" s="13" customFormat="1" ht="12">
      <c r="B432" s="157"/>
      <c r="D432" s="151" t="s">
        <v>173</v>
      </c>
      <c r="E432" s="158" t="s">
        <v>3</v>
      </c>
      <c r="F432" s="159" t="s">
        <v>499</v>
      </c>
      <c r="H432" s="160">
        <v>3.445</v>
      </c>
      <c r="I432" s="161"/>
      <c r="L432" s="157"/>
      <c r="M432" s="162"/>
      <c r="T432" s="163"/>
      <c r="AT432" s="158" t="s">
        <v>173</v>
      </c>
      <c r="AU432" s="158" t="s">
        <v>82</v>
      </c>
      <c r="AV432" s="13" t="s">
        <v>82</v>
      </c>
      <c r="AW432" s="13" t="s">
        <v>32</v>
      </c>
      <c r="AX432" s="13" t="s">
        <v>73</v>
      </c>
      <c r="AY432" s="158" t="s">
        <v>161</v>
      </c>
    </row>
    <row r="433" spans="2:51" s="12" customFormat="1" ht="12">
      <c r="B433" s="150"/>
      <c r="D433" s="151" t="s">
        <v>173</v>
      </c>
      <c r="E433" s="152" t="s">
        <v>3</v>
      </c>
      <c r="F433" s="153" t="s">
        <v>500</v>
      </c>
      <c r="H433" s="152" t="s">
        <v>3</v>
      </c>
      <c r="I433" s="154"/>
      <c r="L433" s="150"/>
      <c r="M433" s="155"/>
      <c r="T433" s="156"/>
      <c r="AT433" s="152" t="s">
        <v>173</v>
      </c>
      <c r="AU433" s="152" t="s">
        <v>82</v>
      </c>
      <c r="AV433" s="12" t="s">
        <v>80</v>
      </c>
      <c r="AW433" s="12" t="s">
        <v>32</v>
      </c>
      <c r="AX433" s="12" t="s">
        <v>73</v>
      </c>
      <c r="AY433" s="152" t="s">
        <v>161</v>
      </c>
    </row>
    <row r="434" spans="2:51" s="13" customFormat="1" ht="12">
      <c r="B434" s="157"/>
      <c r="D434" s="151" t="s">
        <v>173</v>
      </c>
      <c r="E434" s="158" t="s">
        <v>3</v>
      </c>
      <c r="F434" s="159" t="s">
        <v>501</v>
      </c>
      <c r="H434" s="160">
        <v>0.18</v>
      </c>
      <c r="I434" s="161"/>
      <c r="L434" s="157"/>
      <c r="M434" s="162"/>
      <c r="T434" s="163"/>
      <c r="AT434" s="158" t="s">
        <v>173</v>
      </c>
      <c r="AU434" s="158" t="s">
        <v>82</v>
      </c>
      <c r="AV434" s="13" t="s">
        <v>82</v>
      </c>
      <c r="AW434" s="13" t="s">
        <v>32</v>
      </c>
      <c r="AX434" s="13" t="s">
        <v>73</v>
      </c>
      <c r="AY434" s="158" t="s">
        <v>161</v>
      </c>
    </row>
    <row r="435" spans="2:51" s="12" customFormat="1" ht="12">
      <c r="B435" s="150"/>
      <c r="D435" s="151" t="s">
        <v>173</v>
      </c>
      <c r="E435" s="152" t="s">
        <v>3</v>
      </c>
      <c r="F435" s="153" t="s">
        <v>502</v>
      </c>
      <c r="H435" s="152" t="s">
        <v>3</v>
      </c>
      <c r="I435" s="154"/>
      <c r="L435" s="150"/>
      <c r="M435" s="155"/>
      <c r="T435" s="156"/>
      <c r="AT435" s="152" t="s">
        <v>173</v>
      </c>
      <c r="AU435" s="152" t="s">
        <v>82</v>
      </c>
      <c r="AV435" s="12" t="s">
        <v>80</v>
      </c>
      <c r="AW435" s="12" t="s">
        <v>32</v>
      </c>
      <c r="AX435" s="12" t="s">
        <v>73</v>
      </c>
      <c r="AY435" s="152" t="s">
        <v>161</v>
      </c>
    </row>
    <row r="436" spans="2:51" s="12" customFormat="1" ht="12">
      <c r="B436" s="150"/>
      <c r="D436" s="151" t="s">
        <v>173</v>
      </c>
      <c r="E436" s="152" t="s">
        <v>3</v>
      </c>
      <c r="F436" s="153" t="s">
        <v>234</v>
      </c>
      <c r="H436" s="152" t="s">
        <v>3</v>
      </c>
      <c r="I436" s="154"/>
      <c r="L436" s="150"/>
      <c r="M436" s="155"/>
      <c r="T436" s="156"/>
      <c r="AT436" s="152" t="s">
        <v>173</v>
      </c>
      <c r="AU436" s="152" t="s">
        <v>82</v>
      </c>
      <c r="AV436" s="12" t="s">
        <v>80</v>
      </c>
      <c r="AW436" s="12" t="s">
        <v>32</v>
      </c>
      <c r="AX436" s="12" t="s">
        <v>73</v>
      </c>
      <c r="AY436" s="152" t="s">
        <v>161</v>
      </c>
    </row>
    <row r="437" spans="2:51" s="13" customFormat="1" ht="12">
      <c r="B437" s="157"/>
      <c r="D437" s="151" t="s">
        <v>173</v>
      </c>
      <c r="E437" s="158" t="s">
        <v>3</v>
      </c>
      <c r="F437" s="159" t="s">
        <v>503</v>
      </c>
      <c r="H437" s="160">
        <v>2.4</v>
      </c>
      <c r="I437" s="161"/>
      <c r="L437" s="157"/>
      <c r="M437" s="162"/>
      <c r="T437" s="163"/>
      <c r="AT437" s="158" t="s">
        <v>173</v>
      </c>
      <c r="AU437" s="158" t="s">
        <v>82</v>
      </c>
      <c r="AV437" s="13" t="s">
        <v>82</v>
      </c>
      <c r="AW437" s="13" t="s">
        <v>32</v>
      </c>
      <c r="AX437" s="13" t="s">
        <v>73</v>
      </c>
      <c r="AY437" s="158" t="s">
        <v>161</v>
      </c>
    </row>
    <row r="438" spans="2:51" s="12" customFormat="1" ht="12">
      <c r="B438" s="150"/>
      <c r="D438" s="151" t="s">
        <v>173</v>
      </c>
      <c r="E438" s="152" t="s">
        <v>3</v>
      </c>
      <c r="F438" s="153" t="s">
        <v>236</v>
      </c>
      <c r="H438" s="152" t="s">
        <v>3</v>
      </c>
      <c r="I438" s="154"/>
      <c r="L438" s="150"/>
      <c r="M438" s="155"/>
      <c r="T438" s="156"/>
      <c r="AT438" s="152" t="s">
        <v>173</v>
      </c>
      <c r="AU438" s="152" t="s">
        <v>82</v>
      </c>
      <c r="AV438" s="12" t="s">
        <v>80</v>
      </c>
      <c r="AW438" s="12" t="s">
        <v>32</v>
      </c>
      <c r="AX438" s="12" t="s">
        <v>73</v>
      </c>
      <c r="AY438" s="152" t="s">
        <v>161</v>
      </c>
    </row>
    <row r="439" spans="2:51" s="13" customFormat="1" ht="12">
      <c r="B439" s="157"/>
      <c r="D439" s="151" t="s">
        <v>173</v>
      </c>
      <c r="E439" s="158" t="s">
        <v>3</v>
      </c>
      <c r="F439" s="159" t="s">
        <v>504</v>
      </c>
      <c r="H439" s="160">
        <v>1.23</v>
      </c>
      <c r="I439" s="161"/>
      <c r="L439" s="157"/>
      <c r="M439" s="162"/>
      <c r="T439" s="163"/>
      <c r="AT439" s="158" t="s">
        <v>173</v>
      </c>
      <c r="AU439" s="158" t="s">
        <v>82</v>
      </c>
      <c r="AV439" s="13" t="s">
        <v>82</v>
      </c>
      <c r="AW439" s="13" t="s">
        <v>32</v>
      </c>
      <c r="AX439" s="13" t="s">
        <v>73</v>
      </c>
      <c r="AY439" s="158" t="s">
        <v>161</v>
      </c>
    </row>
    <row r="440" spans="2:51" s="12" customFormat="1" ht="12">
      <c r="B440" s="150"/>
      <c r="D440" s="151" t="s">
        <v>173</v>
      </c>
      <c r="E440" s="152" t="s">
        <v>3</v>
      </c>
      <c r="F440" s="153" t="s">
        <v>505</v>
      </c>
      <c r="H440" s="152" t="s">
        <v>3</v>
      </c>
      <c r="I440" s="154"/>
      <c r="L440" s="150"/>
      <c r="M440" s="155"/>
      <c r="T440" s="156"/>
      <c r="AT440" s="152" t="s">
        <v>173</v>
      </c>
      <c r="AU440" s="152" t="s">
        <v>82</v>
      </c>
      <c r="AV440" s="12" t="s">
        <v>80</v>
      </c>
      <c r="AW440" s="12" t="s">
        <v>32</v>
      </c>
      <c r="AX440" s="12" t="s">
        <v>73</v>
      </c>
      <c r="AY440" s="152" t="s">
        <v>161</v>
      </c>
    </row>
    <row r="441" spans="2:51" s="13" customFormat="1" ht="12">
      <c r="B441" s="157"/>
      <c r="D441" s="151" t="s">
        <v>173</v>
      </c>
      <c r="E441" s="158" t="s">
        <v>3</v>
      </c>
      <c r="F441" s="159" t="s">
        <v>506</v>
      </c>
      <c r="H441" s="160">
        <v>3.84</v>
      </c>
      <c r="I441" s="161"/>
      <c r="L441" s="157"/>
      <c r="M441" s="162"/>
      <c r="T441" s="163"/>
      <c r="AT441" s="158" t="s">
        <v>173</v>
      </c>
      <c r="AU441" s="158" t="s">
        <v>82</v>
      </c>
      <c r="AV441" s="13" t="s">
        <v>82</v>
      </c>
      <c r="AW441" s="13" t="s">
        <v>32</v>
      </c>
      <c r="AX441" s="13" t="s">
        <v>73</v>
      </c>
      <c r="AY441" s="158" t="s">
        <v>161</v>
      </c>
    </row>
    <row r="442" spans="2:51" s="12" customFormat="1" ht="12">
      <c r="B442" s="150"/>
      <c r="D442" s="151" t="s">
        <v>173</v>
      </c>
      <c r="E442" s="152" t="s">
        <v>3</v>
      </c>
      <c r="F442" s="153" t="s">
        <v>507</v>
      </c>
      <c r="H442" s="152" t="s">
        <v>3</v>
      </c>
      <c r="I442" s="154"/>
      <c r="L442" s="150"/>
      <c r="M442" s="155"/>
      <c r="T442" s="156"/>
      <c r="AT442" s="152" t="s">
        <v>173</v>
      </c>
      <c r="AU442" s="152" t="s">
        <v>82</v>
      </c>
      <c r="AV442" s="12" t="s">
        <v>80</v>
      </c>
      <c r="AW442" s="12" t="s">
        <v>32</v>
      </c>
      <c r="AX442" s="12" t="s">
        <v>73</v>
      </c>
      <c r="AY442" s="152" t="s">
        <v>161</v>
      </c>
    </row>
    <row r="443" spans="2:51" s="13" customFormat="1" ht="12">
      <c r="B443" s="157"/>
      <c r="D443" s="151" t="s">
        <v>173</v>
      </c>
      <c r="E443" s="158" t="s">
        <v>3</v>
      </c>
      <c r="F443" s="159" t="s">
        <v>506</v>
      </c>
      <c r="H443" s="160">
        <v>3.84</v>
      </c>
      <c r="I443" s="161"/>
      <c r="L443" s="157"/>
      <c r="M443" s="162"/>
      <c r="T443" s="163"/>
      <c r="AT443" s="158" t="s">
        <v>173</v>
      </c>
      <c r="AU443" s="158" t="s">
        <v>82</v>
      </c>
      <c r="AV443" s="13" t="s">
        <v>82</v>
      </c>
      <c r="AW443" s="13" t="s">
        <v>32</v>
      </c>
      <c r="AX443" s="13" t="s">
        <v>73</v>
      </c>
      <c r="AY443" s="158" t="s">
        <v>161</v>
      </c>
    </row>
    <row r="444" spans="2:51" s="12" customFormat="1" ht="12">
      <c r="B444" s="150"/>
      <c r="D444" s="151" t="s">
        <v>173</v>
      </c>
      <c r="E444" s="152" t="s">
        <v>3</v>
      </c>
      <c r="F444" s="153" t="s">
        <v>508</v>
      </c>
      <c r="H444" s="152" t="s">
        <v>3</v>
      </c>
      <c r="I444" s="154"/>
      <c r="L444" s="150"/>
      <c r="M444" s="155"/>
      <c r="T444" s="156"/>
      <c r="AT444" s="152" t="s">
        <v>173</v>
      </c>
      <c r="AU444" s="152" t="s">
        <v>82</v>
      </c>
      <c r="AV444" s="12" t="s">
        <v>80</v>
      </c>
      <c r="AW444" s="12" t="s">
        <v>32</v>
      </c>
      <c r="AX444" s="12" t="s">
        <v>73</v>
      </c>
      <c r="AY444" s="152" t="s">
        <v>161</v>
      </c>
    </row>
    <row r="445" spans="2:51" s="13" customFormat="1" ht="12">
      <c r="B445" s="157"/>
      <c r="D445" s="151" t="s">
        <v>173</v>
      </c>
      <c r="E445" s="158" t="s">
        <v>3</v>
      </c>
      <c r="F445" s="159" t="s">
        <v>506</v>
      </c>
      <c r="H445" s="160">
        <v>3.84</v>
      </c>
      <c r="I445" s="161"/>
      <c r="L445" s="157"/>
      <c r="M445" s="162"/>
      <c r="T445" s="163"/>
      <c r="AT445" s="158" t="s">
        <v>173</v>
      </c>
      <c r="AU445" s="158" t="s">
        <v>82</v>
      </c>
      <c r="AV445" s="13" t="s">
        <v>82</v>
      </c>
      <c r="AW445" s="13" t="s">
        <v>32</v>
      </c>
      <c r="AX445" s="13" t="s">
        <v>73</v>
      </c>
      <c r="AY445" s="158" t="s">
        <v>161</v>
      </c>
    </row>
    <row r="446" spans="2:51" s="12" customFormat="1" ht="12">
      <c r="B446" s="150"/>
      <c r="D446" s="151" t="s">
        <v>173</v>
      </c>
      <c r="E446" s="152" t="s">
        <v>3</v>
      </c>
      <c r="F446" s="153" t="s">
        <v>509</v>
      </c>
      <c r="H446" s="152" t="s">
        <v>3</v>
      </c>
      <c r="I446" s="154"/>
      <c r="L446" s="150"/>
      <c r="M446" s="155"/>
      <c r="T446" s="156"/>
      <c r="AT446" s="152" t="s">
        <v>173</v>
      </c>
      <c r="AU446" s="152" t="s">
        <v>82</v>
      </c>
      <c r="AV446" s="12" t="s">
        <v>80</v>
      </c>
      <c r="AW446" s="12" t="s">
        <v>32</v>
      </c>
      <c r="AX446" s="12" t="s">
        <v>73</v>
      </c>
      <c r="AY446" s="152" t="s">
        <v>161</v>
      </c>
    </row>
    <row r="447" spans="2:51" s="13" customFormat="1" ht="12">
      <c r="B447" s="157"/>
      <c r="D447" s="151" t="s">
        <v>173</v>
      </c>
      <c r="E447" s="158" t="s">
        <v>3</v>
      </c>
      <c r="F447" s="159" t="s">
        <v>510</v>
      </c>
      <c r="H447" s="160">
        <v>2.37</v>
      </c>
      <c r="I447" s="161"/>
      <c r="L447" s="157"/>
      <c r="M447" s="162"/>
      <c r="T447" s="163"/>
      <c r="AT447" s="158" t="s">
        <v>173</v>
      </c>
      <c r="AU447" s="158" t="s">
        <v>82</v>
      </c>
      <c r="AV447" s="13" t="s">
        <v>82</v>
      </c>
      <c r="AW447" s="13" t="s">
        <v>32</v>
      </c>
      <c r="AX447" s="13" t="s">
        <v>73</v>
      </c>
      <c r="AY447" s="158" t="s">
        <v>161</v>
      </c>
    </row>
    <row r="448" spans="2:51" s="12" customFormat="1" ht="12">
      <c r="B448" s="150"/>
      <c r="D448" s="151" t="s">
        <v>173</v>
      </c>
      <c r="E448" s="152" t="s">
        <v>3</v>
      </c>
      <c r="F448" s="153" t="s">
        <v>380</v>
      </c>
      <c r="H448" s="152" t="s">
        <v>3</v>
      </c>
      <c r="I448" s="154"/>
      <c r="L448" s="150"/>
      <c r="M448" s="155"/>
      <c r="T448" s="156"/>
      <c r="AT448" s="152" t="s">
        <v>173</v>
      </c>
      <c r="AU448" s="152" t="s">
        <v>82</v>
      </c>
      <c r="AV448" s="12" t="s">
        <v>80</v>
      </c>
      <c r="AW448" s="12" t="s">
        <v>32</v>
      </c>
      <c r="AX448" s="12" t="s">
        <v>73</v>
      </c>
      <c r="AY448" s="152" t="s">
        <v>161</v>
      </c>
    </row>
    <row r="449" spans="2:51" s="12" customFormat="1" ht="12">
      <c r="B449" s="150"/>
      <c r="D449" s="151" t="s">
        <v>173</v>
      </c>
      <c r="E449" s="152" t="s">
        <v>3</v>
      </c>
      <c r="F449" s="153" t="s">
        <v>511</v>
      </c>
      <c r="H449" s="152" t="s">
        <v>3</v>
      </c>
      <c r="I449" s="154"/>
      <c r="L449" s="150"/>
      <c r="M449" s="155"/>
      <c r="T449" s="156"/>
      <c r="AT449" s="152" t="s">
        <v>173</v>
      </c>
      <c r="AU449" s="152" t="s">
        <v>82</v>
      </c>
      <c r="AV449" s="12" t="s">
        <v>80</v>
      </c>
      <c r="AW449" s="12" t="s">
        <v>32</v>
      </c>
      <c r="AX449" s="12" t="s">
        <v>73</v>
      </c>
      <c r="AY449" s="152" t="s">
        <v>161</v>
      </c>
    </row>
    <row r="450" spans="2:51" s="13" customFormat="1" ht="12">
      <c r="B450" s="157"/>
      <c r="D450" s="151" t="s">
        <v>173</v>
      </c>
      <c r="E450" s="158" t="s">
        <v>3</v>
      </c>
      <c r="F450" s="159" t="s">
        <v>512</v>
      </c>
      <c r="H450" s="160">
        <v>3.64</v>
      </c>
      <c r="I450" s="161"/>
      <c r="L450" s="157"/>
      <c r="M450" s="162"/>
      <c r="T450" s="163"/>
      <c r="AT450" s="158" t="s">
        <v>173</v>
      </c>
      <c r="AU450" s="158" t="s">
        <v>82</v>
      </c>
      <c r="AV450" s="13" t="s">
        <v>82</v>
      </c>
      <c r="AW450" s="13" t="s">
        <v>32</v>
      </c>
      <c r="AX450" s="13" t="s">
        <v>73</v>
      </c>
      <c r="AY450" s="158" t="s">
        <v>161</v>
      </c>
    </row>
    <row r="451" spans="2:51" s="14" customFormat="1" ht="12">
      <c r="B451" s="164"/>
      <c r="D451" s="151" t="s">
        <v>173</v>
      </c>
      <c r="E451" s="165" t="s">
        <v>3</v>
      </c>
      <c r="F451" s="166" t="s">
        <v>192</v>
      </c>
      <c r="H451" s="167">
        <v>58.931000000000004</v>
      </c>
      <c r="I451" s="168"/>
      <c r="L451" s="164"/>
      <c r="M451" s="169"/>
      <c r="T451" s="170"/>
      <c r="AT451" s="165" t="s">
        <v>173</v>
      </c>
      <c r="AU451" s="165" t="s">
        <v>82</v>
      </c>
      <c r="AV451" s="14" t="s">
        <v>169</v>
      </c>
      <c r="AW451" s="14" t="s">
        <v>32</v>
      </c>
      <c r="AX451" s="14" t="s">
        <v>80</v>
      </c>
      <c r="AY451" s="165" t="s">
        <v>161</v>
      </c>
    </row>
    <row r="452" spans="2:65" s="1" customFormat="1" ht="49.15" customHeight="1">
      <c r="B452" s="132"/>
      <c r="C452" s="133" t="s">
        <v>513</v>
      </c>
      <c r="D452" s="133" t="s">
        <v>164</v>
      </c>
      <c r="E452" s="134" t="s">
        <v>514</v>
      </c>
      <c r="F452" s="135" t="s">
        <v>515</v>
      </c>
      <c r="G452" s="136" t="s">
        <v>167</v>
      </c>
      <c r="H452" s="137">
        <v>3090.712</v>
      </c>
      <c r="I452" s="138"/>
      <c r="J452" s="139">
        <f>ROUND(I452*H452,2)</f>
        <v>0</v>
      </c>
      <c r="K452" s="135" t="s">
        <v>168</v>
      </c>
      <c r="L452" s="33"/>
      <c r="M452" s="140" t="s">
        <v>3</v>
      </c>
      <c r="N452" s="141" t="s">
        <v>44</v>
      </c>
      <c r="P452" s="142">
        <f>O452*H452</f>
        <v>0</v>
      </c>
      <c r="Q452" s="142">
        <v>0.0284</v>
      </c>
      <c r="R452" s="142">
        <f>Q452*H452</f>
        <v>87.7762208</v>
      </c>
      <c r="S452" s="142">
        <v>0</v>
      </c>
      <c r="T452" s="143">
        <f>S452*H452</f>
        <v>0</v>
      </c>
      <c r="AR452" s="144" t="s">
        <v>169</v>
      </c>
      <c r="AT452" s="144" t="s">
        <v>164</v>
      </c>
      <c r="AU452" s="144" t="s">
        <v>82</v>
      </c>
      <c r="AY452" s="18" t="s">
        <v>161</v>
      </c>
      <c r="BE452" s="145">
        <f>IF(N452="základní",J452,0)</f>
        <v>0</v>
      </c>
      <c r="BF452" s="145">
        <f>IF(N452="snížená",J452,0)</f>
        <v>0</v>
      </c>
      <c r="BG452" s="145">
        <f>IF(N452="zákl. přenesená",J452,0)</f>
        <v>0</v>
      </c>
      <c r="BH452" s="145">
        <f>IF(N452="sníž. přenesená",J452,0)</f>
        <v>0</v>
      </c>
      <c r="BI452" s="145">
        <f>IF(N452="nulová",J452,0)</f>
        <v>0</v>
      </c>
      <c r="BJ452" s="18" t="s">
        <v>80</v>
      </c>
      <c r="BK452" s="145">
        <f>ROUND(I452*H452,2)</f>
        <v>0</v>
      </c>
      <c r="BL452" s="18" t="s">
        <v>169</v>
      </c>
      <c r="BM452" s="144" t="s">
        <v>516</v>
      </c>
    </row>
    <row r="453" spans="2:47" s="1" customFormat="1" ht="12">
      <c r="B453" s="33"/>
      <c r="D453" s="146" t="s">
        <v>171</v>
      </c>
      <c r="F453" s="147" t="s">
        <v>517</v>
      </c>
      <c r="I453" s="148"/>
      <c r="L453" s="33"/>
      <c r="M453" s="149"/>
      <c r="T453" s="54"/>
      <c r="AT453" s="18" t="s">
        <v>171</v>
      </c>
      <c r="AU453" s="18" t="s">
        <v>82</v>
      </c>
    </row>
    <row r="454" spans="2:51" s="12" customFormat="1" ht="12">
      <c r="B454" s="150"/>
      <c r="D454" s="151" t="s">
        <v>173</v>
      </c>
      <c r="E454" s="152" t="s">
        <v>3</v>
      </c>
      <c r="F454" s="153" t="s">
        <v>299</v>
      </c>
      <c r="H454" s="152" t="s">
        <v>3</v>
      </c>
      <c r="I454" s="154"/>
      <c r="L454" s="150"/>
      <c r="M454" s="155"/>
      <c r="T454" s="156"/>
      <c r="AT454" s="152" t="s">
        <v>173</v>
      </c>
      <c r="AU454" s="152" t="s">
        <v>82</v>
      </c>
      <c r="AV454" s="12" t="s">
        <v>80</v>
      </c>
      <c r="AW454" s="12" t="s">
        <v>32</v>
      </c>
      <c r="AX454" s="12" t="s">
        <v>73</v>
      </c>
      <c r="AY454" s="152" t="s">
        <v>161</v>
      </c>
    </row>
    <row r="455" spans="2:51" s="12" customFormat="1" ht="12">
      <c r="B455" s="150"/>
      <c r="D455" s="151" t="s">
        <v>173</v>
      </c>
      <c r="E455" s="152" t="s">
        <v>3</v>
      </c>
      <c r="F455" s="153" t="s">
        <v>376</v>
      </c>
      <c r="H455" s="152" t="s">
        <v>3</v>
      </c>
      <c r="I455" s="154"/>
      <c r="L455" s="150"/>
      <c r="M455" s="155"/>
      <c r="T455" s="156"/>
      <c r="AT455" s="152" t="s">
        <v>173</v>
      </c>
      <c r="AU455" s="152" t="s">
        <v>82</v>
      </c>
      <c r="AV455" s="12" t="s">
        <v>80</v>
      </c>
      <c r="AW455" s="12" t="s">
        <v>32</v>
      </c>
      <c r="AX455" s="12" t="s">
        <v>73</v>
      </c>
      <c r="AY455" s="152" t="s">
        <v>161</v>
      </c>
    </row>
    <row r="456" spans="2:51" s="13" customFormat="1" ht="22.5">
      <c r="B456" s="157"/>
      <c r="D456" s="151" t="s">
        <v>173</v>
      </c>
      <c r="E456" s="158" t="s">
        <v>3</v>
      </c>
      <c r="F456" s="159" t="s">
        <v>518</v>
      </c>
      <c r="H456" s="160">
        <v>29.496</v>
      </c>
      <c r="I456" s="161"/>
      <c r="L456" s="157"/>
      <c r="M456" s="162"/>
      <c r="T456" s="163"/>
      <c r="AT456" s="158" t="s">
        <v>173</v>
      </c>
      <c r="AU456" s="158" t="s">
        <v>82</v>
      </c>
      <c r="AV456" s="13" t="s">
        <v>82</v>
      </c>
      <c r="AW456" s="13" t="s">
        <v>32</v>
      </c>
      <c r="AX456" s="13" t="s">
        <v>73</v>
      </c>
      <c r="AY456" s="158" t="s">
        <v>161</v>
      </c>
    </row>
    <row r="457" spans="2:51" s="12" customFormat="1" ht="12">
      <c r="B457" s="150"/>
      <c r="D457" s="151" t="s">
        <v>173</v>
      </c>
      <c r="E457" s="152" t="s">
        <v>3</v>
      </c>
      <c r="F457" s="153" t="s">
        <v>378</v>
      </c>
      <c r="H457" s="152" t="s">
        <v>3</v>
      </c>
      <c r="I457" s="154"/>
      <c r="L457" s="150"/>
      <c r="M457" s="155"/>
      <c r="T457" s="156"/>
      <c r="AT457" s="152" t="s">
        <v>173</v>
      </c>
      <c r="AU457" s="152" t="s">
        <v>82</v>
      </c>
      <c r="AV457" s="12" t="s">
        <v>80</v>
      </c>
      <c r="AW457" s="12" t="s">
        <v>32</v>
      </c>
      <c r="AX457" s="12" t="s">
        <v>73</v>
      </c>
      <c r="AY457" s="152" t="s">
        <v>161</v>
      </c>
    </row>
    <row r="458" spans="2:51" s="13" customFormat="1" ht="12">
      <c r="B458" s="157"/>
      <c r="D458" s="151" t="s">
        <v>173</v>
      </c>
      <c r="E458" s="158" t="s">
        <v>3</v>
      </c>
      <c r="F458" s="159" t="s">
        <v>519</v>
      </c>
      <c r="H458" s="160">
        <v>13.431</v>
      </c>
      <c r="I458" s="161"/>
      <c r="L458" s="157"/>
      <c r="M458" s="162"/>
      <c r="T458" s="163"/>
      <c r="AT458" s="158" t="s">
        <v>173</v>
      </c>
      <c r="AU458" s="158" t="s">
        <v>82</v>
      </c>
      <c r="AV458" s="13" t="s">
        <v>82</v>
      </c>
      <c r="AW458" s="13" t="s">
        <v>32</v>
      </c>
      <c r="AX458" s="13" t="s">
        <v>73</v>
      </c>
      <c r="AY458" s="158" t="s">
        <v>161</v>
      </c>
    </row>
    <row r="459" spans="2:51" s="12" customFormat="1" ht="12">
      <c r="B459" s="150"/>
      <c r="D459" s="151" t="s">
        <v>173</v>
      </c>
      <c r="E459" s="152" t="s">
        <v>3</v>
      </c>
      <c r="F459" s="153" t="s">
        <v>520</v>
      </c>
      <c r="H459" s="152" t="s">
        <v>3</v>
      </c>
      <c r="I459" s="154"/>
      <c r="L459" s="150"/>
      <c r="M459" s="155"/>
      <c r="T459" s="156"/>
      <c r="AT459" s="152" t="s">
        <v>173</v>
      </c>
      <c r="AU459" s="152" t="s">
        <v>82</v>
      </c>
      <c r="AV459" s="12" t="s">
        <v>80</v>
      </c>
      <c r="AW459" s="12" t="s">
        <v>32</v>
      </c>
      <c r="AX459" s="12" t="s">
        <v>73</v>
      </c>
      <c r="AY459" s="152" t="s">
        <v>161</v>
      </c>
    </row>
    <row r="460" spans="2:51" s="13" customFormat="1" ht="22.5">
      <c r="B460" s="157"/>
      <c r="D460" s="151" t="s">
        <v>173</v>
      </c>
      <c r="E460" s="158" t="s">
        <v>3</v>
      </c>
      <c r="F460" s="159" t="s">
        <v>521</v>
      </c>
      <c r="H460" s="160">
        <v>60.178</v>
      </c>
      <c r="I460" s="161"/>
      <c r="L460" s="157"/>
      <c r="M460" s="162"/>
      <c r="T460" s="163"/>
      <c r="AT460" s="158" t="s">
        <v>173</v>
      </c>
      <c r="AU460" s="158" t="s">
        <v>82</v>
      </c>
      <c r="AV460" s="13" t="s">
        <v>82</v>
      </c>
      <c r="AW460" s="13" t="s">
        <v>32</v>
      </c>
      <c r="AX460" s="13" t="s">
        <v>73</v>
      </c>
      <c r="AY460" s="158" t="s">
        <v>161</v>
      </c>
    </row>
    <row r="461" spans="2:51" s="12" customFormat="1" ht="12">
      <c r="B461" s="150"/>
      <c r="D461" s="151" t="s">
        <v>173</v>
      </c>
      <c r="E461" s="152" t="s">
        <v>3</v>
      </c>
      <c r="F461" s="153" t="s">
        <v>522</v>
      </c>
      <c r="H461" s="152" t="s">
        <v>3</v>
      </c>
      <c r="I461" s="154"/>
      <c r="L461" s="150"/>
      <c r="M461" s="155"/>
      <c r="T461" s="156"/>
      <c r="AT461" s="152" t="s">
        <v>173</v>
      </c>
      <c r="AU461" s="152" t="s">
        <v>82</v>
      </c>
      <c r="AV461" s="12" t="s">
        <v>80</v>
      </c>
      <c r="AW461" s="12" t="s">
        <v>32</v>
      </c>
      <c r="AX461" s="12" t="s">
        <v>73</v>
      </c>
      <c r="AY461" s="152" t="s">
        <v>161</v>
      </c>
    </row>
    <row r="462" spans="2:51" s="13" customFormat="1" ht="12">
      <c r="B462" s="157"/>
      <c r="D462" s="151" t="s">
        <v>173</v>
      </c>
      <c r="E462" s="158" t="s">
        <v>3</v>
      </c>
      <c r="F462" s="159" t="s">
        <v>523</v>
      </c>
      <c r="H462" s="160">
        <v>112.761</v>
      </c>
      <c r="I462" s="161"/>
      <c r="L462" s="157"/>
      <c r="M462" s="162"/>
      <c r="T462" s="163"/>
      <c r="AT462" s="158" t="s">
        <v>173</v>
      </c>
      <c r="AU462" s="158" t="s">
        <v>82</v>
      </c>
      <c r="AV462" s="13" t="s">
        <v>82</v>
      </c>
      <c r="AW462" s="13" t="s">
        <v>32</v>
      </c>
      <c r="AX462" s="13" t="s">
        <v>73</v>
      </c>
      <c r="AY462" s="158" t="s">
        <v>161</v>
      </c>
    </row>
    <row r="463" spans="2:51" s="15" customFormat="1" ht="12">
      <c r="B463" s="181"/>
      <c r="D463" s="151" t="s">
        <v>173</v>
      </c>
      <c r="E463" s="182" t="s">
        <v>3</v>
      </c>
      <c r="F463" s="183" t="s">
        <v>432</v>
      </c>
      <c r="H463" s="184">
        <v>215.86599999999999</v>
      </c>
      <c r="I463" s="185"/>
      <c r="L463" s="181"/>
      <c r="M463" s="186"/>
      <c r="T463" s="187"/>
      <c r="AT463" s="182" t="s">
        <v>173</v>
      </c>
      <c r="AU463" s="182" t="s">
        <v>82</v>
      </c>
      <c r="AV463" s="15" t="s">
        <v>199</v>
      </c>
      <c r="AW463" s="15" t="s">
        <v>32</v>
      </c>
      <c r="AX463" s="15" t="s">
        <v>73</v>
      </c>
      <c r="AY463" s="182" t="s">
        <v>161</v>
      </c>
    </row>
    <row r="464" spans="2:51" s="12" customFormat="1" ht="12">
      <c r="B464" s="150"/>
      <c r="D464" s="151" t="s">
        <v>173</v>
      </c>
      <c r="E464" s="152" t="s">
        <v>3</v>
      </c>
      <c r="F464" s="153" t="s">
        <v>307</v>
      </c>
      <c r="H464" s="152" t="s">
        <v>3</v>
      </c>
      <c r="I464" s="154"/>
      <c r="L464" s="150"/>
      <c r="M464" s="155"/>
      <c r="T464" s="156"/>
      <c r="AT464" s="152" t="s">
        <v>173</v>
      </c>
      <c r="AU464" s="152" t="s">
        <v>82</v>
      </c>
      <c r="AV464" s="12" t="s">
        <v>80</v>
      </c>
      <c r="AW464" s="12" t="s">
        <v>32</v>
      </c>
      <c r="AX464" s="12" t="s">
        <v>73</v>
      </c>
      <c r="AY464" s="152" t="s">
        <v>161</v>
      </c>
    </row>
    <row r="465" spans="2:51" s="12" customFormat="1" ht="12">
      <c r="B465" s="150"/>
      <c r="D465" s="151" t="s">
        <v>173</v>
      </c>
      <c r="E465" s="152" t="s">
        <v>3</v>
      </c>
      <c r="F465" s="153" t="s">
        <v>368</v>
      </c>
      <c r="H465" s="152" t="s">
        <v>3</v>
      </c>
      <c r="I465" s="154"/>
      <c r="L465" s="150"/>
      <c r="M465" s="155"/>
      <c r="T465" s="156"/>
      <c r="AT465" s="152" t="s">
        <v>173</v>
      </c>
      <c r="AU465" s="152" t="s">
        <v>82</v>
      </c>
      <c r="AV465" s="12" t="s">
        <v>80</v>
      </c>
      <c r="AW465" s="12" t="s">
        <v>32</v>
      </c>
      <c r="AX465" s="12" t="s">
        <v>73</v>
      </c>
      <c r="AY465" s="152" t="s">
        <v>161</v>
      </c>
    </row>
    <row r="466" spans="2:51" s="13" customFormat="1" ht="22.5">
      <c r="B466" s="157"/>
      <c r="D466" s="151" t="s">
        <v>173</v>
      </c>
      <c r="E466" s="158" t="s">
        <v>3</v>
      </c>
      <c r="F466" s="159" t="s">
        <v>524</v>
      </c>
      <c r="H466" s="160">
        <v>289.318</v>
      </c>
      <c r="I466" s="161"/>
      <c r="L466" s="157"/>
      <c r="M466" s="162"/>
      <c r="T466" s="163"/>
      <c r="AT466" s="158" t="s">
        <v>173</v>
      </c>
      <c r="AU466" s="158" t="s">
        <v>82</v>
      </c>
      <c r="AV466" s="13" t="s">
        <v>82</v>
      </c>
      <c r="AW466" s="13" t="s">
        <v>32</v>
      </c>
      <c r="AX466" s="13" t="s">
        <v>73</v>
      </c>
      <c r="AY466" s="158" t="s">
        <v>161</v>
      </c>
    </row>
    <row r="467" spans="2:51" s="13" customFormat="1" ht="22.5">
      <c r="B467" s="157"/>
      <c r="D467" s="151" t="s">
        <v>173</v>
      </c>
      <c r="E467" s="158" t="s">
        <v>3</v>
      </c>
      <c r="F467" s="159" t="s">
        <v>525</v>
      </c>
      <c r="H467" s="160">
        <v>-30.735</v>
      </c>
      <c r="I467" s="161"/>
      <c r="L467" s="157"/>
      <c r="M467" s="162"/>
      <c r="T467" s="163"/>
      <c r="AT467" s="158" t="s">
        <v>173</v>
      </c>
      <c r="AU467" s="158" t="s">
        <v>82</v>
      </c>
      <c r="AV467" s="13" t="s">
        <v>82</v>
      </c>
      <c r="AW467" s="13" t="s">
        <v>32</v>
      </c>
      <c r="AX467" s="13" t="s">
        <v>73</v>
      </c>
      <c r="AY467" s="158" t="s">
        <v>161</v>
      </c>
    </row>
    <row r="468" spans="2:51" s="13" customFormat="1" ht="12">
      <c r="B468" s="157"/>
      <c r="D468" s="151" t="s">
        <v>173</v>
      </c>
      <c r="E468" s="158" t="s">
        <v>3</v>
      </c>
      <c r="F468" s="159" t="s">
        <v>526</v>
      </c>
      <c r="H468" s="160">
        <v>-7.495</v>
      </c>
      <c r="I468" s="161"/>
      <c r="L468" s="157"/>
      <c r="M468" s="162"/>
      <c r="T468" s="163"/>
      <c r="AT468" s="158" t="s">
        <v>173</v>
      </c>
      <c r="AU468" s="158" t="s">
        <v>82</v>
      </c>
      <c r="AV468" s="13" t="s">
        <v>82</v>
      </c>
      <c r="AW468" s="13" t="s">
        <v>32</v>
      </c>
      <c r="AX468" s="13" t="s">
        <v>73</v>
      </c>
      <c r="AY468" s="158" t="s">
        <v>161</v>
      </c>
    </row>
    <row r="469" spans="2:51" s="12" customFormat="1" ht="12">
      <c r="B469" s="150"/>
      <c r="D469" s="151" t="s">
        <v>173</v>
      </c>
      <c r="E469" s="152" t="s">
        <v>3</v>
      </c>
      <c r="F469" s="153" t="s">
        <v>527</v>
      </c>
      <c r="H469" s="152" t="s">
        <v>3</v>
      </c>
      <c r="I469" s="154"/>
      <c r="L469" s="150"/>
      <c r="M469" s="155"/>
      <c r="T469" s="156"/>
      <c r="AT469" s="152" t="s">
        <v>173</v>
      </c>
      <c r="AU469" s="152" t="s">
        <v>82</v>
      </c>
      <c r="AV469" s="12" t="s">
        <v>80</v>
      </c>
      <c r="AW469" s="12" t="s">
        <v>32</v>
      </c>
      <c r="AX469" s="12" t="s">
        <v>73</v>
      </c>
      <c r="AY469" s="152" t="s">
        <v>161</v>
      </c>
    </row>
    <row r="470" spans="2:51" s="13" customFormat="1" ht="12">
      <c r="B470" s="157"/>
      <c r="D470" s="151" t="s">
        <v>173</v>
      </c>
      <c r="E470" s="158" t="s">
        <v>3</v>
      </c>
      <c r="F470" s="159" t="s">
        <v>528</v>
      </c>
      <c r="H470" s="160">
        <v>895.594</v>
      </c>
      <c r="I470" s="161"/>
      <c r="L470" s="157"/>
      <c r="M470" s="162"/>
      <c r="T470" s="163"/>
      <c r="AT470" s="158" t="s">
        <v>173</v>
      </c>
      <c r="AU470" s="158" t="s">
        <v>82</v>
      </c>
      <c r="AV470" s="13" t="s">
        <v>82</v>
      </c>
      <c r="AW470" s="13" t="s">
        <v>32</v>
      </c>
      <c r="AX470" s="13" t="s">
        <v>73</v>
      </c>
      <c r="AY470" s="158" t="s">
        <v>161</v>
      </c>
    </row>
    <row r="471" spans="2:51" s="13" customFormat="1" ht="12">
      <c r="B471" s="157"/>
      <c r="D471" s="151" t="s">
        <v>173</v>
      </c>
      <c r="E471" s="158" t="s">
        <v>3</v>
      </c>
      <c r="F471" s="159" t="s">
        <v>529</v>
      </c>
      <c r="H471" s="160">
        <v>-24.44</v>
      </c>
      <c r="I471" s="161"/>
      <c r="L471" s="157"/>
      <c r="M471" s="162"/>
      <c r="T471" s="163"/>
      <c r="AT471" s="158" t="s">
        <v>173</v>
      </c>
      <c r="AU471" s="158" t="s">
        <v>82</v>
      </c>
      <c r="AV471" s="13" t="s">
        <v>82</v>
      </c>
      <c r="AW471" s="13" t="s">
        <v>32</v>
      </c>
      <c r="AX471" s="13" t="s">
        <v>73</v>
      </c>
      <c r="AY471" s="158" t="s">
        <v>161</v>
      </c>
    </row>
    <row r="472" spans="2:51" s="12" customFormat="1" ht="12">
      <c r="B472" s="150"/>
      <c r="D472" s="151" t="s">
        <v>173</v>
      </c>
      <c r="E472" s="152" t="s">
        <v>3</v>
      </c>
      <c r="F472" s="153" t="s">
        <v>450</v>
      </c>
      <c r="H472" s="152" t="s">
        <v>3</v>
      </c>
      <c r="I472" s="154"/>
      <c r="L472" s="150"/>
      <c r="M472" s="155"/>
      <c r="T472" s="156"/>
      <c r="AT472" s="152" t="s">
        <v>173</v>
      </c>
      <c r="AU472" s="152" t="s">
        <v>82</v>
      </c>
      <c r="AV472" s="12" t="s">
        <v>80</v>
      </c>
      <c r="AW472" s="12" t="s">
        <v>32</v>
      </c>
      <c r="AX472" s="12" t="s">
        <v>73</v>
      </c>
      <c r="AY472" s="152" t="s">
        <v>161</v>
      </c>
    </row>
    <row r="473" spans="2:51" s="13" customFormat="1" ht="12">
      <c r="B473" s="157"/>
      <c r="D473" s="151" t="s">
        <v>173</v>
      </c>
      <c r="E473" s="158" t="s">
        <v>3</v>
      </c>
      <c r="F473" s="159" t="s">
        <v>530</v>
      </c>
      <c r="H473" s="160">
        <v>33.75</v>
      </c>
      <c r="I473" s="161"/>
      <c r="L473" s="157"/>
      <c r="M473" s="162"/>
      <c r="T473" s="163"/>
      <c r="AT473" s="158" t="s">
        <v>173</v>
      </c>
      <c r="AU473" s="158" t="s">
        <v>82</v>
      </c>
      <c r="AV473" s="13" t="s">
        <v>82</v>
      </c>
      <c r="AW473" s="13" t="s">
        <v>32</v>
      </c>
      <c r="AX473" s="13" t="s">
        <v>73</v>
      </c>
      <c r="AY473" s="158" t="s">
        <v>161</v>
      </c>
    </row>
    <row r="474" spans="2:51" s="12" customFormat="1" ht="12">
      <c r="B474" s="150"/>
      <c r="D474" s="151" t="s">
        <v>173</v>
      </c>
      <c r="E474" s="152" t="s">
        <v>3</v>
      </c>
      <c r="F474" s="153" t="s">
        <v>453</v>
      </c>
      <c r="H474" s="152" t="s">
        <v>3</v>
      </c>
      <c r="I474" s="154"/>
      <c r="L474" s="150"/>
      <c r="M474" s="155"/>
      <c r="T474" s="156"/>
      <c r="AT474" s="152" t="s">
        <v>173</v>
      </c>
      <c r="AU474" s="152" t="s">
        <v>82</v>
      </c>
      <c r="AV474" s="12" t="s">
        <v>80</v>
      </c>
      <c r="AW474" s="12" t="s">
        <v>32</v>
      </c>
      <c r="AX474" s="12" t="s">
        <v>73</v>
      </c>
      <c r="AY474" s="152" t="s">
        <v>161</v>
      </c>
    </row>
    <row r="475" spans="2:51" s="13" customFormat="1" ht="12">
      <c r="B475" s="157"/>
      <c r="D475" s="151" t="s">
        <v>173</v>
      </c>
      <c r="E475" s="158" t="s">
        <v>3</v>
      </c>
      <c r="F475" s="159" t="s">
        <v>531</v>
      </c>
      <c r="H475" s="160">
        <v>11.151</v>
      </c>
      <c r="I475" s="161"/>
      <c r="L475" s="157"/>
      <c r="M475" s="162"/>
      <c r="T475" s="163"/>
      <c r="AT475" s="158" t="s">
        <v>173</v>
      </c>
      <c r="AU475" s="158" t="s">
        <v>82</v>
      </c>
      <c r="AV475" s="13" t="s">
        <v>82</v>
      </c>
      <c r="AW475" s="13" t="s">
        <v>32</v>
      </c>
      <c r="AX475" s="13" t="s">
        <v>73</v>
      </c>
      <c r="AY475" s="158" t="s">
        <v>161</v>
      </c>
    </row>
    <row r="476" spans="2:51" s="12" customFormat="1" ht="12">
      <c r="B476" s="150"/>
      <c r="D476" s="151" t="s">
        <v>173</v>
      </c>
      <c r="E476" s="152" t="s">
        <v>3</v>
      </c>
      <c r="F476" s="153" t="s">
        <v>455</v>
      </c>
      <c r="H476" s="152" t="s">
        <v>3</v>
      </c>
      <c r="I476" s="154"/>
      <c r="L476" s="150"/>
      <c r="M476" s="155"/>
      <c r="T476" s="156"/>
      <c r="AT476" s="152" t="s">
        <v>173</v>
      </c>
      <c r="AU476" s="152" t="s">
        <v>82</v>
      </c>
      <c r="AV476" s="12" t="s">
        <v>80</v>
      </c>
      <c r="AW476" s="12" t="s">
        <v>32</v>
      </c>
      <c r="AX476" s="12" t="s">
        <v>73</v>
      </c>
      <c r="AY476" s="152" t="s">
        <v>161</v>
      </c>
    </row>
    <row r="477" spans="2:51" s="13" customFormat="1" ht="12">
      <c r="B477" s="157"/>
      <c r="D477" s="151" t="s">
        <v>173</v>
      </c>
      <c r="E477" s="158" t="s">
        <v>3</v>
      </c>
      <c r="F477" s="159" t="s">
        <v>532</v>
      </c>
      <c r="H477" s="160">
        <v>34.209</v>
      </c>
      <c r="I477" s="161"/>
      <c r="L477" s="157"/>
      <c r="M477" s="162"/>
      <c r="T477" s="163"/>
      <c r="AT477" s="158" t="s">
        <v>173</v>
      </c>
      <c r="AU477" s="158" t="s">
        <v>82</v>
      </c>
      <c r="AV477" s="13" t="s">
        <v>82</v>
      </c>
      <c r="AW477" s="13" t="s">
        <v>32</v>
      </c>
      <c r="AX477" s="13" t="s">
        <v>73</v>
      </c>
      <c r="AY477" s="158" t="s">
        <v>161</v>
      </c>
    </row>
    <row r="478" spans="2:51" s="12" customFormat="1" ht="12">
      <c r="B478" s="150"/>
      <c r="D478" s="151" t="s">
        <v>173</v>
      </c>
      <c r="E478" s="152" t="s">
        <v>3</v>
      </c>
      <c r="F478" s="153" t="s">
        <v>458</v>
      </c>
      <c r="H478" s="152" t="s">
        <v>3</v>
      </c>
      <c r="I478" s="154"/>
      <c r="L478" s="150"/>
      <c r="M478" s="155"/>
      <c r="T478" s="156"/>
      <c r="AT478" s="152" t="s">
        <v>173</v>
      </c>
      <c r="AU478" s="152" t="s">
        <v>82</v>
      </c>
      <c r="AV478" s="12" t="s">
        <v>80</v>
      </c>
      <c r="AW478" s="12" t="s">
        <v>32</v>
      </c>
      <c r="AX478" s="12" t="s">
        <v>73</v>
      </c>
      <c r="AY478" s="152" t="s">
        <v>161</v>
      </c>
    </row>
    <row r="479" spans="2:51" s="13" customFormat="1" ht="12">
      <c r="B479" s="157"/>
      <c r="D479" s="151" t="s">
        <v>173</v>
      </c>
      <c r="E479" s="158" t="s">
        <v>3</v>
      </c>
      <c r="F479" s="159" t="s">
        <v>533</v>
      </c>
      <c r="H479" s="160">
        <v>11.02</v>
      </c>
      <c r="I479" s="161"/>
      <c r="L479" s="157"/>
      <c r="M479" s="162"/>
      <c r="T479" s="163"/>
      <c r="AT479" s="158" t="s">
        <v>173</v>
      </c>
      <c r="AU479" s="158" t="s">
        <v>82</v>
      </c>
      <c r="AV479" s="13" t="s">
        <v>82</v>
      </c>
      <c r="AW479" s="13" t="s">
        <v>32</v>
      </c>
      <c r="AX479" s="13" t="s">
        <v>73</v>
      </c>
      <c r="AY479" s="158" t="s">
        <v>161</v>
      </c>
    </row>
    <row r="480" spans="2:51" s="12" customFormat="1" ht="12">
      <c r="B480" s="150"/>
      <c r="D480" s="151" t="s">
        <v>173</v>
      </c>
      <c r="E480" s="152" t="s">
        <v>3</v>
      </c>
      <c r="F480" s="153" t="s">
        <v>534</v>
      </c>
      <c r="H480" s="152" t="s">
        <v>3</v>
      </c>
      <c r="I480" s="154"/>
      <c r="L480" s="150"/>
      <c r="M480" s="155"/>
      <c r="T480" s="156"/>
      <c r="AT480" s="152" t="s">
        <v>173</v>
      </c>
      <c r="AU480" s="152" t="s">
        <v>82</v>
      </c>
      <c r="AV480" s="12" t="s">
        <v>80</v>
      </c>
      <c r="AW480" s="12" t="s">
        <v>32</v>
      </c>
      <c r="AX480" s="12" t="s">
        <v>73</v>
      </c>
      <c r="AY480" s="152" t="s">
        <v>161</v>
      </c>
    </row>
    <row r="481" spans="2:51" s="13" customFormat="1" ht="12">
      <c r="B481" s="157"/>
      <c r="D481" s="151" t="s">
        <v>173</v>
      </c>
      <c r="E481" s="158" t="s">
        <v>3</v>
      </c>
      <c r="F481" s="159" t="s">
        <v>535</v>
      </c>
      <c r="H481" s="160">
        <v>352.108</v>
      </c>
      <c r="I481" s="161"/>
      <c r="L481" s="157"/>
      <c r="M481" s="162"/>
      <c r="T481" s="163"/>
      <c r="AT481" s="158" t="s">
        <v>173</v>
      </c>
      <c r="AU481" s="158" t="s">
        <v>82</v>
      </c>
      <c r="AV481" s="13" t="s">
        <v>82</v>
      </c>
      <c r="AW481" s="13" t="s">
        <v>32</v>
      </c>
      <c r="AX481" s="13" t="s">
        <v>73</v>
      </c>
      <c r="AY481" s="158" t="s">
        <v>161</v>
      </c>
    </row>
    <row r="482" spans="2:51" s="13" customFormat="1" ht="33.75">
      <c r="B482" s="157"/>
      <c r="D482" s="151" t="s">
        <v>173</v>
      </c>
      <c r="E482" s="158" t="s">
        <v>3</v>
      </c>
      <c r="F482" s="159" t="s">
        <v>536</v>
      </c>
      <c r="H482" s="160">
        <v>-87.398</v>
      </c>
      <c r="I482" s="161"/>
      <c r="L482" s="157"/>
      <c r="M482" s="162"/>
      <c r="T482" s="163"/>
      <c r="AT482" s="158" t="s">
        <v>173</v>
      </c>
      <c r="AU482" s="158" t="s">
        <v>82</v>
      </c>
      <c r="AV482" s="13" t="s">
        <v>82</v>
      </c>
      <c r="AW482" s="13" t="s">
        <v>32</v>
      </c>
      <c r="AX482" s="13" t="s">
        <v>73</v>
      </c>
      <c r="AY482" s="158" t="s">
        <v>161</v>
      </c>
    </row>
    <row r="483" spans="2:51" s="13" customFormat="1" ht="22.5">
      <c r="B483" s="157"/>
      <c r="D483" s="151" t="s">
        <v>173</v>
      </c>
      <c r="E483" s="158" t="s">
        <v>3</v>
      </c>
      <c r="F483" s="159" t="s">
        <v>537</v>
      </c>
      <c r="H483" s="160">
        <v>27.534</v>
      </c>
      <c r="I483" s="161"/>
      <c r="L483" s="157"/>
      <c r="M483" s="162"/>
      <c r="T483" s="163"/>
      <c r="AT483" s="158" t="s">
        <v>173</v>
      </c>
      <c r="AU483" s="158" t="s">
        <v>82</v>
      </c>
      <c r="AV483" s="13" t="s">
        <v>82</v>
      </c>
      <c r="AW483" s="13" t="s">
        <v>32</v>
      </c>
      <c r="AX483" s="13" t="s">
        <v>73</v>
      </c>
      <c r="AY483" s="158" t="s">
        <v>161</v>
      </c>
    </row>
    <row r="484" spans="2:51" s="13" customFormat="1" ht="12">
      <c r="B484" s="157"/>
      <c r="D484" s="151" t="s">
        <v>173</v>
      </c>
      <c r="E484" s="158" t="s">
        <v>3</v>
      </c>
      <c r="F484" s="159" t="s">
        <v>538</v>
      </c>
      <c r="H484" s="160">
        <v>28.68</v>
      </c>
      <c r="I484" s="161"/>
      <c r="L484" s="157"/>
      <c r="M484" s="162"/>
      <c r="T484" s="163"/>
      <c r="AT484" s="158" t="s">
        <v>173</v>
      </c>
      <c r="AU484" s="158" t="s">
        <v>82</v>
      </c>
      <c r="AV484" s="13" t="s">
        <v>82</v>
      </c>
      <c r="AW484" s="13" t="s">
        <v>32</v>
      </c>
      <c r="AX484" s="13" t="s">
        <v>73</v>
      </c>
      <c r="AY484" s="158" t="s">
        <v>161</v>
      </c>
    </row>
    <row r="485" spans="2:51" s="12" customFormat="1" ht="12">
      <c r="B485" s="150"/>
      <c r="D485" s="151" t="s">
        <v>173</v>
      </c>
      <c r="E485" s="152" t="s">
        <v>3</v>
      </c>
      <c r="F485" s="153" t="s">
        <v>443</v>
      </c>
      <c r="H485" s="152" t="s">
        <v>3</v>
      </c>
      <c r="I485" s="154"/>
      <c r="L485" s="150"/>
      <c r="M485" s="155"/>
      <c r="T485" s="156"/>
      <c r="AT485" s="152" t="s">
        <v>173</v>
      </c>
      <c r="AU485" s="152" t="s">
        <v>82</v>
      </c>
      <c r="AV485" s="12" t="s">
        <v>80</v>
      </c>
      <c r="AW485" s="12" t="s">
        <v>32</v>
      </c>
      <c r="AX485" s="12" t="s">
        <v>73</v>
      </c>
      <c r="AY485" s="152" t="s">
        <v>161</v>
      </c>
    </row>
    <row r="486" spans="2:51" s="13" customFormat="1" ht="22.5">
      <c r="B486" s="157"/>
      <c r="D486" s="151" t="s">
        <v>173</v>
      </c>
      <c r="E486" s="158" t="s">
        <v>3</v>
      </c>
      <c r="F486" s="159" t="s">
        <v>539</v>
      </c>
      <c r="H486" s="160">
        <v>80.252</v>
      </c>
      <c r="I486" s="161"/>
      <c r="L486" s="157"/>
      <c r="M486" s="162"/>
      <c r="T486" s="163"/>
      <c r="AT486" s="158" t="s">
        <v>173</v>
      </c>
      <c r="AU486" s="158" t="s">
        <v>82</v>
      </c>
      <c r="AV486" s="13" t="s">
        <v>82</v>
      </c>
      <c r="AW486" s="13" t="s">
        <v>32</v>
      </c>
      <c r="AX486" s="13" t="s">
        <v>73</v>
      </c>
      <c r="AY486" s="158" t="s">
        <v>161</v>
      </c>
    </row>
    <row r="487" spans="2:51" s="12" customFormat="1" ht="12">
      <c r="B487" s="150"/>
      <c r="D487" s="151" t="s">
        <v>173</v>
      </c>
      <c r="E487" s="152" t="s">
        <v>3</v>
      </c>
      <c r="F487" s="153" t="s">
        <v>540</v>
      </c>
      <c r="H487" s="152" t="s">
        <v>3</v>
      </c>
      <c r="I487" s="154"/>
      <c r="L487" s="150"/>
      <c r="M487" s="155"/>
      <c r="T487" s="156"/>
      <c r="AT487" s="152" t="s">
        <v>173</v>
      </c>
      <c r="AU487" s="152" t="s">
        <v>82</v>
      </c>
      <c r="AV487" s="12" t="s">
        <v>80</v>
      </c>
      <c r="AW487" s="12" t="s">
        <v>32</v>
      </c>
      <c r="AX487" s="12" t="s">
        <v>73</v>
      </c>
      <c r="AY487" s="152" t="s">
        <v>161</v>
      </c>
    </row>
    <row r="488" spans="2:51" s="13" customFormat="1" ht="22.5">
      <c r="B488" s="157"/>
      <c r="D488" s="151" t="s">
        <v>173</v>
      </c>
      <c r="E488" s="158" t="s">
        <v>3</v>
      </c>
      <c r="F488" s="159" t="s">
        <v>541</v>
      </c>
      <c r="H488" s="160">
        <v>28.771</v>
      </c>
      <c r="I488" s="161"/>
      <c r="L488" s="157"/>
      <c r="M488" s="162"/>
      <c r="T488" s="163"/>
      <c r="AT488" s="158" t="s">
        <v>173</v>
      </c>
      <c r="AU488" s="158" t="s">
        <v>82</v>
      </c>
      <c r="AV488" s="13" t="s">
        <v>82</v>
      </c>
      <c r="AW488" s="13" t="s">
        <v>32</v>
      </c>
      <c r="AX488" s="13" t="s">
        <v>73</v>
      </c>
      <c r="AY488" s="158" t="s">
        <v>161</v>
      </c>
    </row>
    <row r="489" spans="2:51" s="12" customFormat="1" ht="12">
      <c r="B489" s="150"/>
      <c r="D489" s="151" t="s">
        <v>173</v>
      </c>
      <c r="E489" s="152" t="s">
        <v>3</v>
      </c>
      <c r="F489" s="153" t="s">
        <v>542</v>
      </c>
      <c r="H489" s="152" t="s">
        <v>3</v>
      </c>
      <c r="I489" s="154"/>
      <c r="L489" s="150"/>
      <c r="M489" s="155"/>
      <c r="T489" s="156"/>
      <c r="AT489" s="152" t="s">
        <v>173</v>
      </c>
      <c r="AU489" s="152" t="s">
        <v>82</v>
      </c>
      <c r="AV489" s="12" t="s">
        <v>80</v>
      </c>
      <c r="AW489" s="12" t="s">
        <v>32</v>
      </c>
      <c r="AX489" s="12" t="s">
        <v>73</v>
      </c>
      <c r="AY489" s="152" t="s">
        <v>161</v>
      </c>
    </row>
    <row r="490" spans="2:51" s="13" customFormat="1" ht="12">
      <c r="B490" s="157"/>
      <c r="D490" s="151" t="s">
        <v>173</v>
      </c>
      <c r="E490" s="158" t="s">
        <v>3</v>
      </c>
      <c r="F490" s="159" t="s">
        <v>543</v>
      </c>
      <c r="H490" s="160">
        <v>104.391</v>
      </c>
      <c r="I490" s="161"/>
      <c r="L490" s="157"/>
      <c r="M490" s="162"/>
      <c r="T490" s="163"/>
      <c r="AT490" s="158" t="s">
        <v>173</v>
      </c>
      <c r="AU490" s="158" t="s">
        <v>82</v>
      </c>
      <c r="AV490" s="13" t="s">
        <v>82</v>
      </c>
      <c r="AW490" s="13" t="s">
        <v>32</v>
      </c>
      <c r="AX490" s="13" t="s">
        <v>73</v>
      </c>
      <c r="AY490" s="158" t="s">
        <v>161</v>
      </c>
    </row>
    <row r="491" spans="2:51" s="15" customFormat="1" ht="12">
      <c r="B491" s="181"/>
      <c r="D491" s="151" t="s">
        <v>173</v>
      </c>
      <c r="E491" s="182" t="s">
        <v>3</v>
      </c>
      <c r="F491" s="183" t="s">
        <v>432</v>
      </c>
      <c r="H491" s="184">
        <v>1746.7100000000003</v>
      </c>
      <c r="I491" s="185"/>
      <c r="L491" s="181"/>
      <c r="M491" s="186"/>
      <c r="T491" s="187"/>
      <c r="AT491" s="182" t="s">
        <v>173</v>
      </c>
      <c r="AU491" s="182" t="s">
        <v>82</v>
      </c>
      <c r="AV491" s="15" t="s">
        <v>199</v>
      </c>
      <c r="AW491" s="15" t="s">
        <v>32</v>
      </c>
      <c r="AX491" s="15" t="s">
        <v>73</v>
      </c>
      <c r="AY491" s="182" t="s">
        <v>161</v>
      </c>
    </row>
    <row r="492" spans="2:51" s="12" customFormat="1" ht="12">
      <c r="B492" s="150"/>
      <c r="D492" s="151" t="s">
        <v>173</v>
      </c>
      <c r="E492" s="152" t="s">
        <v>3</v>
      </c>
      <c r="F492" s="153" t="s">
        <v>276</v>
      </c>
      <c r="H492" s="152" t="s">
        <v>3</v>
      </c>
      <c r="I492" s="154"/>
      <c r="L492" s="150"/>
      <c r="M492" s="155"/>
      <c r="T492" s="156"/>
      <c r="AT492" s="152" t="s">
        <v>173</v>
      </c>
      <c r="AU492" s="152" t="s">
        <v>82</v>
      </c>
      <c r="AV492" s="12" t="s">
        <v>80</v>
      </c>
      <c r="AW492" s="12" t="s">
        <v>32</v>
      </c>
      <c r="AX492" s="12" t="s">
        <v>73</v>
      </c>
      <c r="AY492" s="152" t="s">
        <v>161</v>
      </c>
    </row>
    <row r="493" spans="2:51" s="12" customFormat="1" ht="12">
      <c r="B493" s="150"/>
      <c r="D493" s="151" t="s">
        <v>173</v>
      </c>
      <c r="E493" s="152" t="s">
        <v>3</v>
      </c>
      <c r="F493" s="153" t="s">
        <v>544</v>
      </c>
      <c r="H493" s="152" t="s">
        <v>3</v>
      </c>
      <c r="I493" s="154"/>
      <c r="L493" s="150"/>
      <c r="M493" s="155"/>
      <c r="T493" s="156"/>
      <c r="AT493" s="152" t="s">
        <v>173</v>
      </c>
      <c r="AU493" s="152" t="s">
        <v>82</v>
      </c>
      <c r="AV493" s="12" t="s">
        <v>80</v>
      </c>
      <c r="AW493" s="12" t="s">
        <v>32</v>
      </c>
      <c r="AX493" s="12" t="s">
        <v>73</v>
      </c>
      <c r="AY493" s="152" t="s">
        <v>161</v>
      </c>
    </row>
    <row r="494" spans="2:51" s="13" customFormat="1" ht="22.5">
      <c r="B494" s="157"/>
      <c r="D494" s="151" t="s">
        <v>173</v>
      </c>
      <c r="E494" s="158" t="s">
        <v>3</v>
      </c>
      <c r="F494" s="159" t="s">
        <v>545</v>
      </c>
      <c r="H494" s="160">
        <v>30.758</v>
      </c>
      <c r="I494" s="161"/>
      <c r="L494" s="157"/>
      <c r="M494" s="162"/>
      <c r="T494" s="163"/>
      <c r="AT494" s="158" t="s">
        <v>173</v>
      </c>
      <c r="AU494" s="158" t="s">
        <v>82</v>
      </c>
      <c r="AV494" s="13" t="s">
        <v>82</v>
      </c>
      <c r="AW494" s="13" t="s">
        <v>32</v>
      </c>
      <c r="AX494" s="13" t="s">
        <v>73</v>
      </c>
      <c r="AY494" s="158" t="s">
        <v>161</v>
      </c>
    </row>
    <row r="495" spans="2:51" s="13" customFormat="1" ht="12">
      <c r="B495" s="157"/>
      <c r="D495" s="151" t="s">
        <v>173</v>
      </c>
      <c r="E495" s="158" t="s">
        <v>3</v>
      </c>
      <c r="F495" s="159" t="s">
        <v>546</v>
      </c>
      <c r="H495" s="160">
        <v>-43.332</v>
      </c>
      <c r="I495" s="161"/>
      <c r="L495" s="157"/>
      <c r="M495" s="162"/>
      <c r="T495" s="163"/>
      <c r="AT495" s="158" t="s">
        <v>173</v>
      </c>
      <c r="AU495" s="158" t="s">
        <v>82</v>
      </c>
      <c r="AV495" s="13" t="s">
        <v>82</v>
      </c>
      <c r="AW495" s="13" t="s">
        <v>32</v>
      </c>
      <c r="AX495" s="13" t="s">
        <v>73</v>
      </c>
      <c r="AY495" s="158" t="s">
        <v>161</v>
      </c>
    </row>
    <row r="496" spans="2:51" s="12" customFormat="1" ht="12">
      <c r="B496" s="150"/>
      <c r="D496" s="151" t="s">
        <v>173</v>
      </c>
      <c r="E496" s="152" t="s">
        <v>3</v>
      </c>
      <c r="F496" s="153" t="s">
        <v>547</v>
      </c>
      <c r="H496" s="152" t="s">
        <v>3</v>
      </c>
      <c r="I496" s="154"/>
      <c r="L496" s="150"/>
      <c r="M496" s="155"/>
      <c r="T496" s="156"/>
      <c r="AT496" s="152" t="s">
        <v>173</v>
      </c>
      <c r="AU496" s="152" t="s">
        <v>82</v>
      </c>
      <c r="AV496" s="12" t="s">
        <v>80</v>
      </c>
      <c r="AW496" s="12" t="s">
        <v>32</v>
      </c>
      <c r="AX496" s="12" t="s">
        <v>73</v>
      </c>
      <c r="AY496" s="152" t="s">
        <v>161</v>
      </c>
    </row>
    <row r="497" spans="2:51" s="13" customFormat="1" ht="22.5">
      <c r="B497" s="157"/>
      <c r="D497" s="151" t="s">
        <v>173</v>
      </c>
      <c r="E497" s="158" t="s">
        <v>3</v>
      </c>
      <c r="F497" s="159" t="s">
        <v>548</v>
      </c>
      <c r="H497" s="160">
        <v>42.302</v>
      </c>
      <c r="I497" s="161"/>
      <c r="L497" s="157"/>
      <c r="M497" s="162"/>
      <c r="T497" s="163"/>
      <c r="AT497" s="158" t="s">
        <v>173</v>
      </c>
      <c r="AU497" s="158" t="s">
        <v>82</v>
      </c>
      <c r="AV497" s="13" t="s">
        <v>82</v>
      </c>
      <c r="AW497" s="13" t="s">
        <v>32</v>
      </c>
      <c r="AX497" s="13" t="s">
        <v>73</v>
      </c>
      <c r="AY497" s="158" t="s">
        <v>161</v>
      </c>
    </row>
    <row r="498" spans="2:51" s="12" customFormat="1" ht="12">
      <c r="B498" s="150"/>
      <c r="D498" s="151" t="s">
        <v>173</v>
      </c>
      <c r="E498" s="152" t="s">
        <v>3</v>
      </c>
      <c r="F498" s="153" t="s">
        <v>549</v>
      </c>
      <c r="H498" s="152" t="s">
        <v>3</v>
      </c>
      <c r="I498" s="154"/>
      <c r="L498" s="150"/>
      <c r="M498" s="155"/>
      <c r="T498" s="156"/>
      <c r="AT498" s="152" t="s">
        <v>173</v>
      </c>
      <c r="AU498" s="152" t="s">
        <v>82</v>
      </c>
      <c r="AV498" s="12" t="s">
        <v>80</v>
      </c>
      <c r="AW498" s="12" t="s">
        <v>32</v>
      </c>
      <c r="AX498" s="12" t="s">
        <v>73</v>
      </c>
      <c r="AY498" s="152" t="s">
        <v>161</v>
      </c>
    </row>
    <row r="499" spans="2:51" s="13" customFormat="1" ht="12">
      <c r="B499" s="157"/>
      <c r="D499" s="151" t="s">
        <v>173</v>
      </c>
      <c r="E499" s="158" t="s">
        <v>3</v>
      </c>
      <c r="F499" s="159" t="s">
        <v>550</v>
      </c>
      <c r="H499" s="160">
        <v>36.612</v>
      </c>
      <c r="I499" s="161"/>
      <c r="L499" s="157"/>
      <c r="M499" s="162"/>
      <c r="T499" s="163"/>
      <c r="AT499" s="158" t="s">
        <v>173</v>
      </c>
      <c r="AU499" s="158" t="s">
        <v>82</v>
      </c>
      <c r="AV499" s="13" t="s">
        <v>82</v>
      </c>
      <c r="AW499" s="13" t="s">
        <v>32</v>
      </c>
      <c r="AX499" s="13" t="s">
        <v>73</v>
      </c>
      <c r="AY499" s="158" t="s">
        <v>161</v>
      </c>
    </row>
    <row r="500" spans="2:51" s="12" customFormat="1" ht="12">
      <c r="B500" s="150"/>
      <c r="D500" s="151" t="s">
        <v>173</v>
      </c>
      <c r="E500" s="152" t="s">
        <v>3</v>
      </c>
      <c r="F500" s="153" t="s">
        <v>463</v>
      </c>
      <c r="H500" s="152" t="s">
        <v>3</v>
      </c>
      <c r="I500" s="154"/>
      <c r="L500" s="150"/>
      <c r="M500" s="155"/>
      <c r="T500" s="156"/>
      <c r="AT500" s="152" t="s">
        <v>173</v>
      </c>
      <c r="AU500" s="152" t="s">
        <v>82</v>
      </c>
      <c r="AV500" s="12" t="s">
        <v>80</v>
      </c>
      <c r="AW500" s="12" t="s">
        <v>32</v>
      </c>
      <c r="AX500" s="12" t="s">
        <v>73</v>
      </c>
      <c r="AY500" s="152" t="s">
        <v>161</v>
      </c>
    </row>
    <row r="501" spans="2:51" s="13" customFormat="1" ht="12">
      <c r="B501" s="157"/>
      <c r="D501" s="151" t="s">
        <v>173</v>
      </c>
      <c r="E501" s="158" t="s">
        <v>3</v>
      </c>
      <c r="F501" s="159" t="s">
        <v>551</v>
      </c>
      <c r="H501" s="160">
        <v>4.572</v>
      </c>
      <c r="I501" s="161"/>
      <c r="L501" s="157"/>
      <c r="M501" s="162"/>
      <c r="T501" s="163"/>
      <c r="AT501" s="158" t="s">
        <v>173</v>
      </c>
      <c r="AU501" s="158" t="s">
        <v>82</v>
      </c>
      <c r="AV501" s="13" t="s">
        <v>82</v>
      </c>
      <c r="AW501" s="13" t="s">
        <v>32</v>
      </c>
      <c r="AX501" s="13" t="s">
        <v>73</v>
      </c>
      <c r="AY501" s="158" t="s">
        <v>161</v>
      </c>
    </row>
    <row r="502" spans="2:51" s="12" customFormat="1" ht="12">
      <c r="B502" s="150"/>
      <c r="D502" s="151" t="s">
        <v>173</v>
      </c>
      <c r="E502" s="152" t="s">
        <v>3</v>
      </c>
      <c r="F502" s="153" t="s">
        <v>552</v>
      </c>
      <c r="H502" s="152" t="s">
        <v>3</v>
      </c>
      <c r="I502" s="154"/>
      <c r="L502" s="150"/>
      <c r="M502" s="155"/>
      <c r="T502" s="156"/>
      <c r="AT502" s="152" t="s">
        <v>173</v>
      </c>
      <c r="AU502" s="152" t="s">
        <v>82</v>
      </c>
      <c r="AV502" s="12" t="s">
        <v>80</v>
      </c>
      <c r="AW502" s="12" t="s">
        <v>32</v>
      </c>
      <c r="AX502" s="12" t="s">
        <v>73</v>
      </c>
      <c r="AY502" s="152" t="s">
        <v>161</v>
      </c>
    </row>
    <row r="503" spans="2:51" s="13" customFormat="1" ht="22.5">
      <c r="B503" s="157"/>
      <c r="D503" s="151" t="s">
        <v>173</v>
      </c>
      <c r="E503" s="158" t="s">
        <v>3</v>
      </c>
      <c r="F503" s="159" t="s">
        <v>553</v>
      </c>
      <c r="H503" s="160">
        <v>274.19</v>
      </c>
      <c r="I503" s="161"/>
      <c r="L503" s="157"/>
      <c r="M503" s="162"/>
      <c r="T503" s="163"/>
      <c r="AT503" s="158" t="s">
        <v>173</v>
      </c>
      <c r="AU503" s="158" t="s">
        <v>82</v>
      </c>
      <c r="AV503" s="13" t="s">
        <v>82</v>
      </c>
      <c r="AW503" s="13" t="s">
        <v>32</v>
      </c>
      <c r="AX503" s="13" t="s">
        <v>73</v>
      </c>
      <c r="AY503" s="158" t="s">
        <v>161</v>
      </c>
    </row>
    <row r="504" spans="2:51" s="13" customFormat="1" ht="12">
      <c r="B504" s="157"/>
      <c r="D504" s="151" t="s">
        <v>173</v>
      </c>
      <c r="E504" s="158" t="s">
        <v>3</v>
      </c>
      <c r="F504" s="159" t="s">
        <v>554</v>
      </c>
      <c r="H504" s="160">
        <v>-15.05</v>
      </c>
      <c r="I504" s="161"/>
      <c r="L504" s="157"/>
      <c r="M504" s="162"/>
      <c r="T504" s="163"/>
      <c r="AT504" s="158" t="s">
        <v>173</v>
      </c>
      <c r="AU504" s="158" t="s">
        <v>82</v>
      </c>
      <c r="AV504" s="13" t="s">
        <v>82</v>
      </c>
      <c r="AW504" s="13" t="s">
        <v>32</v>
      </c>
      <c r="AX504" s="13" t="s">
        <v>73</v>
      </c>
      <c r="AY504" s="158" t="s">
        <v>161</v>
      </c>
    </row>
    <row r="505" spans="2:51" s="13" customFormat="1" ht="12">
      <c r="B505" s="157"/>
      <c r="D505" s="151" t="s">
        <v>173</v>
      </c>
      <c r="E505" s="158" t="s">
        <v>3</v>
      </c>
      <c r="F505" s="159" t="s">
        <v>555</v>
      </c>
      <c r="H505" s="160">
        <v>18.99</v>
      </c>
      <c r="I505" s="161"/>
      <c r="L505" s="157"/>
      <c r="M505" s="162"/>
      <c r="T505" s="163"/>
      <c r="AT505" s="158" t="s">
        <v>173</v>
      </c>
      <c r="AU505" s="158" t="s">
        <v>82</v>
      </c>
      <c r="AV505" s="13" t="s">
        <v>82</v>
      </c>
      <c r="AW505" s="13" t="s">
        <v>32</v>
      </c>
      <c r="AX505" s="13" t="s">
        <v>73</v>
      </c>
      <c r="AY505" s="158" t="s">
        <v>161</v>
      </c>
    </row>
    <row r="506" spans="2:51" s="12" customFormat="1" ht="12">
      <c r="B506" s="150"/>
      <c r="D506" s="151" t="s">
        <v>173</v>
      </c>
      <c r="E506" s="152" t="s">
        <v>3</v>
      </c>
      <c r="F506" s="153" t="s">
        <v>556</v>
      </c>
      <c r="H506" s="152" t="s">
        <v>3</v>
      </c>
      <c r="I506" s="154"/>
      <c r="L506" s="150"/>
      <c r="M506" s="155"/>
      <c r="T506" s="156"/>
      <c r="AT506" s="152" t="s">
        <v>173</v>
      </c>
      <c r="AU506" s="152" t="s">
        <v>82</v>
      </c>
      <c r="AV506" s="12" t="s">
        <v>80</v>
      </c>
      <c r="AW506" s="12" t="s">
        <v>32</v>
      </c>
      <c r="AX506" s="12" t="s">
        <v>73</v>
      </c>
      <c r="AY506" s="152" t="s">
        <v>161</v>
      </c>
    </row>
    <row r="507" spans="2:51" s="13" customFormat="1" ht="22.5">
      <c r="B507" s="157"/>
      <c r="D507" s="151" t="s">
        <v>173</v>
      </c>
      <c r="E507" s="158" t="s">
        <v>3</v>
      </c>
      <c r="F507" s="159" t="s">
        <v>557</v>
      </c>
      <c r="H507" s="160">
        <v>93.28</v>
      </c>
      <c r="I507" s="161"/>
      <c r="L507" s="157"/>
      <c r="M507" s="162"/>
      <c r="T507" s="163"/>
      <c r="AT507" s="158" t="s">
        <v>173</v>
      </c>
      <c r="AU507" s="158" t="s">
        <v>82</v>
      </c>
      <c r="AV507" s="13" t="s">
        <v>82</v>
      </c>
      <c r="AW507" s="13" t="s">
        <v>32</v>
      </c>
      <c r="AX507" s="13" t="s">
        <v>73</v>
      </c>
      <c r="AY507" s="158" t="s">
        <v>161</v>
      </c>
    </row>
    <row r="508" spans="2:51" s="13" customFormat="1" ht="12">
      <c r="B508" s="157"/>
      <c r="D508" s="151" t="s">
        <v>173</v>
      </c>
      <c r="E508" s="158" t="s">
        <v>3</v>
      </c>
      <c r="F508" s="159" t="s">
        <v>558</v>
      </c>
      <c r="H508" s="160">
        <v>-11.271</v>
      </c>
      <c r="I508" s="161"/>
      <c r="L508" s="157"/>
      <c r="M508" s="162"/>
      <c r="T508" s="163"/>
      <c r="AT508" s="158" t="s">
        <v>173</v>
      </c>
      <c r="AU508" s="158" t="s">
        <v>82</v>
      </c>
      <c r="AV508" s="13" t="s">
        <v>82</v>
      </c>
      <c r="AW508" s="13" t="s">
        <v>32</v>
      </c>
      <c r="AX508" s="13" t="s">
        <v>73</v>
      </c>
      <c r="AY508" s="158" t="s">
        <v>161</v>
      </c>
    </row>
    <row r="509" spans="2:51" s="12" customFormat="1" ht="12">
      <c r="B509" s="150"/>
      <c r="D509" s="151" t="s">
        <v>173</v>
      </c>
      <c r="E509" s="152" t="s">
        <v>3</v>
      </c>
      <c r="F509" s="153" t="s">
        <v>478</v>
      </c>
      <c r="H509" s="152" t="s">
        <v>3</v>
      </c>
      <c r="I509" s="154"/>
      <c r="L509" s="150"/>
      <c r="M509" s="155"/>
      <c r="T509" s="156"/>
      <c r="AT509" s="152" t="s">
        <v>173</v>
      </c>
      <c r="AU509" s="152" t="s">
        <v>82</v>
      </c>
      <c r="AV509" s="12" t="s">
        <v>80</v>
      </c>
      <c r="AW509" s="12" t="s">
        <v>32</v>
      </c>
      <c r="AX509" s="12" t="s">
        <v>73</v>
      </c>
      <c r="AY509" s="152" t="s">
        <v>161</v>
      </c>
    </row>
    <row r="510" spans="2:51" s="13" customFormat="1" ht="12">
      <c r="B510" s="157"/>
      <c r="D510" s="151" t="s">
        <v>173</v>
      </c>
      <c r="E510" s="158" t="s">
        <v>3</v>
      </c>
      <c r="F510" s="159" t="s">
        <v>559</v>
      </c>
      <c r="H510" s="160">
        <v>4.661</v>
      </c>
      <c r="I510" s="161"/>
      <c r="L510" s="157"/>
      <c r="M510" s="162"/>
      <c r="T510" s="163"/>
      <c r="AT510" s="158" t="s">
        <v>173</v>
      </c>
      <c r="AU510" s="158" t="s">
        <v>82</v>
      </c>
      <c r="AV510" s="13" t="s">
        <v>82</v>
      </c>
      <c r="AW510" s="13" t="s">
        <v>32</v>
      </c>
      <c r="AX510" s="13" t="s">
        <v>73</v>
      </c>
      <c r="AY510" s="158" t="s">
        <v>161</v>
      </c>
    </row>
    <row r="511" spans="2:51" s="12" customFormat="1" ht="12">
      <c r="B511" s="150"/>
      <c r="D511" s="151" t="s">
        <v>173</v>
      </c>
      <c r="E511" s="152" t="s">
        <v>3</v>
      </c>
      <c r="F511" s="153" t="s">
        <v>476</v>
      </c>
      <c r="H511" s="152" t="s">
        <v>3</v>
      </c>
      <c r="I511" s="154"/>
      <c r="L511" s="150"/>
      <c r="M511" s="155"/>
      <c r="T511" s="156"/>
      <c r="AT511" s="152" t="s">
        <v>173</v>
      </c>
      <c r="AU511" s="152" t="s">
        <v>82</v>
      </c>
      <c r="AV511" s="12" t="s">
        <v>80</v>
      </c>
      <c r="AW511" s="12" t="s">
        <v>32</v>
      </c>
      <c r="AX511" s="12" t="s">
        <v>73</v>
      </c>
      <c r="AY511" s="152" t="s">
        <v>161</v>
      </c>
    </row>
    <row r="512" spans="2:51" s="13" customFormat="1" ht="12">
      <c r="B512" s="157"/>
      <c r="D512" s="151" t="s">
        <v>173</v>
      </c>
      <c r="E512" s="158" t="s">
        <v>3</v>
      </c>
      <c r="F512" s="159" t="s">
        <v>560</v>
      </c>
      <c r="H512" s="160">
        <v>1.015</v>
      </c>
      <c r="I512" s="161"/>
      <c r="L512" s="157"/>
      <c r="M512" s="162"/>
      <c r="T512" s="163"/>
      <c r="AT512" s="158" t="s">
        <v>173</v>
      </c>
      <c r="AU512" s="158" t="s">
        <v>82</v>
      </c>
      <c r="AV512" s="13" t="s">
        <v>82</v>
      </c>
      <c r="AW512" s="13" t="s">
        <v>32</v>
      </c>
      <c r="AX512" s="13" t="s">
        <v>73</v>
      </c>
      <c r="AY512" s="158" t="s">
        <v>161</v>
      </c>
    </row>
    <row r="513" spans="2:51" s="12" customFormat="1" ht="12">
      <c r="B513" s="150"/>
      <c r="D513" s="151" t="s">
        <v>173</v>
      </c>
      <c r="E513" s="152" t="s">
        <v>3</v>
      </c>
      <c r="F513" s="153" t="s">
        <v>474</v>
      </c>
      <c r="H513" s="152" t="s">
        <v>3</v>
      </c>
      <c r="I513" s="154"/>
      <c r="L513" s="150"/>
      <c r="M513" s="155"/>
      <c r="T513" s="156"/>
      <c r="AT513" s="152" t="s">
        <v>173</v>
      </c>
      <c r="AU513" s="152" t="s">
        <v>82</v>
      </c>
      <c r="AV513" s="12" t="s">
        <v>80</v>
      </c>
      <c r="AW513" s="12" t="s">
        <v>32</v>
      </c>
      <c r="AX513" s="12" t="s">
        <v>73</v>
      </c>
      <c r="AY513" s="152" t="s">
        <v>161</v>
      </c>
    </row>
    <row r="514" spans="2:51" s="13" customFormat="1" ht="12">
      <c r="B514" s="157"/>
      <c r="D514" s="151" t="s">
        <v>173</v>
      </c>
      <c r="E514" s="158" t="s">
        <v>3</v>
      </c>
      <c r="F514" s="159" t="s">
        <v>561</v>
      </c>
      <c r="H514" s="160">
        <v>43.499</v>
      </c>
      <c r="I514" s="161"/>
      <c r="L514" s="157"/>
      <c r="M514" s="162"/>
      <c r="T514" s="163"/>
      <c r="AT514" s="158" t="s">
        <v>173</v>
      </c>
      <c r="AU514" s="158" t="s">
        <v>82</v>
      </c>
      <c r="AV514" s="13" t="s">
        <v>82</v>
      </c>
      <c r="AW514" s="13" t="s">
        <v>32</v>
      </c>
      <c r="AX514" s="13" t="s">
        <v>73</v>
      </c>
      <c r="AY514" s="158" t="s">
        <v>161</v>
      </c>
    </row>
    <row r="515" spans="2:51" s="12" customFormat="1" ht="12">
      <c r="B515" s="150"/>
      <c r="D515" s="151" t="s">
        <v>173</v>
      </c>
      <c r="E515" s="152" t="s">
        <v>3</v>
      </c>
      <c r="F515" s="153" t="s">
        <v>562</v>
      </c>
      <c r="H515" s="152" t="s">
        <v>3</v>
      </c>
      <c r="I515" s="154"/>
      <c r="L515" s="150"/>
      <c r="M515" s="155"/>
      <c r="T515" s="156"/>
      <c r="AT515" s="152" t="s">
        <v>173</v>
      </c>
      <c r="AU515" s="152" t="s">
        <v>82</v>
      </c>
      <c r="AV515" s="12" t="s">
        <v>80</v>
      </c>
      <c r="AW515" s="12" t="s">
        <v>32</v>
      </c>
      <c r="AX515" s="12" t="s">
        <v>73</v>
      </c>
      <c r="AY515" s="152" t="s">
        <v>161</v>
      </c>
    </row>
    <row r="516" spans="2:51" s="13" customFormat="1" ht="22.5">
      <c r="B516" s="157"/>
      <c r="D516" s="151" t="s">
        <v>173</v>
      </c>
      <c r="E516" s="158" t="s">
        <v>3</v>
      </c>
      <c r="F516" s="159" t="s">
        <v>563</v>
      </c>
      <c r="H516" s="160">
        <v>649.466</v>
      </c>
      <c r="I516" s="161"/>
      <c r="L516" s="157"/>
      <c r="M516" s="162"/>
      <c r="T516" s="163"/>
      <c r="AT516" s="158" t="s">
        <v>173</v>
      </c>
      <c r="AU516" s="158" t="s">
        <v>82</v>
      </c>
      <c r="AV516" s="13" t="s">
        <v>82</v>
      </c>
      <c r="AW516" s="13" t="s">
        <v>32</v>
      </c>
      <c r="AX516" s="13" t="s">
        <v>73</v>
      </c>
      <c r="AY516" s="158" t="s">
        <v>161</v>
      </c>
    </row>
    <row r="517" spans="2:51" s="13" customFormat="1" ht="33.75">
      <c r="B517" s="157"/>
      <c r="D517" s="151" t="s">
        <v>173</v>
      </c>
      <c r="E517" s="158" t="s">
        <v>3</v>
      </c>
      <c r="F517" s="159" t="s">
        <v>564</v>
      </c>
      <c r="H517" s="160">
        <v>21.928</v>
      </c>
      <c r="I517" s="161"/>
      <c r="L517" s="157"/>
      <c r="M517" s="162"/>
      <c r="T517" s="163"/>
      <c r="AT517" s="158" t="s">
        <v>173</v>
      </c>
      <c r="AU517" s="158" t="s">
        <v>82</v>
      </c>
      <c r="AV517" s="13" t="s">
        <v>82</v>
      </c>
      <c r="AW517" s="13" t="s">
        <v>32</v>
      </c>
      <c r="AX517" s="13" t="s">
        <v>73</v>
      </c>
      <c r="AY517" s="158" t="s">
        <v>161</v>
      </c>
    </row>
    <row r="518" spans="2:51" s="13" customFormat="1" ht="12">
      <c r="B518" s="157"/>
      <c r="D518" s="151" t="s">
        <v>173</v>
      </c>
      <c r="E518" s="158" t="s">
        <v>3</v>
      </c>
      <c r="F518" s="159" t="s">
        <v>565</v>
      </c>
      <c r="H518" s="160">
        <v>-57.048</v>
      </c>
      <c r="I518" s="161"/>
      <c r="L518" s="157"/>
      <c r="M518" s="162"/>
      <c r="T518" s="163"/>
      <c r="AT518" s="158" t="s">
        <v>173</v>
      </c>
      <c r="AU518" s="158" t="s">
        <v>82</v>
      </c>
      <c r="AV518" s="13" t="s">
        <v>82</v>
      </c>
      <c r="AW518" s="13" t="s">
        <v>32</v>
      </c>
      <c r="AX518" s="13" t="s">
        <v>73</v>
      </c>
      <c r="AY518" s="158" t="s">
        <v>161</v>
      </c>
    </row>
    <row r="519" spans="2:51" s="12" customFormat="1" ht="12">
      <c r="B519" s="150"/>
      <c r="D519" s="151" t="s">
        <v>173</v>
      </c>
      <c r="E519" s="152" t="s">
        <v>3</v>
      </c>
      <c r="F519" s="153" t="s">
        <v>566</v>
      </c>
      <c r="H519" s="152" t="s">
        <v>3</v>
      </c>
      <c r="I519" s="154"/>
      <c r="L519" s="150"/>
      <c r="M519" s="155"/>
      <c r="T519" s="156"/>
      <c r="AT519" s="152" t="s">
        <v>173</v>
      </c>
      <c r="AU519" s="152" t="s">
        <v>82</v>
      </c>
      <c r="AV519" s="12" t="s">
        <v>80</v>
      </c>
      <c r="AW519" s="12" t="s">
        <v>32</v>
      </c>
      <c r="AX519" s="12" t="s">
        <v>73</v>
      </c>
      <c r="AY519" s="152" t="s">
        <v>161</v>
      </c>
    </row>
    <row r="520" spans="2:51" s="13" customFormat="1" ht="12">
      <c r="B520" s="157"/>
      <c r="D520" s="151" t="s">
        <v>173</v>
      </c>
      <c r="E520" s="158" t="s">
        <v>3</v>
      </c>
      <c r="F520" s="159" t="s">
        <v>567</v>
      </c>
      <c r="H520" s="160">
        <v>18.204</v>
      </c>
      <c r="I520" s="161"/>
      <c r="L520" s="157"/>
      <c r="M520" s="162"/>
      <c r="T520" s="163"/>
      <c r="AT520" s="158" t="s">
        <v>173</v>
      </c>
      <c r="AU520" s="158" t="s">
        <v>82</v>
      </c>
      <c r="AV520" s="13" t="s">
        <v>82</v>
      </c>
      <c r="AW520" s="13" t="s">
        <v>32</v>
      </c>
      <c r="AX520" s="13" t="s">
        <v>73</v>
      </c>
      <c r="AY520" s="158" t="s">
        <v>161</v>
      </c>
    </row>
    <row r="521" spans="2:51" s="12" customFormat="1" ht="12">
      <c r="B521" s="150"/>
      <c r="D521" s="151" t="s">
        <v>173</v>
      </c>
      <c r="E521" s="152" t="s">
        <v>3</v>
      </c>
      <c r="F521" s="153" t="s">
        <v>568</v>
      </c>
      <c r="H521" s="152" t="s">
        <v>3</v>
      </c>
      <c r="I521" s="154"/>
      <c r="L521" s="150"/>
      <c r="M521" s="155"/>
      <c r="T521" s="156"/>
      <c r="AT521" s="152" t="s">
        <v>173</v>
      </c>
      <c r="AU521" s="152" t="s">
        <v>82</v>
      </c>
      <c r="AV521" s="12" t="s">
        <v>80</v>
      </c>
      <c r="AW521" s="12" t="s">
        <v>32</v>
      </c>
      <c r="AX521" s="12" t="s">
        <v>73</v>
      </c>
      <c r="AY521" s="152" t="s">
        <v>161</v>
      </c>
    </row>
    <row r="522" spans="2:51" s="13" customFormat="1" ht="12">
      <c r="B522" s="157"/>
      <c r="D522" s="151" t="s">
        <v>173</v>
      </c>
      <c r="E522" s="158" t="s">
        <v>3</v>
      </c>
      <c r="F522" s="159" t="s">
        <v>569</v>
      </c>
      <c r="H522" s="160">
        <v>15.36</v>
      </c>
      <c r="I522" s="161"/>
      <c r="L522" s="157"/>
      <c r="M522" s="162"/>
      <c r="T522" s="163"/>
      <c r="AT522" s="158" t="s">
        <v>173</v>
      </c>
      <c r="AU522" s="158" t="s">
        <v>82</v>
      </c>
      <c r="AV522" s="13" t="s">
        <v>82</v>
      </c>
      <c r="AW522" s="13" t="s">
        <v>32</v>
      </c>
      <c r="AX522" s="13" t="s">
        <v>73</v>
      </c>
      <c r="AY522" s="158" t="s">
        <v>161</v>
      </c>
    </row>
    <row r="523" spans="2:51" s="15" customFormat="1" ht="12">
      <c r="B523" s="181"/>
      <c r="D523" s="151" t="s">
        <v>173</v>
      </c>
      <c r="E523" s="182" t="s">
        <v>3</v>
      </c>
      <c r="F523" s="183" t="s">
        <v>432</v>
      </c>
      <c r="H523" s="184">
        <v>1128.136</v>
      </c>
      <c r="I523" s="185"/>
      <c r="L523" s="181"/>
      <c r="M523" s="186"/>
      <c r="T523" s="187"/>
      <c r="AT523" s="182" t="s">
        <v>173</v>
      </c>
      <c r="AU523" s="182" t="s">
        <v>82</v>
      </c>
      <c r="AV523" s="15" t="s">
        <v>199</v>
      </c>
      <c r="AW523" s="15" t="s">
        <v>32</v>
      </c>
      <c r="AX523" s="15" t="s">
        <v>73</v>
      </c>
      <c r="AY523" s="182" t="s">
        <v>161</v>
      </c>
    </row>
    <row r="524" spans="2:51" s="14" customFormat="1" ht="12">
      <c r="B524" s="164"/>
      <c r="D524" s="151" t="s">
        <v>173</v>
      </c>
      <c r="E524" s="165" t="s">
        <v>3</v>
      </c>
      <c r="F524" s="166" t="s">
        <v>192</v>
      </c>
      <c r="H524" s="167">
        <v>3090.7119999999995</v>
      </c>
      <c r="I524" s="168"/>
      <c r="L524" s="164"/>
      <c r="M524" s="169"/>
      <c r="T524" s="170"/>
      <c r="AT524" s="165" t="s">
        <v>173</v>
      </c>
      <c r="AU524" s="165" t="s">
        <v>82</v>
      </c>
      <c r="AV524" s="14" t="s">
        <v>169</v>
      </c>
      <c r="AW524" s="14" t="s">
        <v>32</v>
      </c>
      <c r="AX524" s="14" t="s">
        <v>80</v>
      </c>
      <c r="AY524" s="165" t="s">
        <v>161</v>
      </c>
    </row>
    <row r="525" spans="2:65" s="1" customFormat="1" ht="37.9" customHeight="1">
      <c r="B525" s="132"/>
      <c r="C525" s="133" t="s">
        <v>570</v>
      </c>
      <c r="D525" s="133" t="s">
        <v>164</v>
      </c>
      <c r="E525" s="134" t="s">
        <v>571</v>
      </c>
      <c r="F525" s="135" t="s">
        <v>572</v>
      </c>
      <c r="G525" s="136" t="s">
        <v>167</v>
      </c>
      <c r="H525" s="137">
        <v>14.333</v>
      </c>
      <c r="I525" s="138"/>
      <c r="J525" s="139">
        <f>ROUND(I525*H525,2)</f>
        <v>0</v>
      </c>
      <c r="K525" s="135" t="s">
        <v>168</v>
      </c>
      <c r="L525" s="33"/>
      <c r="M525" s="140" t="s">
        <v>3</v>
      </c>
      <c r="N525" s="141" t="s">
        <v>44</v>
      </c>
      <c r="P525" s="142">
        <f>O525*H525</f>
        <v>0</v>
      </c>
      <c r="Q525" s="142">
        <v>0.00085</v>
      </c>
      <c r="R525" s="142">
        <f>Q525*H525</f>
        <v>0.012183049999999999</v>
      </c>
      <c r="S525" s="142">
        <v>0</v>
      </c>
      <c r="T525" s="143">
        <f>S525*H525</f>
        <v>0</v>
      </c>
      <c r="AR525" s="144" t="s">
        <v>169</v>
      </c>
      <c r="AT525" s="144" t="s">
        <v>164</v>
      </c>
      <c r="AU525" s="144" t="s">
        <v>82</v>
      </c>
      <c r="AY525" s="18" t="s">
        <v>161</v>
      </c>
      <c r="BE525" s="145">
        <f>IF(N525="základní",J525,0)</f>
        <v>0</v>
      </c>
      <c r="BF525" s="145">
        <f>IF(N525="snížená",J525,0)</f>
        <v>0</v>
      </c>
      <c r="BG525" s="145">
        <f>IF(N525="zákl. přenesená",J525,0)</f>
        <v>0</v>
      </c>
      <c r="BH525" s="145">
        <f>IF(N525="sníž. přenesená",J525,0)</f>
        <v>0</v>
      </c>
      <c r="BI525" s="145">
        <f>IF(N525="nulová",J525,0)</f>
        <v>0</v>
      </c>
      <c r="BJ525" s="18" t="s">
        <v>80</v>
      </c>
      <c r="BK525" s="145">
        <f>ROUND(I525*H525,2)</f>
        <v>0</v>
      </c>
      <c r="BL525" s="18" t="s">
        <v>169</v>
      </c>
      <c r="BM525" s="144" t="s">
        <v>573</v>
      </c>
    </row>
    <row r="526" spans="2:47" s="1" customFormat="1" ht="12">
      <c r="B526" s="33"/>
      <c r="D526" s="146" t="s">
        <v>171</v>
      </c>
      <c r="F526" s="147" t="s">
        <v>574</v>
      </c>
      <c r="I526" s="148"/>
      <c r="L526" s="33"/>
      <c r="M526" s="149"/>
      <c r="T526" s="54"/>
      <c r="AT526" s="18" t="s">
        <v>171</v>
      </c>
      <c r="AU526" s="18" t="s">
        <v>82</v>
      </c>
    </row>
    <row r="527" spans="2:51" s="12" customFormat="1" ht="12">
      <c r="B527" s="150"/>
      <c r="D527" s="151" t="s">
        <v>173</v>
      </c>
      <c r="E527" s="152" t="s">
        <v>3</v>
      </c>
      <c r="F527" s="153" t="s">
        <v>234</v>
      </c>
      <c r="H527" s="152" t="s">
        <v>3</v>
      </c>
      <c r="I527" s="154"/>
      <c r="L527" s="150"/>
      <c r="M527" s="155"/>
      <c r="T527" s="156"/>
      <c r="AT527" s="152" t="s">
        <v>173</v>
      </c>
      <c r="AU527" s="152" t="s">
        <v>82</v>
      </c>
      <c r="AV527" s="12" t="s">
        <v>80</v>
      </c>
      <c r="AW527" s="12" t="s">
        <v>32</v>
      </c>
      <c r="AX527" s="12" t="s">
        <v>73</v>
      </c>
      <c r="AY527" s="152" t="s">
        <v>161</v>
      </c>
    </row>
    <row r="528" spans="2:51" s="13" customFormat="1" ht="12">
      <c r="B528" s="157"/>
      <c r="D528" s="151" t="s">
        <v>173</v>
      </c>
      <c r="E528" s="158" t="s">
        <v>3</v>
      </c>
      <c r="F528" s="159" t="s">
        <v>575</v>
      </c>
      <c r="H528" s="160">
        <v>6.9</v>
      </c>
      <c r="I528" s="161"/>
      <c r="L528" s="157"/>
      <c r="M528" s="162"/>
      <c r="T528" s="163"/>
      <c r="AT528" s="158" t="s">
        <v>173</v>
      </c>
      <c r="AU528" s="158" t="s">
        <v>82</v>
      </c>
      <c r="AV528" s="13" t="s">
        <v>82</v>
      </c>
      <c r="AW528" s="13" t="s">
        <v>32</v>
      </c>
      <c r="AX528" s="13" t="s">
        <v>73</v>
      </c>
      <c r="AY528" s="158" t="s">
        <v>161</v>
      </c>
    </row>
    <row r="529" spans="2:51" s="12" customFormat="1" ht="12">
      <c r="B529" s="150"/>
      <c r="D529" s="151" t="s">
        <v>173</v>
      </c>
      <c r="E529" s="152" t="s">
        <v>3</v>
      </c>
      <c r="F529" s="153" t="s">
        <v>236</v>
      </c>
      <c r="H529" s="152" t="s">
        <v>3</v>
      </c>
      <c r="I529" s="154"/>
      <c r="L529" s="150"/>
      <c r="M529" s="155"/>
      <c r="T529" s="156"/>
      <c r="AT529" s="152" t="s">
        <v>173</v>
      </c>
      <c r="AU529" s="152" t="s">
        <v>82</v>
      </c>
      <c r="AV529" s="12" t="s">
        <v>80</v>
      </c>
      <c r="AW529" s="12" t="s">
        <v>32</v>
      </c>
      <c r="AX529" s="12" t="s">
        <v>73</v>
      </c>
      <c r="AY529" s="152" t="s">
        <v>161</v>
      </c>
    </row>
    <row r="530" spans="2:51" s="13" customFormat="1" ht="12">
      <c r="B530" s="157"/>
      <c r="D530" s="151" t="s">
        <v>173</v>
      </c>
      <c r="E530" s="158" t="s">
        <v>3</v>
      </c>
      <c r="F530" s="159" t="s">
        <v>576</v>
      </c>
      <c r="H530" s="160">
        <v>3.793</v>
      </c>
      <c r="I530" s="161"/>
      <c r="L530" s="157"/>
      <c r="M530" s="162"/>
      <c r="T530" s="163"/>
      <c r="AT530" s="158" t="s">
        <v>173</v>
      </c>
      <c r="AU530" s="158" t="s">
        <v>82</v>
      </c>
      <c r="AV530" s="13" t="s">
        <v>82</v>
      </c>
      <c r="AW530" s="13" t="s">
        <v>32</v>
      </c>
      <c r="AX530" s="13" t="s">
        <v>73</v>
      </c>
      <c r="AY530" s="158" t="s">
        <v>161</v>
      </c>
    </row>
    <row r="531" spans="2:51" s="12" customFormat="1" ht="12">
      <c r="B531" s="150"/>
      <c r="D531" s="151" t="s">
        <v>173</v>
      </c>
      <c r="E531" s="152" t="s">
        <v>3</v>
      </c>
      <c r="F531" s="153" t="s">
        <v>511</v>
      </c>
      <c r="H531" s="152" t="s">
        <v>3</v>
      </c>
      <c r="I531" s="154"/>
      <c r="L531" s="150"/>
      <c r="M531" s="155"/>
      <c r="T531" s="156"/>
      <c r="AT531" s="152" t="s">
        <v>173</v>
      </c>
      <c r="AU531" s="152" t="s">
        <v>82</v>
      </c>
      <c r="AV531" s="12" t="s">
        <v>80</v>
      </c>
      <c r="AW531" s="12" t="s">
        <v>32</v>
      </c>
      <c r="AX531" s="12" t="s">
        <v>73</v>
      </c>
      <c r="AY531" s="152" t="s">
        <v>161</v>
      </c>
    </row>
    <row r="532" spans="2:51" s="13" customFormat="1" ht="12">
      <c r="B532" s="157"/>
      <c r="D532" s="151" t="s">
        <v>173</v>
      </c>
      <c r="E532" s="158" t="s">
        <v>3</v>
      </c>
      <c r="F532" s="159" t="s">
        <v>512</v>
      </c>
      <c r="H532" s="160">
        <v>3.64</v>
      </c>
      <c r="I532" s="161"/>
      <c r="L532" s="157"/>
      <c r="M532" s="162"/>
      <c r="T532" s="163"/>
      <c r="AT532" s="158" t="s">
        <v>173</v>
      </c>
      <c r="AU532" s="158" t="s">
        <v>82</v>
      </c>
      <c r="AV532" s="13" t="s">
        <v>82</v>
      </c>
      <c r="AW532" s="13" t="s">
        <v>32</v>
      </c>
      <c r="AX532" s="13" t="s">
        <v>73</v>
      </c>
      <c r="AY532" s="158" t="s">
        <v>161</v>
      </c>
    </row>
    <row r="533" spans="2:51" s="14" customFormat="1" ht="12">
      <c r="B533" s="164"/>
      <c r="D533" s="151" t="s">
        <v>173</v>
      </c>
      <c r="E533" s="165" t="s">
        <v>3</v>
      </c>
      <c r="F533" s="166" t="s">
        <v>192</v>
      </c>
      <c r="H533" s="167">
        <v>14.333000000000002</v>
      </c>
      <c r="I533" s="168"/>
      <c r="L533" s="164"/>
      <c r="M533" s="169"/>
      <c r="T533" s="170"/>
      <c r="AT533" s="165" t="s">
        <v>173</v>
      </c>
      <c r="AU533" s="165" t="s">
        <v>82</v>
      </c>
      <c r="AV533" s="14" t="s">
        <v>169</v>
      </c>
      <c r="AW533" s="14" t="s">
        <v>32</v>
      </c>
      <c r="AX533" s="14" t="s">
        <v>80</v>
      </c>
      <c r="AY533" s="165" t="s">
        <v>161</v>
      </c>
    </row>
    <row r="534" spans="2:65" s="1" customFormat="1" ht="33" customHeight="1">
      <c r="B534" s="132"/>
      <c r="C534" s="133" t="s">
        <v>577</v>
      </c>
      <c r="D534" s="133" t="s">
        <v>164</v>
      </c>
      <c r="E534" s="134" t="s">
        <v>578</v>
      </c>
      <c r="F534" s="135" t="s">
        <v>579</v>
      </c>
      <c r="G534" s="136" t="s">
        <v>167</v>
      </c>
      <c r="H534" s="137">
        <v>1323.08</v>
      </c>
      <c r="I534" s="138"/>
      <c r="J534" s="139">
        <f>ROUND(I534*H534,2)</f>
        <v>0</v>
      </c>
      <c r="K534" s="135" t="s">
        <v>168</v>
      </c>
      <c r="L534" s="33"/>
      <c r="M534" s="140" t="s">
        <v>3</v>
      </c>
      <c r="N534" s="141" t="s">
        <v>44</v>
      </c>
      <c r="P534" s="142">
        <f>O534*H534</f>
        <v>0</v>
      </c>
      <c r="Q534" s="142">
        <v>0</v>
      </c>
      <c r="R534" s="142">
        <f>Q534*H534</f>
        <v>0</v>
      </c>
      <c r="S534" s="142">
        <v>0</v>
      </c>
      <c r="T534" s="143">
        <f>S534*H534</f>
        <v>0</v>
      </c>
      <c r="AR534" s="144" t="s">
        <v>169</v>
      </c>
      <c r="AT534" s="144" t="s">
        <v>164</v>
      </c>
      <c r="AU534" s="144" t="s">
        <v>82</v>
      </c>
      <c r="AY534" s="18" t="s">
        <v>161</v>
      </c>
      <c r="BE534" s="145">
        <f>IF(N534="základní",J534,0)</f>
        <v>0</v>
      </c>
      <c r="BF534" s="145">
        <f>IF(N534="snížená",J534,0)</f>
        <v>0</v>
      </c>
      <c r="BG534" s="145">
        <f>IF(N534="zákl. přenesená",J534,0)</f>
        <v>0</v>
      </c>
      <c r="BH534" s="145">
        <f>IF(N534="sníž. přenesená",J534,0)</f>
        <v>0</v>
      </c>
      <c r="BI534" s="145">
        <f>IF(N534="nulová",J534,0)</f>
        <v>0</v>
      </c>
      <c r="BJ534" s="18" t="s">
        <v>80</v>
      </c>
      <c r="BK534" s="145">
        <f>ROUND(I534*H534,2)</f>
        <v>0</v>
      </c>
      <c r="BL534" s="18" t="s">
        <v>169</v>
      </c>
      <c r="BM534" s="144" t="s">
        <v>580</v>
      </c>
    </row>
    <row r="535" spans="2:47" s="1" customFormat="1" ht="12">
      <c r="B535" s="33"/>
      <c r="D535" s="146" t="s">
        <v>171</v>
      </c>
      <c r="F535" s="147" t="s">
        <v>581</v>
      </c>
      <c r="I535" s="148"/>
      <c r="L535" s="33"/>
      <c r="M535" s="149"/>
      <c r="T535" s="54"/>
      <c r="AT535" s="18" t="s">
        <v>171</v>
      </c>
      <c r="AU535" s="18" t="s">
        <v>82</v>
      </c>
    </row>
    <row r="536" spans="2:51" s="12" customFormat="1" ht="12">
      <c r="B536" s="150"/>
      <c r="D536" s="151" t="s">
        <v>173</v>
      </c>
      <c r="E536" s="152" t="s">
        <v>3</v>
      </c>
      <c r="F536" s="153" t="s">
        <v>582</v>
      </c>
      <c r="H536" s="152" t="s">
        <v>3</v>
      </c>
      <c r="I536" s="154"/>
      <c r="L536" s="150"/>
      <c r="M536" s="155"/>
      <c r="T536" s="156"/>
      <c r="AT536" s="152" t="s">
        <v>173</v>
      </c>
      <c r="AU536" s="152" t="s">
        <v>82</v>
      </c>
      <c r="AV536" s="12" t="s">
        <v>80</v>
      </c>
      <c r="AW536" s="12" t="s">
        <v>32</v>
      </c>
      <c r="AX536" s="12" t="s">
        <v>73</v>
      </c>
      <c r="AY536" s="152" t="s">
        <v>161</v>
      </c>
    </row>
    <row r="537" spans="2:51" s="12" customFormat="1" ht="12">
      <c r="B537" s="150"/>
      <c r="D537" s="151" t="s">
        <v>173</v>
      </c>
      <c r="E537" s="152" t="s">
        <v>3</v>
      </c>
      <c r="F537" s="153" t="s">
        <v>299</v>
      </c>
      <c r="H537" s="152" t="s">
        <v>3</v>
      </c>
      <c r="I537" s="154"/>
      <c r="L537" s="150"/>
      <c r="M537" s="155"/>
      <c r="T537" s="156"/>
      <c r="AT537" s="152" t="s">
        <v>173</v>
      </c>
      <c r="AU537" s="152" t="s">
        <v>82</v>
      </c>
      <c r="AV537" s="12" t="s">
        <v>80</v>
      </c>
      <c r="AW537" s="12" t="s">
        <v>32</v>
      </c>
      <c r="AX537" s="12" t="s">
        <v>73</v>
      </c>
      <c r="AY537" s="152" t="s">
        <v>161</v>
      </c>
    </row>
    <row r="538" spans="2:51" s="13" customFormat="1" ht="12">
      <c r="B538" s="157"/>
      <c r="D538" s="151" t="s">
        <v>173</v>
      </c>
      <c r="E538" s="158" t="s">
        <v>3</v>
      </c>
      <c r="F538" s="159" t="s">
        <v>583</v>
      </c>
      <c r="H538" s="160">
        <v>99.23</v>
      </c>
      <c r="I538" s="161"/>
      <c r="L538" s="157"/>
      <c r="M538" s="162"/>
      <c r="T538" s="163"/>
      <c r="AT538" s="158" t="s">
        <v>173</v>
      </c>
      <c r="AU538" s="158" t="s">
        <v>82</v>
      </c>
      <c r="AV538" s="13" t="s">
        <v>82</v>
      </c>
      <c r="AW538" s="13" t="s">
        <v>32</v>
      </c>
      <c r="AX538" s="13" t="s">
        <v>73</v>
      </c>
      <c r="AY538" s="158" t="s">
        <v>161</v>
      </c>
    </row>
    <row r="539" spans="2:51" s="12" customFormat="1" ht="12">
      <c r="B539" s="150"/>
      <c r="D539" s="151" t="s">
        <v>173</v>
      </c>
      <c r="E539" s="152" t="s">
        <v>3</v>
      </c>
      <c r="F539" s="153" t="s">
        <v>307</v>
      </c>
      <c r="H539" s="152" t="s">
        <v>3</v>
      </c>
      <c r="I539" s="154"/>
      <c r="L539" s="150"/>
      <c r="M539" s="155"/>
      <c r="T539" s="156"/>
      <c r="AT539" s="152" t="s">
        <v>173</v>
      </c>
      <c r="AU539" s="152" t="s">
        <v>82</v>
      </c>
      <c r="AV539" s="12" t="s">
        <v>80</v>
      </c>
      <c r="AW539" s="12" t="s">
        <v>32</v>
      </c>
      <c r="AX539" s="12" t="s">
        <v>73</v>
      </c>
      <c r="AY539" s="152" t="s">
        <v>161</v>
      </c>
    </row>
    <row r="540" spans="2:51" s="13" customFormat="1" ht="22.5">
      <c r="B540" s="157"/>
      <c r="D540" s="151" t="s">
        <v>173</v>
      </c>
      <c r="E540" s="158" t="s">
        <v>3</v>
      </c>
      <c r="F540" s="159" t="s">
        <v>584</v>
      </c>
      <c r="H540" s="160">
        <v>376.14</v>
      </c>
      <c r="I540" s="161"/>
      <c r="L540" s="157"/>
      <c r="M540" s="162"/>
      <c r="T540" s="163"/>
      <c r="AT540" s="158" t="s">
        <v>173</v>
      </c>
      <c r="AU540" s="158" t="s">
        <v>82</v>
      </c>
      <c r="AV540" s="13" t="s">
        <v>82</v>
      </c>
      <c r="AW540" s="13" t="s">
        <v>32</v>
      </c>
      <c r="AX540" s="13" t="s">
        <v>73</v>
      </c>
      <c r="AY540" s="158" t="s">
        <v>161</v>
      </c>
    </row>
    <row r="541" spans="2:51" s="13" customFormat="1" ht="22.5">
      <c r="B541" s="157"/>
      <c r="D541" s="151" t="s">
        <v>173</v>
      </c>
      <c r="E541" s="158" t="s">
        <v>3</v>
      </c>
      <c r="F541" s="159" t="s">
        <v>585</v>
      </c>
      <c r="H541" s="160">
        <v>222.85</v>
      </c>
      <c r="I541" s="161"/>
      <c r="L541" s="157"/>
      <c r="M541" s="162"/>
      <c r="T541" s="163"/>
      <c r="AT541" s="158" t="s">
        <v>173</v>
      </c>
      <c r="AU541" s="158" t="s">
        <v>82</v>
      </c>
      <c r="AV541" s="13" t="s">
        <v>82</v>
      </c>
      <c r="AW541" s="13" t="s">
        <v>32</v>
      </c>
      <c r="AX541" s="13" t="s">
        <v>73</v>
      </c>
      <c r="AY541" s="158" t="s">
        <v>161</v>
      </c>
    </row>
    <row r="542" spans="2:51" s="13" customFormat="1" ht="12">
      <c r="B542" s="157"/>
      <c r="D542" s="151" t="s">
        <v>173</v>
      </c>
      <c r="E542" s="158" t="s">
        <v>3</v>
      </c>
      <c r="F542" s="159" t="s">
        <v>586</v>
      </c>
      <c r="H542" s="160">
        <v>50.87</v>
      </c>
      <c r="I542" s="161"/>
      <c r="L542" s="157"/>
      <c r="M542" s="162"/>
      <c r="T542" s="163"/>
      <c r="AT542" s="158" t="s">
        <v>173</v>
      </c>
      <c r="AU542" s="158" t="s">
        <v>82</v>
      </c>
      <c r="AV542" s="13" t="s">
        <v>82</v>
      </c>
      <c r="AW542" s="13" t="s">
        <v>32</v>
      </c>
      <c r="AX542" s="13" t="s">
        <v>73</v>
      </c>
      <c r="AY542" s="158" t="s">
        <v>161</v>
      </c>
    </row>
    <row r="543" spans="2:51" s="12" customFormat="1" ht="12">
      <c r="B543" s="150"/>
      <c r="D543" s="151" t="s">
        <v>173</v>
      </c>
      <c r="E543" s="152" t="s">
        <v>3</v>
      </c>
      <c r="F543" s="153" t="s">
        <v>587</v>
      </c>
      <c r="H543" s="152" t="s">
        <v>3</v>
      </c>
      <c r="I543" s="154"/>
      <c r="L543" s="150"/>
      <c r="M543" s="155"/>
      <c r="T543" s="156"/>
      <c r="AT543" s="152" t="s">
        <v>173</v>
      </c>
      <c r="AU543" s="152" t="s">
        <v>82</v>
      </c>
      <c r="AV543" s="12" t="s">
        <v>80</v>
      </c>
      <c r="AW543" s="12" t="s">
        <v>32</v>
      </c>
      <c r="AX543" s="12" t="s">
        <v>73</v>
      </c>
      <c r="AY543" s="152" t="s">
        <v>161</v>
      </c>
    </row>
    <row r="544" spans="2:51" s="13" customFormat="1" ht="22.5">
      <c r="B544" s="157"/>
      <c r="D544" s="151" t="s">
        <v>173</v>
      </c>
      <c r="E544" s="158" t="s">
        <v>3</v>
      </c>
      <c r="F544" s="159" t="s">
        <v>588</v>
      </c>
      <c r="H544" s="160">
        <v>217.23</v>
      </c>
      <c r="I544" s="161"/>
      <c r="L544" s="157"/>
      <c r="M544" s="162"/>
      <c r="T544" s="163"/>
      <c r="AT544" s="158" t="s">
        <v>173</v>
      </c>
      <c r="AU544" s="158" t="s">
        <v>82</v>
      </c>
      <c r="AV544" s="13" t="s">
        <v>82</v>
      </c>
      <c r="AW544" s="13" t="s">
        <v>32</v>
      </c>
      <c r="AX544" s="13" t="s">
        <v>73</v>
      </c>
      <c r="AY544" s="158" t="s">
        <v>161</v>
      </c>
    </row>
    <row r="545" spans="2:51" s="13" customFormat="1" ht="22.5">
      <c r="B545" s="157"/>
      <c r="D545" s="151" t="s">
        <v>173</v>
      </c>
      <c r="E545" s="158" t="s">
        <v>3</v>
      </c>
      <c r="F545" s="159" t="s">
        <v>589</v>
      </c>
      <c r="H545" s="160">
        <v>226.55</v>
      </c>
      <c r="I545" s="161"/>
      <c r="L545" s="157"/>
      <c r="M545" s="162"/>
      <c r="T545" s="163"/>
      <c r="AT545" s="158" t="s">
        <v>173</v>
      </c>
      <c r="AU545" s="158" t="s">
        <v>82</v>
      </c>
      <c r="AV545" s="13" t="s">
        <v>82</v>
      </c>
      <c r="AW545" s="13" t="s">
        <v>32</v>
      </c>
      <c r="AX545" s="13" t="s">
        <v>73</v>
      </c>
      <c r="AY545" s="158" t="s">
        <v>161</v>
      </c>
    </row>
    <row r="546" spans="2:51" s="13" customFormat="1" ht="12">
      <c r="B546" s="157"/>
      <c r="D546" s="151" t="s">
        <v>173</v>
      </c>
      <c r="E546" s="158" t="s">
        <v>3</v>
      </c>
      <c r="F546" s="159" t="s">
        <v>590</v>
      </c>
      <c r="H546" s="160">
        <v>130.21</v>
      </c>
      <c r="I546" s="161"/>
      <c r="L546" s="157"/>
      <c r="M546" s="162"/>
      <c r="T546" s="163"/>
      <c r="AT546" s="158" t="s">
        <v>173</v>
      </c>
      <c r="AU546" s="158" t="s">
        <v>82</v>
      </c>
      <c r="AV546" s="13" t="s">
        <v>82</v>
      </c>
      <c r="AW546" s="13" t="s">
        <v>32</v>
      </c>
      <c r="AX546" s="13" t="s">
        <v>73</v>
      </c>
      <c r="AY546" s="158" t="s">
        <v>161</v>
      </c>
    </row>
    <row r="547" spans="2:51" s="14" customFormat="1" ht="12">
      <c r="B547" s="164"/>
      <c r="D547" s="151" t="s">
        <v>173</v>
      </c>
      <c r="E547" s="165" t="s">
        <v>3</v>
      </c>
      <c r="F547" s="166" t="s">
        <v>192</v>
      </c>
      <c r="H547" s="167">
        <v>1323.0800000000002</v>
      </c>
      <c r="I547" s="168"/>
      <c r="L547" s="164"/>
      <c r="M547" s="169"/>
      <c r="T547" s="170"/>
      <c r="AT547" s="165" t="s">
        <v>173</v>
      </c>
      <c r="AU547" s="165" t="s">
        <v>82</v>
      </c>
      <c r="AV547" s="14" t="s">
        <v>169</v>
      </c>
      <c r="AW547" s="14" t="s">
        <v>32</v>
      </c>
      <c r="AX547" s="14" t="s">
        <v>80</v>
      </c>
      <c r="AY547" s="165" t="s">
        <v>161</v>
      </c>
    </row>
    <row r="548" spans="2:65" s="1" customFormat="1" ht="37.9" customHeight="1">
      <c r="B548" s="132"/>
      <c r="C548" s="133" t="s">
        <v>591</v>
      </c>
      <c r="D548" s="133" t="s">
        <v>164</v>
      </c>
      <c r="E548" s="134" t="s">
        <v>592</v>
      </c>
      <c r="F548" s="135" t="s">
        <v>593</v>
      </c>
      <c r="G548" s="136" t="s">
        <v>167</v>
      </c>
      <c r="H548" s="137">
        <v>194.267</v>
      </c>
      <c r="I548" s="138"/>
      <c r="J548" s="139">
        <f>ROUND(I548*H548,2)</f>
        <v>0</v>
      </c>
      <c r="K548" s="135" t="s">
        <v>168</v>
      </c>
      <c r="L548" s="33"/>
      <c r="M548" s="140" t="s">
        <v>3</v>
      </c>
      <c r="N548" s="141" t="s">
        <v>44</v>
      </c>
      <c r="P548" s="142">
        <f>O548*H548</f>
        <v>0</v>
      </c>
      <c r="Q548" s="142">
        <v>0</v>
      </c>
      <c r="R548" s="142">
        <f>Q548*H548</f>
        <v>0</v>
      </c>
      <c r="S548" s="142">
        <v>0</v>
      </c>
      <c r="T548" s="143">
        <f>S548*H548</f>
        <v>0</v>
      </c>
      <c r="AR548" s="144" t="s">
        <v>169</v>
      </c>
      <c r="AT548" s="144" t="s">
        <v>164</v>
      </c>
      <c r="AU548" s="144" t="s">
        <v>82</v>
      </c>
      <c r="AY548" s="18" t="s">
        <v>161</v>
      </c>
      <c r="BE548" s="145">
        <f>IF(N548="základní",J548,0)</f>
        <v>0</v>
      </c>
      <c r="BF548" s="145">
        <f>IF(N548="snížená",J548,0)</f>
        <v>0</v>
      </c>
      <c r="BG548" s="145">
        <f>IF(N548="zákl. přenesená",J548,0)</f>
        <v>0</v>
      </c>
      <c r="BH548" s="145">
        <f>IF(N548="sníž. přenesená",J548,0)</f>
        <v>0</v>
      </c>
      <c r="BI548" s="145">
        <f>IF(N548="nulová",J548,0)</f>
        <v>0</v>
      </c>
      <c r="BJ548" s="18" t="s">
        <v>80</v>
      </c>
      <c r="BK548" s="145">
        <f>ROUND(I548*H548,2)</f>
        <v>0</v>
      </c>
      <c r="BL548" s="18" t="s">
        <v>169</v>
      </c>
      <c r="BM548" s="144" t="s">
        <v>594</v>
      </c>
    </row>
    <row r="549" spans="2:47" s="1" customFormat="1" ht="12">
      <c r="B549" s="33"/>
      <c r="D549" s="146" t="s">
        <v>171</v>
      </c>
      <c r="F549" s="147" t="s">
        <v>595</v>
      </c>
      <c r="I549" s="148"/>
      <c r="L549" s="33"/>
      <c r="M549" s="149"/>
      <c r="T549" s="54"/>
      <c r="AT549" s="18" t="s">
        <v>171</v>
      </c>
      <c r="AU549" s="18" t="s">
        <v>82</v>
      </c>
    </row>
    <row r="550" spans="2:51" s="12" customFormat="1" ht="12">
      <c r="B550" s="150"/>
      <c r="D550" s="151" t="s">
        <v>173</v>
      </c>
      <c r="E550" s="152" t="s">
        <v>3</v>
      </c>
      <c r="F550" s="153" t="s">
        <v>596</v>
      </c>
      <c r="H550" s="152" t="s">
        <v>3</v>
      </c>
      <c r="I550" s="154"/>
      <c r="L550" s="150"/>
      <c r="M550" s="155"/>
      <c r="T550" s="156"/>
      <c r="AT550" s="152" t="s">
        <v>173</v>
      </c>
      <c r="AU550" s="152" t="s">
        <v>82</v>
      </c>
      <c r="AV550" s="12" t="s">
        <v>80</v>
      </c>
      <c r="AW550" s="12" t="s">
        <v>32</v>
      </c>
      <c r="AX550" s="12" t="s">
        <v>73</v>
      </c>
      <c r="AY550" s="152" t="s">
        <v>161</v>
      </c>
    </row>
    <row r="551" spans="2:51" s="12" customFormat="1" ht="12">
      <c r="B551" s="150"/>
      <c r="D551" s="151" t="s">
        <v>173</v>
      </c>
      <c r="E551" s="152" t="s">
        <v>3</v>
      </c>
      <c r="F551" s="153" t="s">
        <v>597</v>
      </c>
      <c r="H551" s="152" t="s">
        <v>3</v>
      </c>
      <c r="I551" s="154"/>
      <c r="L551" s="150"/>
      <c r="M551" s="155"/>
      <c r="T551" s="156"/>
      <c r="AT551" s="152" t="s">
        <v>173</v>
      </c>
      <c r="AU551" s="152" t="s">
        <v>82</v>
      </c>
      <c r="AV551" s="12" t="s">
        <v>80</v>
      </c>
      <c r="AW551" s="12" t="s">
        <v>32</v>
      </c>
      <c r="AX551" s="12" t="s">
        <v>73</v>
      </c>
      <c r="AY551" s="152" t="s">
        <v>161</v>
      </c>
    </row>
    <row r="552" spans="2:51" s="13" customFormat="1" ht="12">
      <c r="B552" s="157"/>
      <c r="D552" s="151" t="s">
        <v>173</v>
      </c>
      <c r="E552" s="158" t="s">
        <v>3</v>
      </c>
      <c r="F552" s="159" t="s">
        <v>598</v>
      </c>
      <c r="H552" s="160">
        <v>7.027</v>
      </c>
      <c r="I552" s="161"/>
      <c r="L552" s="157"/>
      <c r="M552" s="162"/>
      <c r="T552" s="163"/>
      <c r="AT552" s="158" t="s">
        <v>173</v>
      </c>
      <c r="AU552" s="158" t="s">
        <v>82</v>
      </c>
      <c r="AV552" s="13" t="s">
        <v>82</v>
      </c>
      <c r="AW552" s="13" t="s">
        <v>32</v>
      </c>
      <c r="AX552" s="13" t="s">
        <v>73</v>
      </c>
      <c r="AY552" s="158" t="s">
        <v>161</v>
      </c>
    </row>
    <row r="553" spans="2:51" s="12" customFormat="1" ht="12">
      <c r="B553" s="150"/>
      <c r="D553" s="151" t="s">
        <v>173</v>
      </c>
      <c r="E553" s="152" t="s">
        <v>3</v>
      </c>
      <c r="F553" s="153" t="s">
        <v>307</v>
      </c>
      <c r="H553" s="152" t="s">
        <v>3</v>
      </c>
      <c r="I553" s="154"/>
      <c r="L553" s="150"/>
      <c r="M553" s="155"/>
      <c r="T553" s="156"/>
      <c r="AT553" s="152" t="s">
        <v>173</v>
      </c>
      <c r="AU553" s="152" t="s">
        <v>82</v>
      </c>
      <c r="AV553" s="12" t="s">
        <v>80</v>
      </c>
      <c r="AW553" s="12" t="s">
        <v>32</v>
      </c>
      <c r="AX553" s="12" t="s">
        <v>73</v>
      </c>
      <c r="AY553" s="152" t="s">
        <v>161</v>
      </c>
    </row>
    <row r="554" spans="2:51" s="13" customFormat="1" ht="22.5">
      <c r="B554" s="157"/>
      <c r="D554" s="151" t="s">
        <v>173</v>
      </c>
      <c r="E554" s="158" t="s">
        <v>3</v>
      </c>
      <c r="F554" s="159" t="s">
        <v>599</v>
      </c>
      <c r="H554" s="160">
        <v>87.398</v>
      </c>
      <c r="I554" s="161"/>
      <c r="L554" s="157"/>
      <c r="M554" s="162"/>
      <c r="T554" s="163"/>
      <c r="AT554" s="158" t="s">
        <v>173</v>
      </c>
      <c r="AU554" s="158" t="s">
        <v>82</v>
      </c>
      <c r="AV554" s="13" t="s">
        <v>82</v>
      </c>
      <c r="AW554" s="13" t="s">
        <v>32</v>
      </c>
      <c r="AX554" s="13" t="s">
        <v>73</v>
      </c>
      <c r="AY554" s="158" t="s">
        <v>161</v>
      </c>
    </row>
    <row r="555" spans="2:51" s="13" customFormat="1" ht="12">
      <c r="B555" s="157"/>
      <c r="D555" s="151" t="s">
        <v>173</v>
      </c>
      <c r="E555" s="158" t="s">
        <v>3</v>
      </c>
      <c r="F555" s="159" t="s">
        <v>600</v>
      </c>
      <c r="H555" s="160">
        <v>6.345</v>
      </c>
      <c r="I555" s="161"/>
      <c r="L555" s="157"/>
      <c r="M555" s="162"/>
      <c r="T555" s="163"/>
      <c r="AT555" s="158" t="s">
        <v>173</v>
      </c>
      <c r="AU555" s="158" t="s">
        <v>82</v>
      </c>
      <c r="AV555" s="13" t="s">
        <v>82</v>
      </c>
      <c r="AW555" s="13" t="s">
        <v>32</v>
      </c>
      <c r="AX555" s="13" t="s">
        <v>73</v>
      </c>
      <c r="AY555" s="158" t="s">
        <v>161</v>
      </c>
    </row>
    <row r="556" spans="2:51" s="12" customFormat="1" ht="12">
      <c r="B556" s="150"/>
      <c r="D556" s="151" t="s">
        <v>173</v>
      </c>
      <c r="E556" s="152" t="s">
        <v>3</v>
      </c>
      <c r="F556" s="153" t="s">
        <v>276</v>
      </c>
      <c r="H556" s="152" t="s">
        <v>3</v>
      </c>
      <c r="I556" s="154"/>
      <c r="L556" s="150"/>
      <c r="M556" s="155"/>
      <c r="T556" s="156"/>
      <c r="AT556" s="152" t="s">
        <v>173</v>
      </c>
      <c r="AU556" s="152" t="s">
        <v>82</v>
      </c>
      <c r="AV556" s="12" t="s">
        <v>80</v>
      </c>
      <c r="AW556" s="12" t="s">
        <v>32</v>
      </c>
      <c r="AX556" s="12" t="s">
        <v>73</v>
      </c>
      <c r="AY556" s="152" t="s">
        <v>161</v>
      </c>
    </row>
    <row r="557" spans="2:51" s="13" customFormat="1" ht="22.5">
      <c r="B557" s="157"/>
      <c r="D557" s="151" t="s">
        <v>173</v>
      </c>
      <c r="E557" s="158" t="s">
        <v>3</v>
      </c>
      <c r="F557" s="159" t="s">
        <v>601</v>
      </c>
      <c r="H557" s="160">
        <v>61.495</v>
      </c>
      <c r="I557" s="161"/>
      <c r="L557" s="157"/>
      <c r="M557" s="162"/>
      <c r="T557" s="163"/>
      <c r="AT557" s="158" t="s">
        <v>173</v>
      </c>
      <c r="AU557" s="158" t="s">
        <v>82</v>
      </c>
      <c r="AV557" s="13" t="s">
        <v>82</v>
      </c>
      <c r="AW557" s="13" t="s">
        <v>32</v>
      </c>
      <c r="AX557" s="13" t="s">
        <v>73</v>
      </c>
      <c r="AY557" s="158" t="s">
        <v>161</v>
      </c>
    </row>
    <row r="558" spans="2:51" s="13" customFormat="1" ht="12">
      <c r="B558" s="157"/>
      <c r="D558" s="151" t="s">
        <v>173</v>
      </c>
      <c r="E558" s="158" t="s">
        <v>3</v>
      </c>
      <c r="F558" s="159" t="s">
        <v>602</v>
      </c>
      <c r="H558" s="160">
        <v>32.002</v>
      </c>
      <c r="I558" s="161"/>
      <c r="L558" s="157"/>
      <c r="M558" s="162"/>
      <c r="T558" s="163"/>
      <c r="AT558" s="158" t="s">
        <v>173</v>
      </c>
      <c r="AU558" s="158" t="s">
        <v>82</v>
      </c>
      <c r="AV558" s="13" t="s">
        <v>82</v>
      </c>
      <c r="AW558" s="13" t="s">
        <v>32</v>
      </c>
      <c r="AX558" s="13" t="s">
        <v>73</v>
      </c>
      <c r="AY558" s="158" t="s">
        <v>161</v>
      </c>
    </row>
    <row r="559" spans="2:51" s="14" customFormat="1" ht="12">
      <c r="B559" s="164"/>
      <c r="D559" s="151" t="s">
        <v>173</v>
      </c>
      <c r="E559" s="165" t="s">
        <v>3</v>
      </c>
      <c r="F559" s="166" t="s">
        <v>192</v>
      </c>
      <c r="H559" s="167">
        <v>194.267</v>
      </c>
      <c r="I559" s="168"/>
      <c r="L559" s="164"/>
      <c r="M559" s="169"/>
      <c r="T559" s="170"/>
      <c r="AT559" s="165" t="s">
        <v>173</v>
      </c>
      <c r="AU559" s="165" t="s">
        <v>82</v>
      </c>
      <c r="AV559" s="14" t="s">
        <v>169</v>
      </c>
      <c r="AW559" s="14" t="s">
        <v>32</v>
      </c>
      <c r="AX559" s="14" t="s">
        <v>80</v>
      </c>
      <c r="AY559" s="165" t="s">
        <v>161</v>
      </c>
    </row>
    <row r="560" spans="2:65" s="1" customFormat="1" ht="21.75" customHeight="1">
      <c r="B560" s="132"/>
      <c r="C560" s="133" t="s">
        <v>603</v>
      </c>
      <c r="D560" s="133" t="s">
        <v>164</v>
      </c>
      <c r="E560" s="134" t="s">
        <v>604</v>
      </c>
      <c r="F560" s="135" t="s">
        <v>605</v>
      </c>
      <c r="G560" s="136" t="s">
        <v>212</v>
      </c>
      <c r="H560" s="137">
        <v>5</v>
      </c>
      <c r="I560" s="138"/>
      <c r="J560" s="139">
        <f>ROUND(I560*H560,2)</f>
        <v>0</v>
      </c>
      <c r="K560" s="135" t="s">
        <v>3</v>
      </c>
      <c r="L560" s="33"/>
      <c r="M560" s="140" t="s">
        <v>3</v>
      </c>
      <c r="N560" s="141" t="s">
        <v>44</v>
      </c>
      <c r="P560" s="142">
        <f>O560*H560</f>
        <v>0</v>
      </c>
      <c r="Q560" s="142">
        <v>0</v>
      </c>
      <c r="R560" s="142">
        <f>Q560*H560</f>
        <v>0</v>
      </c>
      <c r="S560" s="142">
        <v>0</v>
      </c>
      <c r="T560" s="143">
        <f>S560*H560</f>
        <v>0</v>
      </c>
      <c r="AR560" s="144" t="s">
        <v>169</v>
      </c>
      <c r="AT560" s="144" t="s">
        <v>164</v>
      </c>
      <c r="AU560" s="144" t="s">
        <v>82</v>
      </c>
      <c r="AY560" s="18" t="s">
        <v>161</v>
      </c>
      <c r="BE560" s="145">
        <f>IF(N560="základní",J560,0)</f>
        <v>0</v>
      </c>
      <c r="BF560" s="145">
        <f>IF(N560="snížená",J560,0)</f>
        <v>0</v>
      </c>
      <c r="BG560" s="145">
        <f>IF(N560="zákl. přenesená",J560,0)</f>
        <v>0</v>
      </c>
      <c r="BH560" s="145">
        <f>IF(N560="sníž. přenesená",J560,0)</f>
        <v>0</v>
      </c>
      <c r="BI560" s="145">
        <f>IF(N560="nulová",J560,0)</f>
        <v>0</v>
      </c>
      <c r="BJ560" s="18" t="s">
        <v>80</v>
      </c>
      <c r="BK560" s="145">
        <f>ROUND(I560*H560,2)</f>
        <v>0</v>
      </c>
      <c r="BL560" s="18" t="s">
        <v>169</v>
      </c>
      <c r="BM560" s="144" t="s">
        <v>606</v>
      </c>
    </row>
    <row r="561" spans="2:65" s="1" customFormat="1" ht="33" customHeight="1">
      <c r="B561" s="132"/>
      <c r="C561" s="133" t="s">
        <v>607</v>
      </c>
      <c r="D561" s="133" t="s">
        <v>164</v>
      </c>
      <c r="E561" s="134" t="s">
        <v>608</v>
      </c>
      <c r="F561" s="135" t="s">
        <v>609</v>
      </c>
      <c r="G561" s="136" t="s">
        <v>203</v>
      </c>
      <c r="H561" s="137">
        <v>41.479</v>
      </c>
      <c r="I561" s="138"/>
      <c r="J561" s="139">
        <f>ROUND(I561*H561,2)</f>
        <v>0</v>
      </c>
      <c r="K561" s="135" t="s">
        <v>168</v>
      </c>
      <c r="L561" s="33"/>
      <c r="M561" s="140" t="s">
        <v>3</v>
      </c>
      <c r="N561" s="141" t="s">
        <v>44</v>
      </c>
      <c r="P561" s="142">
        <f>O561*H561</f>
        <v>0</v>
      </c>
      <c r="Q561" s="142">
        <v>2.45329</v>
      </c>
      <c r="R561" s="142">
        <f>Q561*H561</f>
        <v>101.76001590999999</v>
      </c>
      <c r="S561" s="142">
        <v>0</v>
      </c>
      <c r="T561" s="143">
        <f>S561*H561</f>
        <v>0</v>
      </c>
      <c r="AR561" s="144" t="s">
        <v>169</v>
      </c>
      <c r="AT561" s="144" t="s">
        <v>164</v>
      </c>
      <c r="AU561" s="144" t="s">
        <v>82</v>
      </c>
      <c r="AY561" s="18" t="s">
        <v>161</v>
      </c>
      <c r="BE561" s="145">
        <f>IF(N561="základní",J561,0)</f>
        <v>0</v>
      </c>
      <c r="BF561" s="145">
        <f>IF(N561="snížená",J561,0)</f>
        <v>0</v>
      </c>
      <c r="BG561" s="145">
        <f>IF(N561="zákl. přenesená",J561,0)</f>
        <v>0</v>
      </c>
      <c r="BH561" s="145">
        <f>IF(N561="sníž. přenesená",J561,0)</f>
        <v>0</v>
      </c>
      <c r="BI561" s="145">
        <f>IF(N561="nulová",J561,0)</f>
        <v>0</v>
      </c>
      <c r="BJ561" s="18" t="s">
        <v>80</v>
      </c>
      <c r="BK561" s="145">
        <f>ROUND(I561*H561,2)</f>
        <v>0</v>
      </c>
      <c r="BL561" s="18" t="s">
        <v>169</v>
      </c>
      <c r="BM561" s="144" t="s">
        <v>610</v>
      </c>
    </row>
    <row r="562" spans="2:47" s="1" customFormat="1" ht="12">
      <c r="B562" s="33"/>
      <c r="D562" s="146" t="s">
        <v>171</v>
      </c>
      <c r="F562" s="147" t="s">
        <v>611</v>
      </c>
      <c r="I562" s="148"/>
      <c r="L562" s="33"/>
      <c r="M562" s="149"/>
      <c r="T562" s="54"/>
      <c r="AT562" s="18" t="s">
        <v>171</v>
      </c>
      <c r="AU562" s="18" t="s">
        <v>82</v>
      </c>
    </row>
    <row r="563" spans="2:51" s="12" customFormat="1" ht="12">
      <c r="B563" s="150"/>
      <c r="D563" s="151" t="s">
        <v>173</v>
      </c>
      <c r="E563" s="152" t="s">
        <v>3</v>
      </c>
      <c r="F563" s="153" t="s">
        <v>174</v>
      </c>
      <c r="H563" s="152" t="s">
        <v>3</v>
      </c>
      <c r="I563" s="154"/>
      <c r="L563" s="150"/>
      <c r="M563" s="155"/>
      <c r="T563" s="156"/>
      <c r="AT563" s="152" t="s">
        <v>173</v>
      </c>
      <c r="AU563" s="152" t="s">
        <v>82</v>
      </c>
      <c r="AV563" s="12" t="s">
        <v>80</v>
      </c>
      <c r="AW563" s="12" t="s">
        <v>32</v>
      </c>
      <c r="AX563" s="12" t="s">
        <v>73</v>
      </c>
      <c r="AY563" s="152" t="s">
        <v>161</v>
      </c>
    </row>
    <row r="564" spans="2:51" s="13" customFormat="1" ht="12">
      <c r="B564" s="157"/>
      <c r="D564" s="151" t="s">
        <v>173</v>
      </c>
      <c r="E564" s="158" t="s">
        <v>3</v>
      </c>
      <c r="F564" s="159" t="s">
        <v>612</v>
      </c>
      <c r="H564" s="160">
        <v>1.511</v>
      </c>
      <c r="I564" s="161"/>
      <c r="L564" s="157"/>
      <c r="M564" s="162"/>
      <c r="T564" s="163"/>
      <c r="AT564" s="158" t="s">
        <v>173</v>
      </c>
      <c r="AU564" s="158" t="s">
        <v>82</v>
      </c>
      <c r="AV564" s="13" t="s">
        <v>82</v>
      </c>
      <c r="AW564" s="13" t="s">
        <v>32</v>
      </c>
      <c r="AX564" s="13" t="s">
        <v>73</v>
      </c>
      <c r="AY564" s="158" t="s">
        <v>161</v>
      </c>
    </row>
    <row r="565" spans="2:51" s="12" customFormat="1" ht="12">
      <c r="B565" s="150"/>
      <c r="D565" s="151" t="s">
        <v>173</v>
      </c>
      <c r="E565" s="152" t="s">
        <v>3</v>
      </c>
      <c r="F565" s="153" t="s">
        <v>176</v>
      </c>
      <c r="H565" s="152" t="s">
        <v>3</v>
      </c>
      <c r="I565" s="154"/>
      <c r="L565" s="150"/>
      <c r="M565" s="155"/>
      <c r="T565" s="156"/>
      <c r="AT565" s="152" t="s">
        <v>173</v>
      </c>
      <c r="AU565" s="152" t="s">
        <v>82</v>
      </c>
      <c r="AV565" s="12" t="s">
        <v>80</v>
      </c>
      <c r="AW565" s="12" t="s">
        <v>32</v>
      </c>
      <c r="AX565" s="12" t="s">
        <v>73</v>
      </c>
      <c r="AY565" s="152" t="s">
        <v>161</v>
      </c>
    </row>
    <row r="566" spans="2:51" s="13" customFormat="1" ht="12">
      <c r="B566" s="157"/>
      <c r="D566" s="151" t="s">
        <v>173</v>
      </c>
      <c r="E566" s="158" t="s">
        <v>3</v>
      </c>
      <c r="F566" s="159" t="s">
        <v>613</v>
      </c>
      <c r="H566" s="160">
        <v>4.085</v>
      </c>
      <c r="I566" s="161"/>
      <c r="L566" s="157"/>
      <c r="M566" s="162"/>
      <c r="T566" s="163"/>
      <c r="AT566" s="158" t="s">
        <v>173</v>
      </c>
      <c r="AU566" s="158" t="s">
        <v>82</v>
      </c>
      <c r="AV566" s="13" t="s">
        <v>82</v>
      </c>
      <c r="AW566" s="13" t="s">
        <v>32</v>
      </c>
      <c r="AX566" s="13" t="s">
        <v>73</v>
      </c>
      <c r="AY566" s="158" t="s">
        <v>161</v>
      </c>
    </row>
    <row r="567" spans="2:51" s="12" customFormat="1" ht="12">
      <c r="B567" s="150"/>
      <c r="D567" s="151" t="s">
        <v>173</v>
      </c>
      <c r="E567" s="152" t="s">
        <v>3</v>
      </c>
      <c r="F567" s="153" t="s">
        <v>178</v>
      </c>
      <c r="H567" s="152" t="s">
        <v>3</v>
      </c>
      <c r="I567" s="154"/>
      <c r="L567" s="150"/>
      <c r="M567" s="155"/>
      <c r="T567" s="156"/>
      <c r="AT567" s="152" t="s">
        <v>173</v>
      </c>
      <c r="AU567" s="152" t="s">
        <v>82</v>
      </c>
      <c r="AV567" s="12" t="s">
        <v>80</v>
      </c>
      <c r="AW567" s="12" t="s">
        <v>32</v>
      </c>
      <c r="AX567" s="12" t="s">
        <v>73</v>
      </c>
      <c r="AY567" s="152" t="s">
        <v>161</v>
      </c>
    </row>
    <row r="568" spans="2:51" s="13" customFormat="1" ht="12">
      <c r="B568" s="157"/>
      <c r="D568" s="151" t="s">
        <v>173</v>
      </c>
      <c r="E568" s="158" t="s">
        <v>3</v>
      </c>
      <c r="F568" s="159" t="s">
        <v>614</v>
      </c>
      <c r="H568" s="160">
        <v>0.746</v>
      </c>
      <c r="I568" s="161"/>
      <c r="L568" s="157"/>
      <c r="M568" s="162"/>
      <c r="T568" s="163"/>
      <c r="AT568" s="158" t="s">
        <v>173</v>
      </c>
      <c r="AU568" s="158" t="s">
        <v>82</v>
      </c>
      <c r="AV568" s="13" t="s">
        <v>82</v>
      </c>
      <c r="AW568" s="13" t="s">
        <v>32</v>
      </c>
      <c r="AX568" s="13" t="s">
        <v>73</v>
      </c>
      <c r="AY568" s="158" t="s">
        <v>161</v>
      </c>
    </row>
    <row r="569" spans="2:51" s="12" customFormat="1" ht="12">
      <c r="B569" s="150"/>
      <c r="D569" s="151" t="s">
        <v>173</v>
      </c>
      <c r="E569" s="152" t="s">
        <v>3</v>
      </c>
      <c r="F569" s="153" t="s">
        <v>180</v>
      </c>
      <c r="H569" s="152" t="s">
        <v>3</v>
      </c>
      <c r="I569" s="154"/>
      <c r="L569" s="150"/>
      <c r="M569" s="155"/>
      <c r="T569" s="156"/>
      <c r="AT569" s="152" t="s">
        <v>173</v>
      </c>
      <c r="AU569" s="152" t="s">
        <v>82</v>
      </c>
      <c r="AV569" s="12" t="s">
        <v>80</v>
      </c>
      <c r="AW569" s="12" t="s">
        <v>32</v>
      </c>
      <c r="AX569" s="12" t="s">
        <v>73</v>
      </c>
      <c r="AY569" s="152" t="s">
        <v>161</v>
      </c>
    </row>
    <row r="570" spans="2:51" s="13" customFormat="1" ht="12">
      <c r="B570" s="157"/>
      <c r="D570" s="151" t="s">
        <v>173</v>
      </c>
      <c r="E570" s="158" t="s">
        <v>3</v>
      </c>
      <c r="F570" s="159" t="s">
        <v>615</v>
      </c>
      <c r="H570" s="160">
        <v>7.257</v>
      </c>
      <c r="I570" s="161"/>
      <c r="L570" s="157"/>
      <c r="M570" s="162"/>
      <c r="T570" s="163"/>
      <c r="AT570" s="158" t="s">
        <v>173</v>
      </c>
      <c r="AU570" s="158" t="s">
        <v>82</v>
      </c>
      <c r="AV570" s="13" t="s">
        <v>82</v>
      </c>
      <c r="AW570" s="13" t="s">
        <v>32</v>
      </c>
      <c r="AX570" s="13" t="s">
        <v>73</v>
      </c>
      <c r="AY570" s="158" t="s">
        <v>161</v>
      </c>
    </row>
    <row r="571" spans="2:51" s="12" customFormat="1" ht="12">
      <c r="B571" s="150"/>
      <c r="D571" s="151" t="s">
        <v>173</v>
      </c>
      <c r="E571" s="152" t="s">
        <v>3</v>
      </c>
      <c r="F571" s="153" t="s">
        <v>182</v>
      </c>
      <c r="H571" s="152" t="s">
        <v>3</v>
      </c>
      <c r="I571" s="154"/>
      <c r="L571" s="150"/>
      <c r="M571" s="155"/>
      <c r="T571" s="156"/>
      <c r="AT571" s="152" t="s">
        <v>173</v>
      </c>
      <c r="AU571" s="152" t="s">
        <v>82</v>
      </c>
      <c r="AV571" s="12" t="s">
        <v>80</v>
      </c>
      <c r="AW571" s="12" t="s">
        <v>32</v>
      </c>
      <c r="AX571" s="12" t="s">
        <v>73</v>
      </c>
      <c r="AY571" s="152" t="s">
        <v>161</v>
      </c>
    </row>
    <row r="572" spans="2:51" s="13" customFormat="1" ht="12">
      <c r="B572" s="157"/>
      <c r="D572" s="151" t="s">
        <v>173</v>
      </c>
      <c r="E572" s="158" t="s">
        <v>3</v>
      </c>
      <c r="F572" s="159" t="s">
        <v>616</v>
      </c>
      <c r="H572" s="160">
        <v>7.85</v>
      </c>
      <c r="I572" s="161"/>
      <c r="L572" s="157"/>
      <c r="M572" s="162"/>
      <c r="T572" s="163"/>
      <c r="AT572" s="158" t="s">
        <v>173</v>
      </c>
      <c r="AU572" s="158" t="s">
        <v>82</v>
      </c>
      <c r="AV572" s="13" t="s">
        <v>82</v>
      </c>
      <c r="AW572" s="13" t="s">
        <v>32</v>
      </c>
      <c r="AX572" s="13" t="s">
        <v>73</v>
      </c>
      <c r="AY572" s="158" t="s">
        <v>161</v>
      </c>
    </row>
    <row r="573" spans="2:51" s="12" customFormat="1" ht="12">
      <c r="B573" s="150"/>
      <c r="D573" s="151" t="s">
        <v>173</v>
      </c>
      <c r="E573" s="152" t="s">
        <v>3</v>
      </c>
      <c r="F573" s="153" t="s">
        <v>184</v>
      </c>
      <c r="H573" s="152" t="s">
        <v>3</v>
      </c>
      <c r="I573" s="154"/>
      <c r="L573" s="150"/>
      <c r="M573" s="155"/>
      <c r="T573" s="156"/>
      <c r="AT573" s="152" t="s">
        <v>173</v>
      </c>
      <c r="AU573" s="152" t="s">
        <v>82</v>
      </c>
      <c r="AV573" s="12" t="s">
        <v>80</v>
      </c>
      <c r="AW573" s="12" t="s">
        <v>32</v>
      </c>
      <c r="AX573" s="12" t="s">
        <v>73</v>
      </c>
      <c r="AY573" s="152" t="s">
        <v>161</v>
      </c>
    </row>
    <row r="574" spans="2:51" s="13" customFormat="1" ht="12">
      <c r="B574" s="157"/>
      <c r="D574" s="151" t="s">
        <v>173</v>
      </c>
      <c r="E574" s="158" t="s">
        <v>3</v>
      </c>
      <c r="F574" s="159" t="s">
        <v>617</v>
      </c>
      <c r="H574" s="160">
        <v>2.032</v>
      </c>
      <c r="I574" s="161"/>
      <c r="L574" s="157"/>
      <c r="M574" s="162"/>
      <c r="T574" s="163"/>
      <c r="AT574" s="158" t="s">
        <v>173</v>
      </c>
      <c r="AU574" s="158" t="s">
        <v>82</v>
      </c>
      <c r="AV574" s="13" t="s">
        <v>82</v>
      </c>
      <c r="AW574" s="13" t="s">
        <v>32</v>
      </c>
      <c r="AX574" s="13" t="s">
        <v>73</v>
      </c>
      <c r="AY574" s="158" t="s">
        <v>161</v>
      </c>
    </row>
    <row r="575" spans="2:51" s="12" customFormat="1" ht="12">
      <c r="B575" s="150"/>
      <c r="D575" s="151" t="s">
        <v>173</v>
      </c>
      <c r="E575" s="152" t="s">
        <v>3</v>
      </c>
      <c r="F575" s="153" t="s">
        <v>618</v>
      </c>
      <c r="H575" s="152" t="s">
        <v>3</v>
      </c>
      <c r="I575" s="154"/>
      <c r="L575" s="150"/>
      <c r="M575" s="155"/>
      <c r="T575" s="156"/>
      <c r="AT575" s="152" t="s">
        <v>173</v>
      </c>
      <c r="AU575" s="152" t="s">
        <v>82</v>
      </c>
      <c r="AV575" s="12" t="s">
        <v>80</v>
      </c>
      <c r="AW575" s="12" t="s">
        <v>32</v>
      </c>
      <c r="AX575" s="12" t="s">
        <v>73</v>
      </c>
      <c r="AY575" s="152" t="s">
        <v>161</v>
      </c>
    </row>
    <row r="576" spans="2:51" s="13" customFormat="1" ht="12">
      <c r="B576" s="157"/>
      <c r="D576" s="151" t="s">
        <v>173</v>
      </c>
      <c r="E576" s="158" t="s">
        <v>3</v>
      </c>
      <c r="F576" s="159" t="s">
        <v>619</v>
      </c>
      <c r="H576" s="160">
        <v>3.064</v>
      </c>
      <c r="I576" s="161"/>
      <c r="L576" s="157"/>
      <c r="M576" s="162"/>
      <c r="T576" s="163"/>
      <c r="AT576" s="158" t="s">
        <v>173</v>
      </c>
      <c r="AU576" s="158" t="s">
        <v>82</v>
      </c>
      <c r="AV576" s="13" t="s">
        <v>82</v>
      </c>
      <c r="AW576" s="13" t="s">
        <v>32</v>
      </c>
      <c r="AX576" s="13" t="s">
        <v>73</v>
      </c>
      <c r="AY576" s="158" t="s">
        <v>161</v>
      </c>
    </row>
    <row r="577" spans="2:51" s="12" customFormat="1" ht="12">
      <c r="B577" s="150"/>
      <c r="D577" s="151" t="s">
        <v>173</v>
      </c>
      <c r="E577" s="152" t="s">
        <v>3</v>
      </c>
      <c r="F577" s="153" t="s">
        <v>186</v>
      </c>
      <c r="H577" s="152" t="s">
        <v>3</v>
      </c>
      <c r="I577" s="154"/>
      <c r="L577" s="150"/>
      <c r="M577" s="155"/>
      <c r="T577" s="156"/>
      <c r="AT577" s="152" t="s">
        <v>173</v>
      </c>
      <c r="AU577" s="152" t="s">
        <v>82</v>
      </c>
      <c r="AV577" s="12" t="s">
        <v>80</v>
      </c>
      <c r="AW577" s="12" t="s">
        <v>32</v>
      </c>
      <c r="AX577" s="12" t="s">
        <v>73</v>
      </c>
      <c r="AY577" s="152" t="s">
        <v>161</v>
      </c>
    </row>
    <row r="578" spans="2:51" s="13" customFormat="1" ht="12">
      <c r="B578" s="157"/>
      <c r="D578" s="151" t="s">
        <v>173</v>
      </c>
      <c r="E578" s="158" t="s">
        <v>3</v>
      </c>
      <c r="F578" s="159" t="s">
        <v>620</v>
      </c>
      <c r="H578" s="160">
        <v>4.256</v>
      </c>
      <c r="I578" s="161"/>
      <c r="L578" s="157"/>
      <c r="M578" s="162"/>
      <c r="T578" s="163"/>
      <c r="AT578" s="158" t="s">
        <v>173</v>
      </c>
      <c r="AU578" s="158" t="s">
        <v>82</v>
      </c>
      <c r="AV578" s="13" t="s">
        <v>82</v>
      </c>
      <c r="AW578" s="13" t="s">
        <v>32</v>
      </c>
      <c r="AX578" s="13" t="s">
        <v>73</v>
      </c>
      <c r="AY578" s="158" t="s">
        <v>161</v>
      </c>
    </row>
    <row r="579" spans="2:51" s="12" customFormat="1" ht="12">
      <c r="B579" s="150"/>
      <c r="D579" s="151" t="s">
        <v>173</v>
      </c>
      <c r="E579" s="152" t="s">
        <v>3</v>
      </c>
      <c r="F579" s="153" t="s">
        <v>188</v>
      </c>
      <c r="H579" s="152" t="s">
        <v>3</v>
      </c>
      <c r="I579" s="154"/>
      <c r="L579" s="150"/>
      <c r="M579" s="155"/>
      <c r="T579" s="156"/>
      <c r="AT579" s="152" t="s">
        <v>173</v>
      </c>
      <c r="AU579" s="152" t="s">
        <v>82</v>
      </c>
      <c r="AV579" s="12" t="s">
        <v>80</v>
      </c>
      <c r="AW579" s="12" t="s">
        <v>32</v>
      </c>
      <c r="AX579" s="12" t="s">
        <v>73</v>
      </c>
      <c r="AY579" s="152" t="s">
        <v>161</v>
      </c>
    </row>
    <row r="580" spans="2:51" s="13" customFormat="1" ht="12">
      <c r="B580" s="157"/>
      <c r="D580" s="151" t="s">
        <v>173</v>
      </c>
      <c r="E580" s="158" t="s">
        <v>3</v>
      </c>
      <c r="F580" s="159" t="s">
        <v>621</v>
      </c>
      <c r="H580" s="160">
        <v>1.409</v>
      </c>
      <c r="I580" s="161"/>
      <c r="L580" s="157"/>
      <c r="M580" s="162"/>
      <c r="T580" s="163"/>
      <c r="AT580" s="158" t="s">
        <v>173</v>
      </c>
      <c r="AU580" s="158" t="s">
        <v>82</v>
      </c>
      <c r="AV580" s="13" t="s">
        <v>82</v>
      </c>
      <c r="AW580" s="13" t="s">
        <v>32</v>
      </c>
      <c r="AX580" s="13" t="s">
        <v>73</v>
      </c>
      <c r="AY580" s="158" t="s">
        <v>161</v>
      </c>
    </row>
    <row r="581" spans="2:51" s="12" customFormat="1" ht="12">
      <c r="B581" s="150"/>
      <c r="D581" s="151" t="s">
        <v>173</v>
      </c>
      <c r="E581" s="152" t="s">
        <v>3</v>
      </c>
      <c r="F581" s="153" t="s">
        <v>190</v>
      </c>
      <c r="H581" s="152" t="s">
        <v>3</v>
      </c>
      <c r="I581" s="154"/>
      <c r="L581" s="150"/>
      <c r="M581" s="155"/>
      <c r="T581" s="156"/>
      <c r="AT581" s="152" t="s">
        <v>173</v>
      </c>
      <c r="AU581" s="152" t="s">
        <v>82</v>
      </c>
      <c r="AV581" s="12" t="s">
        <v>80</v>
      </c>
      <c r="AW581" s="12" t="s">
        <v>32</v>
      </c>
      <c r="AX581" s="12" t="s">
        <v>73</v>
      </c>
      <c r="AY581" s="152" t="s">
        <v>161</v>
      </c>
    </row>
    <row r="582" spans="2:51" s="13" customFormat="1" ht="12">
      <c r="B582" s="157"/>
      <c r="D582" s="151" t="s">
        <v>173</v>
      </c>
      <c r="E582" s="158" t="s">
        <v>3</v>
      </c>
      <c r="F582" s="159" t="s">
        <v>622</v>
      </c>
      <c r="H582" s="160">
        <v>7.205</v>
      </c>
      <c r="I582" s="161"/>
      <c r="L582" s="157"/>
      <c r="M582" s="162"/>
      <c r="T582" s="163"/>
      <c r="AT582" s="158" t="s">
        <v>173</v>
      </c>
      <c r="AU582" s="158" t="s">
        <v>82</v>
      </c>
      <c r="AV582" s="13" t="s">
        <v>82</v>
      </c>
      <c r="AW582" s="13" t="s">
        <v>32</v>
      </c>
      <c r="AX582" s="13" t="s">
        <v>73</v>
      </c>
      <c r="AY582" s="158" t="s">
        <v>161</v>
      </c>
    </row>
    <row r="583" spans="2:51" s="12" customFormat="1" ht="12">
      <c r="B583" s="150"/>
      <c r="D583" s="151" t="s">
        <v>173</v>
      </c>
      <c r="E583" s="152" t="s">
        <v>3</v>
      </c>
      <c r="F583" s="153" t="s">
        <v>623</v>
      </c>
      <c r="H583" s="152" t="s">
        <v>3</v>
      </c>
      <c r="I583" s="154"/>
      <c r="L583" s="150"/>
      <c r="M583" s="155"/>
      <c r="T583" s="156"/>
      <c r="AT583" s="152" t="s">
        <v>173</v>
      </c>
      <c r="AU583" s="152" t="s">
        <v>82</v>
      </c>
      <c r="AV583" s="12" t="s">
        <v>80</v>
      </c>
      <c r="AW583" s="12" t="s">
        <v>32</v>
      </c>
      <c r="AX583" s="12" t="s">
        <v>73</v>
      </c>
      <c r="AY583" s="152" t="s">
        <v>161</v>
      </c>
    </row>
    <row r="584" spans="2:51" s="13" customFormat="1" ht="12">
      <c r="B584" s="157"/>
      <c r="D584" s="151" t="s">
        <v>173</v>
      </c>
      <c r="E584" s="158" t="s">
        <v>3</v>
      </c>
      <c r="F584" s="159" t="s">
        <v>624</v>
      </c>
      <c r="H584" s="160">
        <v>1.286</v>
      </c>
      <c r="I584" s="161"/>
      <c r="L584" s="157"/>
      <c r="M584" s="162"/>
      <c r="T584" s="163"/>
      <c r="AT584" s="158" t="s">
        <v>173</v>
      </c>
      <c r="AU584" s="158" t="s">
        <v>82</v>
      </c>
      <c r="AV584" s="13" t="s">
        <v>82</v>
      </c>
      <c r="AW584" s="13" t="s">
        <v>32</v>
      </c>
      <c r="AX584" s="13" t="s">
        <v>73</v>
      </c>
      <c r="AY584" s="158" t="s">
        <v>161</v>
      </c>
    </row>
    <row r="585" spans="2:51" s="13" customFormat="1" ht="12">
      <c r="B585" s="157"/>
      <c r="D585" s="151" t="s">
        <v>173</v>
      </c>
      <c r="E585" s="152" t="s">
        <v>3</v>
      </c>
      <c r="F585" s="153" t="s">
        <v>3263</v>
      </c>
      <c r="G585" s="12"/>
      <c r="H585" s="152" t="s">
        <v>3</v>
      </c>
      <c r="I585" s="161"/>
      <c r="L585" s="157"/>
      <c r="M585" s="162"/>
      <c r="T585" s="163"/>
      <c r="AT585" s="158"/>
      <c r="AU585" s="158"/>
      <c r="AY585" s="158"/>
    </row>
    <row r="586" spans="2:51" s="13" customFormat="1" ht="12">
      <c r="B586" s="157"/>
      <c r="D586" s="151" t="s">
        <v>173</v>
      </c>
      <c r="E586" s="158" t="s">
        <v>3</v>
      </c>
      <c r="F586" s="159" t="s">
        <v>4230</v>
      </c>
      <c r="H586" s="160">
        <f>12.97*0.06</f>
        <v>0.7782</v>
      </c>
      <c r="I586" s="161"/>
      <c r="L586" s="157"/>
      <c r="M586" s="162"/>
      <c r="T586" s="163"/>
      <c r="AT586" s="158"/>
      <c r="AU586" s="158"/>
      <c r="AY586" s="158"/>
    </row>
    <row r="587" spans="2:51" s="14" customFormat="1" ht="12">
      <c r="B587" s="164"/>
      <c r="D587" s="151" t="s">
        <v>173</v>
      </c>
      <c r="E587" s="165" t="s">
        <v>3</v>
      </c>
      <c r="F587" s="166" t="s">
        <v>192</v>
      </c>
      <c r="H587" s="167">
        <f>SUM(H564:H586)</f>
        <v>41.4792</v>
      </c>
      <c r="I587" s="168"/>
      <c r="L587" s="164"/>
      <c r="M587" s="169"/>
      <c r="T587" s="170"/>
      <c r="AT587" s="165" t="s">
        <v>173</v>
      </c>
      <c r="AU587" s="165" t="s">
        <v>82</v>
      </c>
      <c r="AV587" s="14" t="s">
        <v>169</v>
      </c>
      <c r="AW587" s="14" t="s">
        <v>32</v>
      </c>
      <c r="AX587" s="14" t="s">
        <v>80</v>
      </c>
      <c r="AY587" s="165" t="s">
        <v>161</v>
      </c>
    </row>
    <row r="588" spans="2:65" s="1" customFormat="1" ht="44.25" customHeight="1">
      <c r="B588" s="132"/>
      <c r="C588" s="133" t="s">
        <v>625</v>
      </c>
      <c r="D588" s="133" t="s">
        <v>164</v>
      </c>
      <c r="E588" s="134" t="s">
        <v>626</v>
      </c>
      <c r="F588" s="135" t="s">
        <v>627</v>
      </c>
      <c r="G588" s="136" t="s">
        <v>203</v>
      </c>
      <c r="H588" s="137">
        <v>40.701</v>
      </c>
      <c r="I588" s="138"/>
      <c r="J588" s="139">
        <f>ROUND(I588*H588,2)</f>
        <v>0</v>
      </c>
      <c r="K588" s="135" t="s">
        <v>168</v>
      </c>
      <c r="L588" s="33"/>
      <c r="M588" s="140" t="s">
        <v>3</v>
      </c>
      <c r="N588" s="141" t="s">
        <v>44</v>
      </c>
      <c r="P588" s="142">
        <f>O588*H588</f>
        <v>0</v>
      </c>
      <c r="Q588" s="142">
        <v>0</v>
      </c>
      <c r="R588" s="142">
        <f>Q588*H588</f>
        <v>0</v>
      </c>
      <c r="S588" s="142">
        <v>0</v>
      </c>
      <c r="T588" s="143">
        <f>S588*H588</f>
        <v>0</v>
      </c>
      <c r="AR588" s="144" t="s">
        <v>169</v>
      </c>
      <c r="AT588" s="144" t="s">
        <v>164</v>
      </c>
      <c r="AU588" s="144" t="s">
        <v>82</v>
      </c>
      <c r="AY588" s="18" t="s">
        <v>161</v>
      </c>
      <c r="BE588" s="145">
        <f>IF(N588="základní",J588,0)</f>
        <v>0</v>
      </c>
      <c r="BF588" s="145">
        <f>IF(N588="snížená",J588,0)</f>
        <v>0</v>
      </c>
      <c r="BG588" s="145">
        <f>IF(N588="zákl. přenesená",J588,0)</f>
        <v>0</v>
      </c>
      <c r="BH588" s="145">
        <f>IF(N588="sníž. přenesená",J588,0)</f>
        <v>0</v>
      </c>
      <c r="BI588" s="145">
        <f>IF(N588="nulová",J588,0)</f>
        <v>0</v>
      </c>
      <c r="BJ588" s="18" t="s">
        <v>80</v>
      </c>
      <c r="BK588" s="145">
        <f>ROUND(I588*H588,2)</f>
        <v>0</v>
      </c>
      <c r="BL588" s="18" t="s">
        <v>169</v>
      </c>
      <c r="BM588" s="144" t="s">
        <v>628</v>
      </c>
    </row>
    <row r="589" spans="2:47" s="1" customFormat="1" ht="12">
      <c r="B589" s="33"/>
      <c r="D589" s="146" t="s">
        <v>171</v>
      </c>
      <c r="F589" s="147" t="s">
        <v>629</v>
      </c>
      <c r="I589" s="148"/>
      <c r="L589" s="33"/>
      <c r="M589" s="149"/>
      <c r="T589" s="54"/>
      <c r="AT589" s="18" t="s">
        <v>171</v>
      </c>
      <c r="AU589" s="18" t="s">
        <v>82</v>
      </c>
    </row>
    <row r="590" spans="2:51" s="12" customFormat="1" ht="12">
      <c r="B590" s="150"/>
      <c r="D590" s="151" t="s">
        <v>173</v>
      </c>
      <c r="E590" s="152" t="s">
        <v>3</v>
      </c>
      <c r="F590" s="153" t="s">
        <v>174</v>
      </c>
      <c r="H590" s="152" t="s">
        <v>3</v>
      </c>
      <c r="I590" s="154"/>
      <c r="L590" s="150"/>
      <c r="M590" s="155"/>
      <c r="T590" s="156"/>
      <c r="AT590" s="152" t="s">
        <v>173</v>
      </c>
      <c r="AU590" s="152" t="s">
        <v>82</v>
      </c>
      <c r="AV590" s="12" t="s">
        <v>80</v>
      </c>
      <c r="AW590" s="12" t="s">
        <v>32</v>
      </c>
      <c r="AX590" s="12" t="s">
        <v>73</v>
      </c>
      <c r="AY590" s="152" t="s">
        <v>161</v>
      </c>
    </row>
    <row r="591" spans="2:51" s="13" customFormat="1" ht="12">
      <c r="B591" s="157"/>
      <c r="D591" s="151" t="s">
        <v>173</v>
      </c>
      <c r="E591" s="158" t="s">
        <v>3</v>
      </c>
      <c r="F591" s="159" t="s">
        <v>612</v>
      </c>
      <c r="H591" s="160">
        <v>1.511</v>
      </c>
      <c r="I591" s="161"/>
      <c r="L591" s="157"/>
      <c r="M591" s="162"/>
      <c r="T591" s="163"/>
      <c r="AT591" s="158" t="s">
        <v>173</v>
      </c>
      <c r="AU591" s="158" t="s">
        <v>82</v>
      </c>
      <c r="AV591" s="13" t="s">
        <v>82</v>
      </c>
      <c r="AW591" s="13" t="s">
        <v>32</v>
      </c>
      <c r="AX591" s="13" t="s">
        <v>73</v>
      </c>
      <c r="AY591" s="158" t="s">
        <v>161</v>
      </c>
    </row>
    <row r="592" spans="2:51" s="12" customFormat="1" ht="12">
      <c r="B592" s="150"/>
      <c r="D592" s="151" t="s">
        <v>173</v>
      </c>
      <c r="E592" s="152" t="s">
        <v>3</v>
      </c>
      <c r="F592" s="153" t="s">
        <v>176</v>
      </c>
      <c r="H592" s="152" t="s">
        <v>3</v>
      </c>
      <c r="I592" s="154"/>
      <c r="L592" s="150"/>
      <c r="M592" s="155"/>
      <c r="T592" s="156"/>
      <c r="AT592" s="152" t="s">
        <v>173</v>
      </c>
      <c r="AU592" s="152" t="s">
        <v>82</v>
      </c>
      <c r="AV592" s="12" t="s">
        <v>80</v>
      </c>
      <c r="AW592" s="12" t="s">
        <v>32</v>
      </c>
      <c r="AX592" s="12" t="s">
        <v>73</v>
      </c>
      <c r="AY592" s="152" t="s">
        <v>161</v>
      </c>
    </row>
    <row r="593" spans="2:51" s="13" customFormat="1" ht="12">
      <c r="B593" s="157"/>
      <c r="D593" s="151" t="s">
        <v>173</v>
      </c>
      <c r="E593" s="158" t="s">
        <v>3</v>
      </c>
      <c r="F593" s="159" t="s">
        <v>613</v>
      </c>
      <c r="H593" s="160">
        <v>4.085</v>
      </c>
      <c r="I593" s="161"/>
      <c r="L593" s="157"/>
      <c r="M593" s="162"/>
      <c r="T593" s="163"/>
      <c r="AT593" s="158" t="s">
        <v>173</v>
      </c>
      <c r="AU593" s="158" t="s">
        <v>82</v>
      </c>
      <c r="AV593" s="13" t="s">
        <v>82</v>
      </c>
      <c r="AW593" s="13" t="s">
        <v>32</v>
      </c>
      <c r="AX593" s="13" t="s">
        <v>73</v>
      </c>
      <c r="AY593" s="158" t="s">
        <v>161</v>
      </c>
    </row>
    <row r="594" spans="2:51" s="12" customFormat="1" ht="12">
      <c r="B594" s="150"/>
      <c r="D594" s="151" t="s">
        <v>173</v>
      </c>
      <c r="E594" s="152" t="s">
        <v>3</v>
      </c>
      <c r="F594" s="153" t="s">
        <v>178</v>
      </c>
      <c r="H594" s="152" t="s">
        <v>3</v>
      </c>
      <c r="I594" s="154"/>
      <c r="L594" s="150"/>
      <c r="M594" s="155"/>
      <c r="T594" s="156"/>
      <c r="AT594" s="152" t="s">
        <v>173</v>
      </c>
      <c r="AU594" s="152" t="s">
        <v>82</v>
      </c>
      <c r="AV594" s="12" t="s">
        <v>80</v>
      </c>
      <c r="AW594" s="12" t="s">
        <v>32</v>
      </c>
      <c r="AX594" s="12" t="s">
        <v>73</v>
      </c>
      <c r="AY594" s="152" t="s">
        <v>161</v>
      </c>
    </row>
    <row r="595" spans="2:51" s="13" customFormat="1" ht="12">
      <c r="B595" s="157"/>
      <c r="D595" s="151" t="s">
        <v>173</v>
      </c>
      <c r="E595" s="158" t="s">
        <v>3</v>
      </c>
      <c r="F595" s="159" t="s">
        <v>614</v>
      </c>
      <c r="H595" s="160">
        <v>0.746</v>
      </c>
      <c r="I595" s="161"/>
      <c r="L595" s="157"/>
      <c r="M595" s="162"/>
      <c r="T595" s="163"/>
      <c r="AT595" s="158" t="s">
        <v>173</v>
      </c>
      <c r="AU595" s="158" t="s">
        <v>82</v>
      </c>
      <c r="AV595" s="13" t="s">
        <v>82</v>
      </c>
      <c r="AW595" s="13" t="s">
        <v>32</v>
      </c>
      <c r="AX595" s="13" t="s">
        <v>73</v>
      </c>
      <c r="AY595" s="158" t="s">
        <v>161</v>
      </c>
    </row>
    <row r="596" spans="2:51" s="12" customFormat="1" ht="12">
      <c r="B596" s="150"/>
      <c r="D596" s="151" t="s">
        <v>173</v>
      </c>
      <c r="E596" s="152" t="s">
        <v>3</v>
      </c>
      <c r="F596" s="153" t="s">
        <v>180</v>
      </c>
      <c r="H596" s="152" t="s">
        <v>3</v>
      </c>
      <c r="I596" s="154"/>
      <c r="L596" s="150"/>
      <c r="M596" s="155"/>
      <c r="T596" s="156"/>
      <c r="AT596" s="152" t="s">
        <v>173</v>
      </c>
      <c r="AU596" s="152" t="s">
        <v>82</v>
      </c>
      <c r="AV596" s="12" t="s">
        <v>80</v>
      </c>
      <c r="AW596" s="12" t="s">
        <v>32</v>
      </c>
      <c r="AX596" s="12" t="s">
        <v>73</v>
      </c>
      <c r="AY596" s="152" t="s">
        <v>161</v>
      </c>
    </row>
    <row r="597" spans="2:51" s="13" customFormat="1" ht="12">
      <c r="B597" s="157"/>
      <c r="D597" s="151" t="s">
        <v>173</v>
      </c>
      <c r="E597" s="158" t="s">
        <v>3</v>
      </c>
      <c r="F597" s="159" t="s">
        <v>615</v>
      </c>
      <c r="H597" s="160">
        <v>7.257</v>
      </c>
      <c r="I597" s="161"/>
      <c r="L597" s="157"/>
      <c r="M597" s="162"/>
      <c r="T597" s="163"/>
      <c r="AT597" s="158" t="s">
        <v>173</v>
      </c>
      <c r="AU597" s="158" t="s">
        <v>82</v>
      </c>
      <c r="AV597" s="13" t="s">
        <v>82</v>
      </c>
      <c r="AW597" s="13" t="s">
        <v>32</v>
      </c>
      <c r="AX597" s="13" t="s">
        <v>73</v>
      </c>
      <c r="AY597" s="158" t="s">
        <v>161</v>
      </c>
    </row>
    <row r="598" spans="2:51" s="12" customFormat="1" ht="12">
      <c r="B598" s="150"/>
      <c r="D598" s="151" t="s">
        <v>173</v>
      </c>
      <c r="E598" s="152" t="s">
        <v>3</v>
      </c>
      <c r="F598" s="153" t="s">
        <v>182</v>
      </c>
      <c r="H598" s="152" t="s">
        <v>3</v>
      </c>
      <c r="I598" s="154"/>
      <c r="L598" s="150"/>
      <c r="M598" s="155"/>
      <c r="T598" s="156"/>
      <c r="AT598" s="152" t="s">
        <v>173</v>
      </c>
      <c r="AU598" s="152" t="s">
        <v>82</v>
      </c>
      <c r="AV598" s="12" t="s">
        <v>80</v>
      </c>
      <c r="AW598" s="12" t="s">
        <v>32</v>
      </c>
      <c r="AX598" s="12" t="s">
        <v>73</v>
      </c>
      <c r="AY598" s="152" t="s">
        <v>161</v>
      </c>
    </row>
    <row r="599" spans="2:51" s="13" customFormat="1" ht="12">
      <c r="B599" s="157"/>
      <c r="D599" s="151" t="s">
        <v>173</v>
      </c>
      <c r="E599" s="158" t="s">
        <v>3</v>
      </c>
      <c r="F599" s="159" t="s">
        <v>616</v>
      </c>
      <c r="H599" s="160">
        <v>7.85</v>
      </c>
      <c r="I599" s="161"/>
      <c r="L599" s="157"/>
      <c r="M599" s="162"/>
      <c r="T599" s="163"/>
      <c r="AT599" s="158" t="s">
        <v>173</v>
      </c>
      <c r="AU599" s="158" t="s">
        <v>82</v>
      </c>
      <c r="AV599" s="13" t="s">
        <v>82</v>
      </c>
      <c r="AW599" s="13" t="s">
        <v>32</v>
      </c>
      <c r="AX599" s="13" t="s">
        <v>73</v>
      </c>
      <c r="AY599" s="158" t="s">
        <v>161</v>
      </c>
    </row>
    <row r="600" spans="2:51" s="12" customFormat="1" ht="12">
      <c r="B600" s="150"/>
      <c r="D600" s="151" t="s">
        <v>173</v>
      </c>
      <c r="E600" s="152" t="s">
        <v>3</v>
      </c>
      <c r="F600" s="153" t="s">
        <v>184</v>
      </c>
      <c r="H600" s="152" t="s">
        <v>3</v>
      </c>
      <c r="I600" s="154"/>
      <c r="L600" s="150"/>
      <c r="M600" s="155"/>
      <c r="T600" s="156"/>
      <c r="AT600" s="152" t="s">
        <v>173</v>
      </c>
      <c r="AU600" s="152" t="s">
        <v>82</v>
      </c>
      <c r="AV600" s="12" t="s">
        <v>80</v>
      </c>
      <c r="AW600" s="12" t="s">
        <v>32</v>
      </c>
      <c r="AX600" s="12" t="s">
        <v>73</v>
      </c>
      <c r="AY600" s="152" t="s">
        <v>161</v>
      </c>
    </row>
    <row r="601" spans="2:51" s="13" customFormat="1" ht="12">
      <c r="B601" s="157"/>
      <c r="D601" s="151" t="s">
        <v>173</v>
      </c>
      <c r="E601" s="158" t="s">
        <v>3</v>
      </c>
      <c r="F601" s="159" t="s">
        <v>617</v>
      </c>
      <c r="H601" s="160">
        <v>2.032</v>
      </c>
      <c r="I601" s="161"/>
      <c r="L601" s="157"/>
      <c r="M601" s="162"/>
      <c r="T601" s="163"/>
      <c r="AT601" s="158" t="s">
        <v>173</v>
      </c>
      <c r="AU601" s="158" t="s">
        <v>82</v>
      </c>
      <c r="AV601" s="13" t="s">
        <v>82</v>
      </c>
      <c r="AW601" s="13" t="s">
        <v>32</v>
      </c>
      <c r="AX601" s="13" t="s">
        <v>73</v>
      </c>
      <c r="AY601" s="158" t="s">
        <v>161</v>
      </c>
    </row>
    <row r="602" spans="2:51" s="12" customFormat="1" ht="12">
      <c r="B602" s="150"/>
      <c r="D602" s="151" t="s">
        <v>173</v>
      </c>
      <c r="E602" s="152" t="s">
        <v>3</v>
      </c>
      <c r="F602" s="153" t="s">
        <v>618</v>
      </c>
      <c r="H602" s="152" t="s">
        <v>3</v>
      </c>
      <c r="I602" s="154"/>
      <c r="L602" s="150"/>
      <c r="M602" s="155"/>
      <c r="T602" s="156"/>
      <c r="AT602" s="152" t="s">
        <v>173</v>
      </c>
      <c r="AU602" s="152" t="s">
        <v>82</v>
      </c>
      <c r="AV602" s="12" t="s">
        <v>80</v>
      </c>
      <c r="AW602" s="12" t="s">
        <v>32</v>
      </c>
      <c r="AX602" s="12" t="s">
        <v>73</v>
      </c>
      <c r="AY602" s="152" t="s">
        <v>161</v>
      </c>
    </row>
    <row r="603" spans="2:51" s="13" customFormat="1" ht="12">
      <c r="B603" s="157"/>
      <c r="D603" s="151" t="s">
        <v>173</v>
      </c>
      <c r="E603" s="158" t="s">
        <v>3</v>
      </c>
      <c r="F603" s="159" t="s">
        <v>619</v>
      </c>
      <c r="H603" s="160">
        <v>3.064</v>
      </c>
      <c r="I603" s="161"/>
      <c r="L603" s="157"/>
      <c r="M603" s="162"/>
      <c r="T603" s="163"/>
      <c r="AT603" s="158" t="s">
        <v>173</v>
      </c>
      <c r="AU603" s="158" t="s">
        <v>82</v>
      </c>
      <c r="AV603" s="13" t="s">
        <v>82</v>
      </c>
      <c r="AW603" s="13" t="s">
        <v>32</v>
      </c>
      <c r="AX603" s="13" t="s">
        <v>73</v>
      </c>
      <c r="AY603" s="158" t="s">
        <v>161</v>
      </c>
    </row>
    <row r="604" spans="2:51" s="12" customFormat="1" ht="12">
      <c r="B604" s="150"/>
      <c r="D604" s="151" t="s">
        <v>173</v>
      </c>
      <c r="E604" s="152" t="s">
        <v>3</v>
      </c>
      <c r="F604" s="153" t="s">
        <v>186</v>
      </c>
      <c r="H604" s="152" t="s">
        <v>3</v>
      </c>
      <c r="I604" s="154"/>
      <c r="L604" s="150"/>
      <c r="M604" s="155"/>
      <c r="T604" s="156"/>
      <c r="AT604" s="152" t="s">
        <v>173</v>
      </c>
      <c r="AU604" s="152" t="s">
        <v>82</v>
      </c>
      <c r="AV604" s="12" t="s">
        <v>80</v>
      </c>
      <c r="AW604" s="12" t="s">
        <v>32</v>
      </c>
      <c r="AX604" s="12" t="s">
        <v>73</v>
      </c>
      <c r="AY604" s="152" t="s">
        <v>161</v>
      </c>
    </row>
    <row r="605" spans="2:51" s="13" customFormat="1" ht="12">
      <c r="B605" s="157"/>
      <c r="D605" s="151" t="s">
        <v>173</v>
      </c>
      <c r="E605" s="158" t="s">
        <v>3</v>
      </c>
      <c r="F605" s="159" t="s">
        <v>620</v>
      </c>
      <c r="H605" s="160">
        <v>4.256</v>
      </c>
      <c r="I605" s="161"/>
      <c r="L605" s="157"/>
      <c r="M605" s="162"/>
      <c r="T605" s="163"/>
      <c r="AT605" s="158" t="s">
        <v>173</v>
      </c>
      <c r="AU605" s="158" t="s">
        <v>82</v>
      </c>
      <c r="AV605" s="13" t="s">
        <v>82</v>
      </c>
      <c r="AW605" s="13" t="s">
        <v>32</v>
      </c>
      <c r="AX605" s="13" t="s">
        <v>73</v>
      </c>
      <c r="AY605" s="158" t="s">
        <v>161</v>
      </c>
    </row>
    <row r="606" spans="2:51" s="12" customFormat="1" ht="12">
      <c r="B606" s="150"/>
      <c r="D606" s="151" t="s">
        <v>173</v>
      </c>
      <c r="E606" s="152" t="s">
        <v>3</v>
      </c>
      <c r="F606" s="153" t="s">
        <v>188</v>
      </c>
      <c r="H606" s="152" t="s">
        <v>3</v>
      </c>
      <c r="I606" s="154"/>
      <c r="L606" s="150"/>
      <c r="M606" s="155"/>
      <c r="T606" s="156"/>
      <c r="AT606" s="152" t="s">
        <v>173</v>
      </c>
      <c r="AU606" s="152" t="s">
        <v>82</v>
      </c>
      <c r="AV606" s="12" t="s">
        <v>80</v>
      </c>
      <c r="AW606" s="12" t="s">
        <v>32</v>
      </c>
      <c r="AX606" s="12" t="s">
        <v>73</v>
      </c>
      <c r="AY606" s="152" t="s">
        <v>161</v>
      </c>
    </row>
    <row r="607" spans="2:51" s="13" customFormat="1" ht="12">
      <c r="B607" s="157"/>
      <c r="D607" s="151" t="s">
        <v>173</v>
      </c>
      <c r="E607" s="158" t="s">
        <v>3</v>
      </c>
      <c r="F607" s="159" t="s">
        <v>621</v>
      </c>
      <c r="H607" s="160">
        <v>1.409</v>
      </c>
      <c r="I607" s="161"/>
      <c r="L607" s="157"/>
      <c r="M607" s="162"/>
      <c r="T607" s="163"/>
      <c r="AT607" s="158" t="s">
        <v>173</v>
      </c>
      <c r="AU607" s="158" t="s">
        <v>82</v>
      </c>
      <c r="AV607" s="13" t="s">
        <v>82</v>
      </c>
      <c r="AW607" s="13" t="s">
        <v>32</v>
      </c>
      <c r="AX607" s="13" t="s">
        <v>73</v>
      </c>
      <c r="AY607" s="158" t="s">
        <v>161</v>
      </c>
    </row>
    <row r="608" spans="2:51" s="12" customFormat="1" ht="12">
      <c r="B608" s="150"/>
      <c r="D608" s="151" t="s">
        <v>173</v>
      </c>
      <c r="E608" s="152" t="s">
        <v>3</v>
      </c>
      <c r="F608" s="153" t="s">
        <v>190</v>
      </c>
      <c r="H608" s="152" t="s">
        <v>3</v>
      </c>
      <c r="I608" s="154"/>
      <c r="L608" s="150"/>
      <c r="M608" s="155"/>
      <c r="T608" s="156"/>
      <c r="AT608" s="152" t="s">
        <v>173</v>
      </c>
      <c r="AU608" s="152" t="s">
        <v>82</v>
      </c>
      <c r="AV608" s="12" t="s">
        <v>80</v>
      </c>
      <c r="AW608" s="12" t="s">
        <v>32</v>
      </c>
      <c r="AX608" s="12" t="s">
        <v>73</v>
      </c>
      <c r="AY608" s="152" t="s">
        <v>161</v>
      </c>
    </row>
    <row r="609" spans="2:51" s="13" customFormat="1" ht="12">
      <c r="B609" s="157"/>
      <c r="D609" s="151" t="s">
        <v>173</v>
      </c>
      <c r="E609" s="158" t="s">
        <v>3</v>
      </c>
      <c r="F609" s="159" t="s">
        <v>622</v>
      </c>
      <c r="H609" s="160">
        <v>7.205</v>
      </c>
      <c r="I609" s="161"/>
      <c r="L609" s="157"/>
      <c r="M609" s="162"/>
      <c r="T609" s="163"/>
      <c r="AT609" s="158" t="s">
        <v>173</v>
      </c>
      <c r="AU609" s="158" t="s">
        <v>82</v>
      </c>
      <c r="AV609" s="13" t="s">
        <v>82</v>
      </c>
      <c r="AW609" s="13" t="s">
        <v>32</v>
      </c>
      <c r="AX609" s="13" t="s">
        <v>73</v>
      </c>
      <c r="AY609" s="158" t="s">
        <v>161</v>
      </c>
    </row>
    <row r="610" spans="2:51" s="12" customFormat="1" ht="12">
      <c r="B610" s="150"/>
      <c r="D610" s="151" t="s">
        <v>173</v>
      </c>
      <c r="E610" s="152" t="s">
        <v>3</v>
      </c>
      <c r="F610" s="153" t="s">
        <v>623</v>
      </c>
      <c r="H610" s="152" t="s">
        <v>3</v>
      </c>
      <c r="I610" s="154"/>
      <c r="L610" s="150"/>
      <c r="M610" s="155"/>
      <c r="T610" s="156"/>
      <c r="AT610" s="152" t="s">
        <v>173</v>
      </c>
      <c r="AU610" s="152" t="s">
        <v>82</v>
      </c>
      <c r="AV610" s="12" t="s">
        <v>80</v>
      </c>
      <c r="AW610" s="12" t="s">
        <v>32</v>
      </c>
      <c r="AX610" s="12" t="s">
        <v>73</v>
      </c>
      <c r="AY610" s="152" t="s">
        <v>161</v>
      </c>
    </row>
    <row r="611" spans="2:51" s="13" customFormat="1" ht="12">
      <c r="B611" s="157"/>
      <c r="D611" s="151" t="s">
        <v>173</v>
      </c>
      <c r="E611" s="158" t="s">
        <v>3</v>
      </c>
      <c r="F611" s="159" t="s">
        <v>624</v>
      </c>
      <c r="H611" s="160">
        <v>1.286</v>
      </c>
      <c r="I611" s="161"/>
      <c r="L611" s="157"/>
      <c r="M611" s="162"/>
      <c r="T611" s="163"/>
      <c r="AT611" s="158" t="s">
        <v>173</v>
      </c>
      <c r="AU611" s="158" t="s">
        <v>82</v>
      </c>
      <c r="AV611" s="13" t="s">
        <v>82</v>
      </c>
      <c r="AW611" s="13" t="s">
        <v>32</v>
      </c>
      <c r="AX611" s="13" t="s">
        <v>73</v>
      </c>
      <c r="AY611" s="158" t="s">
        <v>161</v>
      </c>
    </row>
    <row r="612" spans="2:51" s="14" customFormat="1" ht="12">
      <c r="B612" s="164"/>
      <c r="D612" s="151" t="s">
        <v>173</v>
      </c>
      <c r="E612" s="165" t="s">
        <v>3</v>
      </c>
      <c r="F612" s="166" t="s">
        <v>192</v>
      </c>
      <c r="H612" s="167">
        <v>40.701</v>
      </c>
      <c r="I612" s="168"/>
      <c r="L612" s="164"/>
      <c r="M612" s="169"/>
      <c r="T612" s="170"/>
      <c r="AT612" s="165" t="s">
        <v>173</v>
      </c>
      <c r="AU612" s="165" t="s">
        <v>82</v>
      </c>
      <c r="AV612" s="14" t="s">
        <v>169</v>
      </c>
      <c r="AW612" s="14" t="s">
        <v>32</v>
      </c>
      <c r="AX612" s="14" t="s">
        <v>80</v>
      </c>
      <c r="AY612" s="165" t="s">
        <v>161</v>
      </c>
    </row>
    <row r="613" spans="2:65" s="1" customFormat="1" ht="21.75" customHeight="1">
      <c r="B613" s="132"/>
      <c r="C613" s="133" t="s">
        <v>630</v>
      </c>
      <c r="D613" s="133" t="s">
        <v>164</v>
      </c>
      <c r="E613" s="134" t="s">
        <v>631</v>
      </c>
      <c r="F613" s="135" t="s">
        <v>632</v>
      </c>
      <c r="G613" s="136" t="s">
        <v>240</v>
      </c>
      <c r="H613" s="137">
        <v>2.951</v>
      </c>
      <c r="I613" s="138"/>
      <c r="J613" s="139">
        <f>ROUND(I613*H613,2)</f>
        <v>0</v>
      </c>
      <c r="K613" s="135" t="s">
        <v>168</v>
      </c>
      <c r="L613" s="33"/>
      <c r="M613" s="140" t="s">
        <v>3</v>
      </c>
      <c r="N613" s="141" t="s">
        <v>44</v>
      </c>
      <c r="P613" s="142">
        <f>O613*H613</f>
        <v>0</v>
      </c>
      <c r="Q613" s="142">
        <v>1.06277</v>
      </c>
      <c r="R613" s="142">
        <f>Q613*H613</f>
        <v>3.13623427</v>
      </c>
      <c r="S613" s="142">
        <v>0</v>
      </c>
      <c r="T613" s="143">
        <f>S613*H613</f>
        <v>0</v>
      </c>
      <c r="AR613" s="144" t="s">
        <v>169</v>
      </c>
      <c r="AT613" s="144" t="s">
        <v>164</v>
      </c>
      <c r="AU613" s="144" t="s">
        <v>82</v>
      </c>
      <c r="AY613" s="18" t="s">
        <v>161</v>
      </c>
      <c r="BE613" s="145">
        <f>IF(N613="základní",J613,0)</f>
        <v>0</v>
      </c>
      <c r="BF613" s="145">
        <f>IF(N613="snížená",J613,0)</f>
        <v>0</v>
      </c>
      <c r="BG613" s="145">
        <f>IF(N613="zákl. přenesená",J613,0)</f>
        <v>0</v>
      </c>
      <c r="BH613" s="145">
        <f>IF(N613="sníž. přenesená",J613,0)</f>
        <v>0</v>
      </c>
      <c r="BI613" s="145">
        <f>IF(N613="nulová",J613,0)</f>
        <v>0</v>
      </c>
      <c r="BJ613" s="18" t="s">
        <v>80</v>
      </c>
      <c r="BK613" s="145">
        <f>ROUND(I613*H613,2)</f>
        <v>0</v>
      </c>
      <c r="BL613" s="18" t="s">
        <v>169</v>
      </c>
      <c r="BM613" s="144" t="s">
        <v>633</v>
      </c>
    </row>
    <row r="614" spans="2:47" s="1" customFormat="1" ht="12">
      <c r="B614" s="33"/>
      <c r="D614" s="146" t="s">
        <v>171</v>
      </c>
      <c r="F614" s="147" t="s">
        <v>634</v>
      </c>
      <c r="I614" s="148"/>
      <c r="L614" s="33"/>
      <c r="M614" s="149"/>
      <c r="T614" s="54"/>
      <c r="AT614" s="18" t="s">
        <v>171</v>
      </c>
      <c r="AU614" s="18" t="s">
        <v>82</v>
      </c>
    </row>
    <row r="615" spans="2:51" s="12" customFormat="1" ht="12">
      <c r="B615" s="150"/>
      <c r="D615" s="151" t="s">
        <v>173</v>
      </c>
      <c r="E615" s="152" t="s">
        <v>3</v>
      </c>
      <c r="F615" s="153" t="s">
        <v>635</v>
      </c>
      <c r="H615" s="152" t="s">
        <v>3</v>
      </c>
      <c r="I615" s="154"/>
      <c r="L615" s="150"/>
      <c r="M615" s="155"/>
      <c r="T615" s="156"/>
      <c r="AT615" s="152" t="s">
        <v>173</v>
      </c>
      <c r="AU615" s="152" t="s">
        <v>82</v>
      </c>
      <c r="AV615" s="12" t="s">
        <v>80</v>
      </c>
      <c r="AW615" s="12" t="s">
        <v>32</v>
      </c>
      <c r="AX615" s="12" t="s">
        <v>73</v>
      </c>
      <c r="AY615" s="152" t="s">
        <v>161</v>
      </c>
    </row>
    <row r="616" spans="2:51" s="13" customFormat="1" ht="12">
      <c r="B616" s="157"/>
      <c r="D616" s="151" t="s">
        <v>173</v>
      </c>
      <c r="E616" s="158" t="s">
        <v>3</v>
      </c>
      <c r="F616" s="159" t="s">
        <v>636</v>
      </c>
      <c r="H616" s="160">
        <v>2.951</v>
      </c>
      <c r="I616" s="161"/>
      <c r="L616" s="157"/>
      <c r="M616" s="162"/>
      <c r="T616" s="163"/>
      <c r="AT616" s="158" t="s">
        <v>173</v>
      </c>
      <c r="AU616" s="158" t="s">
        <v>82</v>
      </c>
      <c r="AV616" s="13" t="s">
        <v>82</v>
      </c>
      <c r="AW616" s="13" t="s">
        <v>32</v>
      </c>
      <c r="AX616" s="13" t="s">
        <v>80</v>
      </c>
      <c r="AY616" s="158" t="s">
        <v>161</v>
      </c>
    </row>
    <row r="617" spans="2:65" s="1" customFormat="1" ht="33" customHeight="1">
      <c r="B617" s="132"/>
      <c r="C617" s="133" t="s">
        <v>637</v>
      </c>
      <c r="D617" s="133" t="s">
        <v>164</v>
      </c>
      <c r="E617" s="134" t="s">
        <v>638</v>
      </c>
      <c r="F617" s="135" t="s">
        <v>639</v>
      </c>
      <c r="G617" s="136" t="s">
        <v>167</v>
      </c>
      <c r="H617" s="137">
        <v>17.719</v>
      </c>
      <c r="I617" s="138"/>
      <c r="J617" s="139">
        <f>ROUND(I617*H617,2)</f>
        <v>0</v>
      </c>
      <c r="K617" s="135" t="s">
        <v>168</v>
      </c>
      <c r="L617" s="33"/>
      <c r="M617" s="140" t="s">
        <v>3</v>
      </c>
      <c r="N617" s="141" t="s">
        <v>44</v>
      </c>
      <c r="P617" s="142">
        <f>O617*H617</f>
        <v>0</v>
      </c>
      <c r="Q617" s="142">
        <v>0.105</v>
      </c>
      <c r="R617" s="142">
        <f>Q617*H617</f>
        <v>1.860495</v>
      </c>
      <c r="S617" s="142">
        <v>0</v>
      </c>
      <c r="T617" s="143">
        <f>S617*H617</f>
        <v>0</v>
      </c>
      <c r="AR617" s="144" t="s">
        <v>169</v>
      </c>
      <c r="AT617" s="144" t="s">
        <v>164</v>
      </c>
      <c r="AU617" s="144" t="s">
        <v>82</v>
      </c>
      <c r="AY617" s="18" t="s">
        <v>161</v>
      </c>
      <c r="BE617" s="145">
        <f>IF(N617="základní",J617,0)</f>
        <v>0</v>
      </c>
      <c r="BF617" s="145">
        <f>IF(N617="snížená",J617,0)</f>
        <v>0</v>
      </c>
      <c r="BG617" s="145">
        <f>IF(N617="zákl. přenesená",J617,0)</f>
        <v>0</v>
      </c>
      <c r="BH617" s="145">
        <f>IF(N617="sníž. přenesená",J617,0)</f>
        <v>0</v>
      </c>
      <c r="BI617" s="145">
        <f>IF(N617="nulová",J617,0)</f>
        <v>0</v>
      </c>
      <c r="BJ617" s="18" t="s">
        <v>80</v>
      </c>
      <c r="BK617" s="145">
        <f>ROUND(I617*H617,2)</f>
        <v>0</v>
      </c>
      <c r="BL617" s="18" t="s">
        <v>169</v>
      </c>
      <c r="BM617" s="144" t="s">
        <v>640</v>
      </c>
    </row>
    <row r="618" spans="2:47" s="1" customFormat="1" ht="12">
      <c r="B618" s="33"/>
      <c r="D618" s="146" t="s">
        <v>171</v>
      </c>
      <c r="F618" s="147" t="s">
        <v>641</v>
      </c>
      <c r="I618" s="148"/>
      <c r="L618" s="33"/>
      <c r="M618" s="149"/>
      <c r="T618" s="54"/>
      <c r="AT618" s="18" t="s">
        <v>171</v>
      </c>
      <c r="AU618" s="18" t="s">
        <v>82</v>
      </c>
    </row>
    <row r="619" spans="2:51" s="12" customFormat="1" ht="12">
      <c r="B619" s="150"/>
      <c r="D619" s="151" t="s">
        <v>173</v>
      </c>
      <c r="E619" s="152" t="s">
        <v>3</v>
      </c>
      <c r="F619" s="153" t="s">
        <v>642</v>
      </c>
      <c r="H619" s="152" t="s">
        <v>3</v>
      </c>
      <c r="I619" s="154"/>
      <c r="L619" s="150"/>
      <c r="M619" s="155"/>
      <c r="T619" s="156"/>
      <c r="AT619" s="152" t="s">
        <v>173</v>
      </c>
      <c r="AU619" s="152" t="s">
        <v>82</v>
      </c>
      <c r="AV619" s="12" t="s">
        <v>80</v>
      </c>
      <c r="AW619" s="12" t="s">
        <v>32</v>
      </c>
      <c r="AX619" s="12" t="s">
        <v>73</v>
      </c>
      <c r="AY619" s="152" t="s">
        <v>161</v>
      </c>
    </row>
    <row r="620" spans="2:51" s="13" customFormat="1" ht="22.5">
      <c r="B620" s="157"/>
      <c r="D620" s="151" t="s">
        <v>173</v>
      </c>
      <c r="E620" s="158" t="s">
        <v>3</v>
      </c>
      <c r="F620" s="159" t="s">
        <v>643</v>
      </c>
      <c r="H620" s="160">
        <v>17.719</v>
      </c>
      <c r="I620" s="161"/>
      <c r="L620" s="157"/>
      <c r="M620" s="162"/>
      <c r="T620" s="163"/>
      <c r="AT620" s="158" t="s">
        <v>173</v>
      </c>
      <c r="AU620" s="158" t="s">
        <v>82</v>
      </c>
      <c r="AV620" s="13" t="s">
        <v>82</v>
      </c>
      <c r="AW620" s="13" t="s">
        <v>32</v>
      </c>
      <c r="AX620" s="13" t="s">
        <v>80</v>
      </c>
      <c r="AY620" s="158" t="s">
        <v>161</v>
      </c>
    </row>
    <row r="621" spans="2:65" s="1" customFormat="1" ht="37.9" customHeight="1">
      <c r="B621" s="132"/>
      <c r="C621" s="133" t="s">
        <v>644</v>
      </c>
      <c r="D621" s="133" t="s">
        <v>164</v>
      </c>
      <c r="E621" s="134" t="s">
        <v>645</v>
      </c>
      <c r="F621" s="135" t="s">
        <v>646</v>
      </c>
      <c r="G621" s="136" t="s">
        <v>340</v>
      </c>
      <c r="H621" s="137">
        <v>1096.44</v>
      </c>
      <c r="I621" s="138"/>
      <c r="J621" s="139">
        <f>ROUND(I621*H621,2)</f>
        <v>0</v>
      </c>
      <c r="K621" s="135" t="s">
        <v>168</v>
      </c>
      <c r="L621" s="33"/>
      <c r="M621" s="140" t="s">
        <v>3</v>
      </c>
      <c r="N621" s="141" t="s">
        <v>44</v>
      </c>
      <c r="P621" s="142">
        <f>O621*H621</f>
        <v>0</v>
      </c>
      <c r="Q621" s="142">
        <v>2E-05</v>
      </c>
      <c r="R621" s="142">
        <f>Q621*H621</f>
        <v>0.021928800000000002</v>
      </c>
      <c r="S621" s="142">
        <v>0</v>
      </c>
      <c r="T621" s="143">
        <f>S621*H621</f>
        <v>0</v>
      </c>
      <c r="AR621" s="144" t="s">
        <v>169</v>
      </c>
      <c r="AT621" s="144" t="s">
        <v>164</v>
      </c>
      <c r="AU621" s="144" t="s">
        <v>82</v>
      </c>
      <c r="AY621" s="18" t="s">
        <v>161</v>
      </c>
      <c r="BE621" s="145">
        <f>IF(N621="základní",J621,0)</f>
        <v>0</v>
      </c>
      <c r="BF621" s="145">
        <f>IF(N621="snížená",J621,0)</f>
        <v>0</v>
      </c>
      <c r="BG621" s="145">
        <f>IF(N621="zákl. přenesená",J621,0)</f>
        <v>0</v>
      </c>
      <c r="BH621" s="145">
        <f>IF(N621="sníž. přenesená",J621,0)</f>
        <v>0</v>
      </c>
      <c r="BI621" s="145">
        <f>IF(N621="nulová",J621,0)</f>
        <v>0</v>
      </c>
      <c r="BJ621" s="18" t="s">
        <v>80</v>
      </c>
      <c r="BK621" s="145">
        <f>ROUND(I621*H621,2)</f>
        <v>0</v>
      </c>
      <c r="BL621" s="18" t="s">
        <v>169</v>
      </c>
      <c r="BM621" s="144" t="s">
        <v>647</v>
      </c>
    </row>
    <row r="622" spans="2:47" s="1" customFormat="1" ht="12">
      <c r="B622" s="33"/>
      <c r="D622" s="146" t="s">
        <v>171</v>
      </c>
      <c r="F622" s="147" t="s">
        <v>648</v>
      </c>
      <c r="I622" s="148"/>
      <c r="L622" s="33"/>
      <c r="M622" s="149"/>
      <c r="T622" s="54"/>
      <c r="AT622" s="18" t="s">
        <v>171</v>
      </c>
      <c r="AU622" s="18" t="s">
        <v>82</v>
      </c>
    </row>
    <row r="623" spans="2:51" s="12" customFormat="1" ht="12">
      <c r="B623" s="150"/>
      <c r="D623" s="151" t="s">
        <v>173</v>
      </c>
      <c r="E623" s="152" t="s">
        <v>3</v>
      </c>
      <c r="F623" s="153" t="s">
        <v>299</v>
      </c>
      <c r="H623" s="152" t="s">
        <v>3</v>
      </c>
      <c r="I623" s="154"/>
      <c r="L623" s="150"/>
      <c r="M623" s="155"/>
      <c r="T623" s="156"/>
      <c r="AT623" s="152" t="s">
        <v>173</v>
      </c>
      <c r="AU623" s="152" t="s">
        <v>82</v>
      </c>
      <c r="AV623" s="12" t="s">
        <v>80</v>
      </c>
      <c r="AW623" s="12" t="s">
        <v>32</v>
      </c>
      <c r="AX623" s="12" t="s">
        <v>73</v>
      </c>
      <c r="AY623" s="152" t="s">
        <v>161</v>
      </c>
    </row>
    <row r="624" spans="2:51" s="13" customFormat="1" ht="12">
      <c r="B624" s="157"/>
      <c r="D624" s="151" t="s">
        <v>173</v>
      </c>
      <c r="E624" s="158" t="s">
        <v>3</v>
      </c>
      <c r="F624" s="159" t="s">
        <v>649</v>
      </c>
      <c r="H624" s="160">
        <v>100.85</v>
      </c>
      <c r="I624" s="161"/>
      <c r="L624" s="157"/>
      <c r="M624" s="162"/>
      <c r="T624" s="163"/>
      <c r="AT624" s="158" t="s">
        <v>173</v>
      </c>
      <c r="AU624" s="158" t="s">
        <v>82</v>
      </c>
      <c r="AV624" s="13" t="s">
        <v>82</v>
      </c>
      <c r="AW624" s="13" t="s">
        <v>32</v>
      </c>
      <c r="AX624" s="13" t="s">
        <v>73</v>
      </c>
      <c r="AY624" s="158" t="s">
        <v>161</v>
      </c>
    </row>
    <row r="625" spans="2:51" s="12" customFormat="1" ht="12">
      <c r="B625" s="150"/>
      <c r="D625" s="151" t="s">
        <v>173</v>
      </c>
      <c r="E625" s="152" t="s">
        <v>3</v>
      </c>
      <c r="F625" s="153" t="s">
        <v>307</v>
      </c>
      <c r="H625" s="152" t="s">
        <v>3</v>
      </c>
      <c r="I625" s="154"/>
      <c r="L625" s="150"/>
      <c r="M625" s="155"/>
      <c r="T625" s="156"/>
      <c r="AT625" s="152" t="s">
        <v>173</v>
      </c>
      <c r="AU625" s="152" t="s">
        <v>82</v>
      </c>
      <c r="AV625" s="12" t="s">
        <v>80</v>
      </c>
      <c r="AW625" s="12" t="s">
        <v>32</v>
      </c>
      <c r="AX625" s="12" t="s">
        <v>73</v>
      </c>
      <c r="AY625" s="152" t="s">
        <v>161</v>
      </c>
    </row>
    <row r="626" spans="2:51" s="13" customFormat="1" ht="12">
      <c r="B626" s="157"/>
      <c r="D626" s="151" t="s">
        <v>173</v>
      </c>
      <c r="E626" s="158" t="s">
        <v>3</v>
      </c>
      <c r="F626" s="159" t="s">
        <v>650</v>
      </c>
      <c r="H626" s="160">
        <v>519.02</v>
      </c>
      <c r="I626" s="161"/>
      <c r="L626" s="157"/>
      <c r="M626" s="162"/>
      <c r="T626" s="163"/>
      <c r="AT626" s="158" t="s">
        <v>173</v>
      </c>
      <c r="AU626" s="158" t="s">
        <v>82</v>
      </c>
      <c r="AV626" s="13" t="s">
        <v>82</v>
      </c>
      <c r="AW626" s="13" t="s">
        <v>32</v>
      </c>
      <c r="AX626" s="13" t="s">
        <v>73</v>
      </c>
      <c r="AY626" s="158" t="s">
        <v>161</v>
      </c>
    </row>
    <row r="627" spans="2:51" s="12" customFormat="1" ht="12">
      <c r="B627" s="150"/>
      <c r="D627" s="151" t="s">
        <v>173</v>
      </c>
      <c r="E627" s="152" t="s">
        <v>3</v>
      </c>
      <c r="F627" s="153" t="s">
        <v>276</v>
      </c>
      <c r="H627" s="152" t="s">
        <v>3</v>
      </c>
      <c r="I627" s="154"/>
      <c r="L627" s="150"/>
      <c r="M627" s="155"/>
      <c r="T627" s="156"/>
      <c r="AT627" s="152" t="s">
        <v>173</v>
      </c>
      <c r="AU627" s="152" t="s">
        <v>82</v>
      </c>
      <c r="AV627" s="12" t="s">
        <v>80</v>
      </c>
      <c r="AW627" s="12" t="s">
        <v>32</v>
      </c>
      <c r="AX627" s="12" t="s">
        <v>73</v>
      </c>
      <c r="AY627" s="152" t="s">
        <v>161</v>
      </c>
    </row>
    <row r="628" spans="2:51" s="13" customFormat="1" ht="12">
      <c r="B628" s="157"/>
      <c r="D628" s="151" t="s">
        <v>173</v>
      </c>
      <c r="E628" s="158" t="s">
        <v>3</v>
      </c>
      <c r="F628" s="159" t="s">
        <v>651</v>
      </c>
      <c r="H628" s="160">
        <v>476.57</v>
      </c>
      <c r="I628" s="161"/>
      <c r="L628" s="157"/>
      <c r="M628" s="162"/>
      <c r="T628" s="163"/>
      <c r="AT628" s="158" t="s">
        <v>173</v>
      </c>
      <c r="AU628" s="158" t="s">
        <v>82</v>
      </c>
      <c r="AV628" s="13" t="s">
        <v>82</v>
      </c>
      <c r="AW628" s="13" t="s">
        <v>32</v>
      </c>
      <c r="AX628" s="13" t="s">
        <v>73</v>
      </c>
      <c r="AY628" s="158" t="s">
        <v>161</v>
      </c>
    </row>
    <row r="629" spans="2:51" s="14" customFormat="1" ht="12">
      <c r="B629" s="164"/>
      <c r="D629" s="151" t="s">
        <v>173</v>
      </c>
      <c r="E629" s="165" t="s">
        <v>3</v>
      </c>
      <c r="F629" s="166" t="s">
        <v>192</v>
      </c>
      <c r="H629" s="167">
        <v>1096.44</v>
      </c>
      <c r="I629" s="168"/>
      <c r="L629" s="164"/>
      <c r="M629" s="169"/>
      <c r="T629" s="170"/>
      <c r="AT629" s="165" t="s">
        <v>173</v>
      </c>
      <c r="AU629" s="165" t="s">
        <v>82</v>
      </c>
      <c r="AV629" s="14" t="s">
        <v>169</v>
      </c>
      <c r="AW629" s="14" t="s">
        <v>32</v>
      </c>
      <c r="AX629" s="14" t="s">
        <v>80</v>
      </c>
      <c r="AY629" s="165" t="s">
        <v>161</v>
      </c>
    </row>
    <row r="630" spans="2:65" s="1" customFormat="1" ht="24.2" customHeight="1">
      <c r="B630" s="132"/>
      <c r="C630" s="133" t="s">
        <v>652</v>
      </c>
      <c r="D630" s="133" t="s">
        <v>164</v>
      </c>
      <c r="E630" s="134" t="s">
        <v>653</v>
      </c>
      <c r="F630" s="135" t="s">
        <v>654</v>
      </c>
      <c r="G630" s="136" t="s">
        <v>203</v>
      </c>
      <c r="H630" s="137">
        <v>33.083</v>
      </c>
      <c r="I630" s="138"/>
      <c r="J630" s="139">
        <f>ROUND(I630*H630,2)</f>
        <v>0</v>
      </c>
      <c r="K630" s="135" t="s">
        <v>168</v>
      </c>
      <c r="L630" s="33"/>
      <c r="M630" s="140" t="s">
        <v>3</v>
      </c>
      <c r="N630" s="141" t="s">
        <v>44</v>
      </c>
      <c r="P630" s="142">
        <f>O630*H630</f>
        <v>0</v>
      </c>
      <c r="Q630" s="142">
        <v>0.42</v>
      </c>
      <c r="R630" s="142">
        <f>Q630*H630</f>
        <v>13.89486</v>
      </c>
      <c r="S630" s="142">
        <v>0</v>
      </c>
      <c r="T630" s="143">
        <f>S630*H630</f>
        <v>0</v>
      </c>
      <c r="AR630" s="144" t="s">
        <v>169</v>
      </c>
      <c r="AT630" s="144" t="s">
        <v>164</v>
      </c>
      <c r="AU630" s="144" t="s">
        <v>82</v>
      </c>
      <c r="AY630" s="18" t="s">
        <v>161</v>
      </c>
      <c r="BE630" s="145">
        <f>IF(N630="základní",J630,0)</f>
        <v>0</v>
      </c>
      <c r="BF630" s="145">
        <f>IF(N630="snížená",J630,0)</f>
        <v>0</v>
      </c>
      <c r="BG630" s="145">
        <f>IF(N630="zákl. přenesená",J630,0)</f>
        <v>0</v>
      </c>
      <c r="BH630" s="145">
        <f>IF(N630="sníž. přenesená",J630,0)</f>
        <v>0</v>
      </c>
      <c r="BI630" s="145">
        <f>IF(N630="nulová",J630,0)</f>
        <v>0</v>
      </c>
      <c r="BJ630" s="18" t="s">
        <v>80</v>
      </c>
      <c r="BK630" s="145">
        <f>ROUND(I630*H630,2)</f>
        <v>0</v>
      </c>
      <c r="BL630" s="18" t="s">
        <v>169</v>
      </c>
      <c r="BM630" s="144" t="s">
        <v>655</v>
      </c>
    </row>
    <row r="631" spans="2:47" s="1" customFormat="1" ht="12">
      <c r="B631" s="33"/>
      <c r="D631" s="146" t="s">
        <v>171</v>
      </c>
      <c r="F631" s="147" t="s">
        <v>656</v>
      </c>
      <c r="I631" s="148"/>
      <c r="L631" s="33"/>
      <c r="M631" s="149"/>
      <c r="T631" s="54"/>
      <c r="AT631" s="18" t="s">
        <v>171</v>
      </c>
      <c r="AU631" s="18" t="s">
        <v>82</v>
      </c>
    </row>
    <row r="632" spans="2:51" s="12" customFormat="1" ht="12">
      <c r="B632" s="150"/>
      <c r="D632" s="151" t="s">
        <v>173</v>
      </c>
      <c r="E632" s="152" t="s">
        <v>3</v>
      </c>
      <c r="F632" s="153" t="s">
        <v>174</v>
      </c>
      <c r="H632" s="152" t="s">
        <v>3</v>
      </c>
      <c r="I632" s="154"/>
      <c r="L632" s="150"/>
      <c r="M632" s="155"/>
      <c r="T632" s="156"/>
      <c r="AT632" s="152" t="s">
        <v>173</v>
      </c>
      <c r="AU632" s="152" t="s">
        <v>82</v>
      </c>
      <c r="AV632" s="12" t="s">
        <v>80</v>
      </c>
      <c r="AW632" s="12" t="s">
        <v>32</v>
      </c>
      <c r="AX632" s="12" t="s">
        <v>73</v>
      </c>
      <c r="AY632" s="152" t="s">
        <v>161</v>
      </c>
    </row>
    <row r="633" spans="2:51" s="13" customFormat="1" ht="12">
      <c r="B633" s="157"/>
      <c r="D633" s="151" t="s">
        <v>173</v>
      </c>
      <c r="E633" s="158" t="s">
        <v>3</v>
      </c>
      <c r="F633" s="159" t="s">
        <v>657</v>
      </c>
      <c r="H633" s="160">
        <v>0.756</v>
      </c>
      <c r="I633" s="161"/>
      <c r="L633" s="157"/>
      <c r="M633" s="162"/>
      <c r="T633" s="163"/>
      <c r="AT633" s="158" t="s">
        <v>173</v>
      </c>
      <c r="AU633" s="158" t="s">
        <v>82</v>
      </c>
      <c r="AV633" s="13" t="s">
        <v>82</v>
      </c>
      <c r="AW633" s="13" t="s">
        <v>32</v>
      </c>
      <c r="AX633" s="13" t="s">
        <v>73</v>
      </c>
      <c r="AY633" s="158" t="s">
        <v>161</v>
      </c>
    </row>
    <row r="634" spans="2:51" s="12" customFormat="1" ht="12">
      <c r="B634" s="150"/>
      <c r="D634" s="151" t="s">
        <v>173</v>
      </c>
      <c r="E634" s="152" t="s">
        <v>3</v>
      </c>
      <c r="F634" s="153" t="s">
        <v>176</v>
      </c>
      <c r="H634" s="152" t="s">
        <v>3</v>
      </c>
      <c r="I634" s="154"/>
      <c r="L634" s="150"/>
      <c r="M634" s="155"/>
      <c r="T634" s="156"/>
      <c r="AT634" s="152" t="s">
        <v>173</v>
      </c>
      <c r="AU634" s="152" t="s">
        <v>82</v>
      </c>
      <c r="AV634" s="12" t="s">
        <v>80</v>
      </c>
      <c r="AW634" s="12" t="s">
        <v>32</v>
      </c>
      <c r="AX634" s="12" t="s">
        <v>73</v>
      </c>
      <c r="AY634" s="152" t="s">
        <v>161</v>
      </c>
    </row>
    <row r="635" spans="2:51" s="13" customFormat="1" ht="12">
      <c r="B635" s="157"/>
      <c r="D635" s="151" t="s">
        <v>173</v>
      </c>
      <c r="E635" s="158" t="s">
        <v>3</v>
      </c>
      <c r="F635" s="159" t="s">
        <v>658</v>
      </c>
      <c r="H635" s="160">
        <v>3.21</v>
      </c>
      <c r="I635" s="161"/>
      <c r="L635" s="157"/>
      <c r="M635" s="162"/>
      <c r="T635" s="163"/>
      <c r="AT635" s="158" t="s">
        <v>173</v>
      </c>
      <c r="AU635" s="158" t="s">
        <v>82</v>
      </c>
      <c r="AV635" s="13" t="s">
        <v>82</v>
      </c>
      <c r="AW635" s="13" t="s">
        <v>32</v>
      </c>
      <c r="AX635" s="13" t="s">
        <v>73</v>
      </c>
      <c r="AY635" s="158" t="s">
        <v>161</v>
      </c>
    </row>
    <row r="636" spans="2:51" s="12" customFormat="1" ht="12">
      <c r="B636" s="150"/>
      <c r="D636" s="151" t="s">
        <v>173</v>
      </c>
      <c r="E636" s="152" t="s">
        <v>3</v>
      </c>
      <c r="F636" s="153" t="s">
        <v>178</v>
      </c>
      <c r="H636" s="152" t="s">
        <v>3</v>
      </c>
      <c r="I636" s="154"/>
      <c r="L636" s="150"/>
      <c r="M636" s="155"/>
      <c r="T636" s="156"/>
      <c r="AT636" s="152" t="s">
        <v>173</v>
      </c>
      <c r="AU636" s="152" t="s">
        <v>82</v>
      </c>
      <c r="AV636" s="12" t="s">
        <v>80</v>
      </c>
      <c r="AW636" s="12" t="s">
        <v>32</v>
      </c>
      <c r="AX636" s="12" t="s">
        <v>73</v>
      </c>
      <c r="AY636" s="152" t="s">
        <v>161</v>
      </c>
    </row>
    <row r="637" spans="2:51" s="13" customFormat="1" ht="12">
      <c r="B637" s="157"/>
      <c r="D637" s="151" t="s">
        <v>173</v>
      </c>
      <c r="E637" s="158" t="s">
        <v>3</v>
      </c>
      <c r="F637" s="159" t="s">
        <v>659</v>
      </c>
      <c r="H637" s="160">
        <v>0.586</v>
      </c>
      <c r="I637" s="161"/>
      <c r="L637" s="157"/>
      <c r="M637" s="162"/>
      <c r="T637" s="163"/>
      <c r="AT637" s="158" t="s">
        <v>173</v>
      </c>
      <c r="AU637" s="158" t="s">
        <v>82</v>
      </c>
      <c r="AV637" s="13" t="s">
        <v>82</v>
      </c>
      <c r="AW637" s="13" t="s">
        <v>32</v>
      </c>
      <c r="AX637" s="13" t="s">
        <v>73</v>
      </c>
      <c r="AY637" s="158" t="s">
        <v>161</v>
      </c>
    </row>
    <row r="638" spans="2:51" s="12" customFormat="1" ht="12">
      <c r="B638" s="150"/>
      <c r="D638" s="151" t="s">
        <v>173</v>
      </c>
      <c r="E638" s="152" t="s">
        <v>3</v>
      </c>
      <c r="F638" s="153" t="s">
        <v>180</v>
      </c>
      <c r="H638" s="152" t="s">
        <v>3</v>
      </c>
      <c r="I638" s="154"/>
      <c r="L638" s="150"/>
      <c r="M638" s="155"/>
      <c r="T638" s="156"/>
      <c r="AT638" s="152" t="s">
        <v>173</v>
      </c>
      <c r="AU638" s="152" t="s">
        <v>82</v>
      </c>
      <c r="AV638" s="12" t="s">
        <v>80</v>
      </c>
      <c r="AW638" s="12" t="s">
        <v>32</v>
      </c>
      <c r="AX638" s="12" t="s">
        <v>73</v>
      </c>
      <c r="AY638" s="152" t="s">
        <v>161</v>
      </c>
    </row>
    <row r="639" spans="2:51" s="13" customFormat="1" ht="12">
      <c r="B639" s="157"/>
      <c r="D639" s="151" t="s">
        <v>173</v>
      </c>
      <c r="E639" s="158" t="s">
        <v>3</v>
      </c>
      <c r="F639" s="159" t="s">
        <v>660</v>
      </c>
      <c r="H639" s="160">
        <v>9.071</v>
      </c>
      <c r="I639" s="161"/>
      <c r="L639" s="157"/>
      <c r="M639" s="162"/>
      <c r="T639" s="163"/>
      <c r="AT639" s="158" t="s">
        <v>173</v>
      </c>
      <c r="AU639" s="158" t="s">
        <v>82</v>
      </c>
      <c r="AV639" s="13" t="s">
        <v>82</v>
      </c>
      <c r="AW639" s="13" t="s">
        <v>32</v>
      </c>
      <c r="AX639" s="13" t="s">
        <v>73</v>
      </c>
      <c r="AY639" s="158" t="s">
        <v>161</v>
      </c>
    </row>
    <row r="640" spans="2:51" s="12" customFormat="1" ht="12">
      <c r="B640" s="150"/>
      <c r="D640" s="151" t="s">
        <v>173</v>
      </c>
      <c r="E640" s="152" t="s">
        <v>3</v>
      </c>
      <c r="F640" s="153" t="s">
        <v>182</v>
      </c>
      <c r="H640" s="152" t="s">
        <v>3</v>
      </c>
      <c r="I640" s="154"/>
      <c r="L640" s="150"/>
      <c r="M640" s="155"/>
      <c r="T640" s="156"/>
      <c r="AT640" s="152" t="s">
        <v>173</v>
      </c>
      <c r="AU640" s="152" t="s">
        <v>82</v>
      </c>
      <c r="AV640" s="12" t="s">
        <v>80</v>
      </c>
      <c r="AW640" s="12" t="s">
        <v>32</v>
      </c>
      <c r="AX640" s="12" t="s">
        <v>73</v>
      </c>
      <c r="AY640" s="152" t="s">
        <v>161</v>
      </c>
    </row>
    <row r="641" spans="2:51" s="13" customFormat="1" ht="12">
      <c r="B641" s="157"/>
      <c r="D641" s="151" t="s">
        <v>173</v>
      </c>
      <c r="E641" s="158" t="s">
        <v>3</v>
      </c>
      <c r="F641" s="159" t="s">
        <v>661</v>
      </c>
      <c r="H641" s="160">
        <v>8.505</v>
      </c>
      <c r="I641" s="161"/>
      <c r="L641" s="157"/>
      <c r="M641" s="162"/>
      <c r="T641" s="163"/>
      <c r="AT641" s="158" t="s">
        <v>173</v>
      </c>
      <c r="AU641" s="158" t="s">
        <v>82</v>
      </c>
      <c r="AV641" s="13" t="s">
        <v>82</v>
      </c>
      <c r="AW641" s="13" t="s">
        <v>32</v>
      </c>
      <c r="AX641" s="13" t="s">
        <v>73</v>
      </c>
      <c r="AY641" s="158" t="s">
        <v>161</v>
      </c>
    </row>
    <row r="642" spans="2:51" s="12" customFormat="1" ht="12">
      <c r="B642" s="150"/>
      <c r="D642" s="151" t="s">
        <v>173</v>
      </c>
      <c r="E642" s="152" t="s">
        <v>3</v>
      </c>
      <c r="F642" s="153" t="s">
        <v>184</v>
      </c>
      <c r="H642" s="152" t="s">
        <v>3</v>
      </c>
      <c r="I642" s="154"/>
      <c r="L642" s="150"/>
      <c r="M642" s="155"/>
      <c r="T642" s="156"/>
      <c r="AT642" s="152" t="s">
        <v>173</v>
      </c>
      <c r="AU642" s="152" t="s">
        <v>82</v>
      </c>
      <c r="AV642" s="12" t="s">
        <v>80</v>
      </c>
      <c r="AW642" s="12" t="s">
        <v>32</v>
      </c>
      <c r="AX642" s="12" t="s">
        <v>73</v>
      </c>
      <c r="AY642" s="152" t="s">
        <v>161</v>
      </c>
    </row>
    <row r="643" spans="2:51" s="13" customFormat="1" ht="12">
      <c r="B643" s="157"/>
      <c r="D643" s="151" t="s">
        <v>173</v>
      </c>
      <c r="E643" s="158" t="s">
        <v>3</v>
      </c>
      <c r="F643" s="159" t="s">
        <v>662</v>
      </c>
      <c r="H643" s="160">
        <v>2.202</v>
      </c>
      <c r="I643" s="161"/>
      <c r="L643" s="157"/>
      <c r="M643" s="162"/>
      <c r="T643" s="163"/>
      <c r="AT643" s="158" t="s">
        <v>173</v>
      </c>
      <c r="AU643" s="158" t="s">
        <v>82</v>
      </c>
      <c r="AV643" s="13" t="s">
        <v>82</v>
      </c>
      <c r="AW643" s="13" t="s">
        <v>32</v>
      </c>
      <c r="AX643" s="13" t="s">
        <v>73</v>
      </c>
      <c r="AY643" s="158" t="s">
        <v>161</v>
      </c>
    </row>
    <row r="644" spans="2:51" s="12" customFormat="1" ht="12">
      <c r="B644" s="150"/>
      <c r="D644" s="151" t="s">
        <v>173</v>
      </c>
      <c r="E644" s="152" t="s">
        <v>3</v>
      </c>
      <c r="F644" s="153" t="s">
        <v>618</v>
      </c>
      <c r="H644" s="152" t="s">
        <v>3</v>
      </c>
      <c r="I644" s="154"/>
      <c r="L644" s="150"/>
      <c r="M644" s="155"/>
      <c r="T644" s="156"/>
      <c r="AT644" s="152" t="s">
        <v>173</v>
      </c>
      <c r="AU644" s="152" t="s">
        <v>82</v>
      </c>
      <c r="AV644" s="12" t="s">
        <v>80</v>
      </c>
      <c r="AW644" s="12" t="s">
        <v>32</v>
      </c>
      <c r="AX644" s="12" t="s">
        <v>73</v>
      </c>
      <c r="AY644" s="152" t="s">
        <v>161</v>
      </c>
    </row>
    <row r="645" spans="2:51" s="13" customFormat="1" ht="12">
      <c r="B645" s="157"/>
      <c r="D645" s="151" t="s">
        <v>173</v>
      </c>
      <c r="E645" s="158" t="s">
        <v>3</v>
      </c>
      <c r="F645" s="159" t="s">
        <v>73</v>
      </c>
      <c r="H645" s="160">
        <v>0</v>
      </c>
      <c r="I645" s="161"/>
      <c r="L645" s="157"/>
      <c r="M645" s="162"/>
      <c r="T645" s="163"/>
      <c r="AT645" s="158" t="s">
        <v>173</v>
      </c>
      <c r="AU645" s="158" t="s">
        <v>82</v>
      </c>
      <c r="AV645" s="13" t="s">
        <v>82</v>
      </c>
      <c r="AW645" s="13" t="s">
        <v>32</v>
      </c>
      <c r="AX645" s="13" t="s">
        <v>73</v>
      </c>
      <c r="AY645" s="158" t="s">
        <v>161</v>
      </c>
    </row>
    <row r="646" spans="2:51" s="12" customFormat="1" ht="12">
      <c r="B646" s="150"/>
      <c r="D646" s="151" t="s">
        <v>173</v>
      </c>
      <c r="E646" s="152" t="s">
        <v>3</v>
      </c>
      <c r="F646" s="153" t="s">
        <v>186</v>
      </c>
      <c r="H646" s="152" t="s">
        <v>3</v>
      </c>
      <c r="I646" s="154"/>
      <c r="L646" s="150"/>
      <c r="M646" s="155"/>
      <c r="T646" s="156"/>
      <c r="AT646" s="152" t="s">
        <v>173</v>
      </c>
      <c r="AU646" s="152" t="s">
        <v>82</v>
      </c>
      <c r="AV646" s="12" t="s">
        <v>80</v>
      </c>
      <c r="AW646" s="12" t="s">
        <v>32</v>
      </c>
      <c r="AX646" s="12" t="s">
        <v>73</v>
      </c>
      <c r="AY646" s="152" t="s">
        <v>161</v>
      </c>
    </row>
    <row r="647" spans="2:51" s="13" customFormat="1" ht="12">
      <c r="B647" s="157"/>
      <c r="D647" s="151" t="s">
        <v>173</v>
      </c>
      <c r="E647" s="158" t="s">
        <v>3</v>
      </c>
      <c r="F647" s="159" t="s">
        <v>663</v>
      </c>
      <c r="H647" s="160">
        <v>3.192</v>
      </c>
      <c r="I647" s="161"/>
      <c r="L647" s="157"/>
      <c r="M647" s="162"/>
      <c r="T647" s="163"/>
      <c r="AT647" s="158" t="s">
        <v>173</v>
      </c>
      <c r="AU647" s="158" t="s">
        <v>82</v>
      </c>
      <c r="AV647" s="13" t="s">
        <v>82</v>
      </c>
      <c r="AW647" s="13" t="s">
        <v>32</v>
      </c>
      <c r="AX647" s="13" t="s">
        <v>73</v>
      </c>
      <c r="AY647" s="158" t="s">
        <v>161</v>
      </c>
    </row>
    <row r="648" spans="2:51" s="12" customFormat="1" ht="12">
      <c r="B648" s="150"/>
      <c r="D648" s="151" t="s">
        <v>173</v>
      </c>
      <c r="E648" s="152" t="s">
        <v>3</v>
      </c>
      <c r="F648" s="153" t="s">
        <v>188</v>
      </c>
      <c r="H648" s="152" t="s">
        <v>3</v>
      </c>
      <c r="I648" s="154"/>
      <c r="L648" s="150"/>
      <c r="M648" s="155"/>
      <c r="T648" s="156"/>
      <c r="AT648" s="152" t="s">
        <v>173</v>
      </c>
      <c r="AU648" s="152" t="s">
        <v>82</v>
      </c>
      <c r="AV648" s="12" t="s">
        <v>80</v>
      </c>
      <c r="AW648" s="12" t="s">
        <v>32</v>
      </c>
      <c r="AX648" s="12" t="s">
        <v>73</v>
      </c>
      <c r="AY648" s="152" t="s">
        <v>161</v>
      </c>
    </row>
    <row r="649" spans="2:51" s="13" customFormat="1" ht="12">
      <c r="B649" s="157"/>
      <c r="D649" s="151" t="s">
        <v>173</v>
      </c>
      <c r="E649" s="158" t="s">
        <v>3</v>
      </c>
      <c r="F649" s="159" t="s">
        <v>664</v>
      </c>
      <c r="H649" s="160">
        <v>0.822</v>
      </c>
      <c r="I649" s="161"/>
      <c r="L649" s="157"/>
      <c r="M649" s="162"/>
      <c r="T649" s="163"/>
      <c r="AT649" s="158" t="s">
        <v>173</v>
      </c>
      <c r="AU649" s="158" t="s">
        <v>82</v>
      </c>
      <c r="AV649" s="13" t="s">
        <v>82</v>
      </c>
      <c r="AW649" s="13" t="s">
        <v>32</v>
      </c>
      <c r="AX649" s="13" t="s">
        <v>73</v>
      </c>
      <c r="AY649" s="158" t="s">
        <v>161</v>
      </c>
    </row>
    <row r="650" spans="2:51" s="12" customFormat="1" ht="12">
      <c r="B650" s="150"/>
      <c r="D650" s="151" t="s">
        <v>173</v>
      </c>
      <c r="E650" s="152" t="s">
        <v>3</v>
      </c>
      <c r="F650" s="153" t="s">
        <v>190</v>
      </c>
      <c r="H650" s="152" t="s">
        <v>3</v>
      </c>
      <c r="I650" s="154"/>
      <c r="L650" s="150"/>
      <c r="M650" s="155"/>
      <c r="T650" s="156"/>
      <c r="AT650" s="152" t="s">
        <v>173</v>
      </c>
      <c r="AU650" s="152" t="s">
        <v>82</v>
      </c>
      <c r="AV650" s="12" t="s">
        <v>80</v>
      </c>
      <c r="AW650" s="12" t="s">
        <v>32</v>
      </c>
      <c r="AX650" s="12" t="s">
        <v>73</v>
      </c>
      <c r="AY650" s="152" t="s">
        <v>161</v>
      </c>
    </row>
    <row r="651" spans="2:51" s="13" customFormat="1" ht="12">
      <c r="B651" s="157"/>
      <c r="D651" s="151" t="s">
        <v>173</v>
      </c>
      <c r="E651" s="158" t="s">
        <v>3</v>
      </c>
      <c r="F651" s="159" t="s">
        <v>665</v>
      </c>
      <c r="H651" s="160">
        <v>4.203</v>
      </c>
      <c r="I651" s="161"/>
      <c r="L651" s="157"/>
      <c r="M651" s="162"/>
      <c r="T651" s="163"/>
      <c r="AT651" s="158" t="s">
        <v>173</v>
      </c>
      <c r="AU651" s="158" t="s">
        <v>82</v>
      </c>
      <c r="AV651" s="13" t="s">
        <v>82</v>
      </c>
      <c r="AW651" s="13" t="s">
        <v>32</v>
      </c>
      <c r="AX651" s="13" t="s">
        <v>73</v>
      </c>
      <c r="AY651" s="158" t="s">
        <v>161</v>
      </c>
    </row>
    <row r="652" spans="2:51" s="12" customFormat="1" ht="12">
      <c r="B652" s="150"/>
      <c r="D652" s="151" t="s">
        <v>173</v>
      </c>
      <c r="E652" s="152" t="s">
        <v>3</v>
      </c>
      <c r="F652" s="153" t="s">
        <v>623</v>
      </c>
      <c r="H652" s="152" t="s">
        <v>3</v>
      </c>
      <c r="I652" s="154"/>
      <c r="L652" s="150"/>
      <c r="M652" s="155"/>
      <c r="T652" s="156"/>
      <c r="AT652" s="152" t="s">
        <v>173</v>
      </c>
      <c r="AU652" s="152" t="s">
        <v>82</v>
      </c>
      <c r="AV652" s="12" t="s">
        <v>80</v>
      </c>
      <c r="AW652" s="12" t="s">
        <v>32</v>
      </c>
      <c r="AX652" s="12" t="s">
        <v>73</v>
      </c>
      <c r="AY652" s="152" t="s">
        <v>161</v>
      </c>
    </row>
    <row r="653" spans="2:51" s="13" customFormat="1" ht="12">
      <c r="B653" s="157"/>
      <c r="D653" s="151" t="s">
        <v>173</v>
      </c>
      <c r="E653" s="158" t="s">
        <v>3</v>
      </c>
      <c r="F653" s="159" t="s">
        <v>666</v>
      </c>
      <c r="H653" s="160">
        <v>0.536</v>
      </c>
      <c r="I653" s="161"/>
      <c r="L653" s="157"/>
      <c r="M653" s="162"/>
      <c r="T653" s="163"/>
      <c r="AT653" s="158" t="s">
        <v>173</v>
      </c>
      <c r="AU653" s="158" t="s">
        <v>82</v>
      </c>
      <c r="AV653" s="13" t="s">
        <v>82</v>
      </c>
      <c r="AW653" s="13" t="s">
        <v>32</v>
      </c>
      <c r="AX653" s="13" t="s">
        <v>73</v>
      </c>
      <c r="AY653" s="158" t="s">
        <v>161</v>
      </c>
    </row>
    <row r="654" spans="2:51" s="14" customFormat="1" ht="12">
      <c r="B654" s="164"/>
      <c r="D654" s="151" t="s">
        <v>173</v>
      </c>
      <c r="E654" s="165" t="s">
        <v>3</v>
      </c>
      <c r="F654" s="166" t="s">
        <v>192</v>
      </c>
      <c r="H654" s="167">
        <v>33.083</v>
      </c>
      <c r="I654" s="168"/>
      <c r="L654" s="164"/>
      <c r="M654" s="169"/>
      <c r="T654" s="170"/>
      <c r="AT654" s="165" t="s">
        <v>173</v>
      </c>
      <c r="AU654" s="165" t="s">
        <v>82</v>
      </c>
      <c r="AV654" s="14" t="s">
        <v>169</v>
      </c>
      <c r="AW654" s="14" t="s">
        <v>32</v>
      </c>
      <c r="AX654" s="14" t="s">
        <v>80</v>
      </c>
      <c r="AY654" s="165" t="s">
        <v>161</v>
      </c>
    </row>
    <row r="655" spans="2:63" s="11" customFormat="1" ht="22.9" customHeight="1">
      <c r="B655" s="120"/>
      <c r="D655" s="121" t="s">
        <v>72</v>
      </c>
      <c r="E655" s="130" t="s">
        <v>256</v>
      </c>
      <c r="F655" s="130" t="s">
        <v>667</v>
      </c>
      <c r="I655" s="123"/>
      <c r="J655" s="131">
        <f>BK655</f>
        <v>0</v>
      </c>
      <c r="L655" s="120"/>
      <c r="M655" s="125"/>
      <c r="P655" s="126">
        <f>SUM(P656:P1070)</f>
        <v>0</v>
      </c>
      <c r="R655" s="126">
        <f>SUM(R656:R1070)</f>
        <v>1.1158754000000002</v>
      </c>
      <c r="T655" s="127">
        <f>SUM(T656:T1070)</f>
        <v>493.99638000000004</v>
      </c>
      <c r="AR655" s="121" t="s">
        <v>80</v>
      </c>
      <c r="AT655" s="128" t="s">
        <v>72</v>
      </c>
      <c r="AU655" s="128" t="s">
        <v>80</v>
      </c>
      <c r="AY655" s="121" t="s">
        <v>161</v>
      </c>
      <c r="BK655" s="129">
        <f>SUM(BK656:BK1070)</f>
        <v>0</v>
      </c>
    </row>
    <row r="656" spans="2:65" s="1" customFormat="1" ht="16.5" customHeight="1">
      <c r="B656" s="132"/>
      <c r="C656" s="133" t="s">
        <v>668</v>
      </c>
      <c r="D656" s="133" t="s">
        <v>164</v>
      </c>
      <c r="E656" s="134" t="s">
        <v>669</v>
      </c>
      <c r="F656" s="135" t="s">
        <v>670</v>
      </c>
      <c r="G656" s="136" t="s">
        <v>212</v>
      </c>
      <c r="H656" s="137">
        <v>2</v>
      </c>
      <c r="I656" s="138"/>
      <c r="J656" s="139">
        <f>ROUND(I656*H656,2)</f>
        <v>0</v>
      </c>
      <c r="K656" s="135" t="s">
        <v>3</v>
      </c>
      <c r="L656" s="33"/>
      <c r="M656" s="140" t="s">
        <v>3</v>
      </c>
      <c r="N656" s="141" t="s">
        <v>44</v>
      </c>
      <c r="P656" s="142">
        <f>O656*H656</f>
        <v>0</v>
      </c>
      <c r="Q656" s="142">
        <v>0</v>
      </c>
      <c r="R656" s="142">
        <f>Q656*H656</f>
        <v>0</v>
      </c>
      <c r="S656" s="142">
        <v>0</v>
      </c>
      <c r="T656" s="143">
        <f>S656*H656</f>
        <v>0</v>
      </c>
      <c r="AR656" s="144" t="s">
        <v>169</v>
      </c>
      <c r="AT656" s="144" t="s">
        <v>164</v>
      </c>
      <c r="AU656" s="144" t="s">
        <v>82</v>
      </c>
      <c r="AY656" s="18" t="s">
        <v>161</v>
      </c>
      <c r="BE656" s="145">
        <f>IF(N656="základní",J656,0)</f>
        <v>0</v>
      </c>
      <c r="BF656" s="145">
        <f>IF(N656="snížená",J656,0)</f>
        <v>0</v>
      </c>
      <c r="BG656" s="145">
        <f>IF(N656="zákl. přenesená",J656,0)</f>
        <v>0</v>
      </c>
      <c r="BH656" s="145">
        <f>IF(N656="sníž. přenesená",J656,0)</f>
        <v>0</v>
      </c>
      <c r="BI656" s="145">
        <f>IF(N656="nulová",J656,0)</f>
        <v>0</v>
      </c>
      <c r="BJ656" s="18" t="s">
        <v>80</v>
      </c>
      <c r="BK656" s="145">
        <f>ROUND(I656*H656,2)</f>
        <v>0</v>
      </c>
      <c r="BL656" s="18" t="s">
        <v>169</v>
      </c>
      <c r="BM656" s="144" t="s">
        <v>671</v>
      </c>
    </row>
    <row r="657" spans="2:65" s="1" customFormat="1" ht="16.5" customHeight="1">
      <c r="B657" s="132"/>
      <c r="C657" s="133" t="s">
        <v>672</v>
      </c>
      <c r="D657" s="133" t="s">
        <v>164</v>
      </c>
      <c r="E657" s="134" t="s">
        <v>673</v>
      </c>
      <c r="F657" s="135" t="s">
        <v>674</v>
      </c>
      <c r="G657" s="136" t="s">
        <v>212</v>
      </c>
      <c r="H657" s="137">
        <v>12</v>
      </c>
      <c r="I657" s="138"/>
      <c r="J657" s="139">
        <f>ROUND(I657*H657,2)</f>
        <v>0</v>
      </c>
      <c r="K657" s="135" t="s">
        <v>3</v>
      </c>
      <c r="L657" s="33"/>
      <c r="M657" s="140" t="s">
        <v>3</v>
      </c>
      <c r="N657" s="141" t="s">
        <v>44</v>
      </c>
      <c r="P657" s="142">
        <f>O657*H657</f>
        <v>0</v>
      </c>
      <c r="Q657" s="142">
        <v>0</v>
      </c>
      <c r="R657" s="142">
        <f>Q657*H657</f>
        <v>0</v>
      </c>
      <c r="S657" s="142">
        <v>0</v>
      </c>
      <c r="T657" s="143">
        <f>S657*H657</f>
        <v>0</v>
      </c>
      <c r="AR657" s="144" t="s">
        <v>169</v>
      </c>
      <c r="AT657" s="144" t="s">
        <v>164</v>
      </c>
      <c r="AU657" s="144" t="s">
        <v>82</v>
      </c>
      <c r="AY657" s="18" t="s">
        <v>161</v>
      </c>
      <c r="BE657" s="145">
        <f>IF(N657="základní",J657,0)</f>
        <v>0</v>
      </c>
      <c r="BF657" s="145">
        <f>IF(N657="snížená",J657,0)</f>
        <v>0</v>
      </c>
      <c r="BG657" s="145">
        <f>IF(N657="zákl. přenesená",J657,0)</f>
        <v>0</v>
      </c>
      <c r="BH657" s="145">
        <f>IF(N657="sníž. přenesená",J657,0)</f>
        <v>0</v>
      </c>
      <c r="BI657" s="145">
        <f>IF(N657="nulová",J657,0)</f>
        <v>0</v>
      </c>
      <c r="BJ657" s="18" t="s">
        <v>80</v>
      </c>
      <c r="BK657" s="145">
        <f>ROUND(I657*H657,2)</f>
        <v>0</v>
      </c>
      <c r="BL657" s="18" t="s">
        <v>169</v>
      </c>
      <c r="BM657" s="144" t="s">
        <v>675</v>
      </c>
    </row>
    <row r="658" spans="2:65" s="1" customFormat="1" ht="16.5" customHeight="1">
      <c r="B658" s="132"/>
      <c r="C658" s="133" t="s">
        <v>676</v>
      </c>
      <c r="D658" s="133" t="s">
        <v>164</v>
      </c>
      <c r="E658" s="134" t="s">
        <v>677</v>
      </c>
      <c r="F658" s="135" t="s">
        <v>678</v>
      </c>
      <c r="G658" s="136" t="s">
        <v>212</v>
      </c>
      <c r="H658" s="137">
        <v>1</v>
      </c>
      <c r="I658" s="138"/>
      <c r="J658" s="139">
        <f>ROUND(I658*H658,2)</f>
        <v>0</v>
      </c>
      <c r="K658" s="135" t="s">
        <v>3</v>
      </c>
      <c r="L658" s="33"/>
      <c r="M658" s="140" t="s">
        <v>3</v>
      </c>
      <c r="N658" s="141" t="s">
        <v>44</v>
      </c>
      <c r="P658" s="142">
        <f>O658*H658</f>
        <v>0</v>
      </c>
      <c r="Q658" s="142">
        <v>0</v>
      </c>
      <c r="R658" s="142">
        <f>Q658*H658</f>
        <v>0</v>
      </c>
      <c r="S658" s="142">
        <v>0</v>
      </c>
      <c r="T658" s="143">
        <f>S658*H658</f>
        <v>0</v>
      </c>
      <c r="AR658" s="144" t="s">
        <v>169</v>
      </c>
      <c r="AT658" s="144" t="s">
        <v>164</v>
      </c>
      <c r="AU658" s="144" t="s">
        <v>82</v>
      </c>
      <c r="AY658" s="18" t="s">
        <v>161</v>
      </c>
      <c r="BE658" s="145">
        <f>IF(N658="základní",J658,0)</f>
        <v>0</v>
      </c>
      <c r="BF658" s="145">
        <f>IF(N658="snížená",J658,0)</f>
        <v>0</v>
      </c>
      <c r="BG658" s="145">
        <f>IF(N658="zákl. přenesená",J658,0)</f>
        <v>0</v>
      </c>
      <c r="BH658" s="145">
        <f>IF(N658="sníž. přenesená",J658,0)</f>
        <v>0</v>
      </c>
      <c r="BI658" s="145">
        <f>IF(N658="nulová",J658,0)</f>
        <v>0</v>
      </c>
      <c r="BJ658" s="18" t="s">
        <v>80</v>
      </c>
      <c r="BK658" s="145">
        <f>ROUND(I658*H658,2)</f>
        <v>0</v>
      </c>
      <c r="BL658" s="18" t="s">
        <v>169</v>
      </c>
      <c r="BM658" s="144" t="s">
        <v>679</v>
      </c>
    </row>
    <row r="659" spans="2:65" s="1" customFormat="1" ht="37.9" customHeight="1">
      <c r="B659" s="132"/>
      <c r="C659" s="133" t="s">
        <v>680</v>
      </c>
      <c r="D659" s="133" t="s">
        <v>164</v>
      </c>
      <c r="E659" s="134" t="s">
        <v>681</v>
      </c>
      <c r="F659" s="135" t="s">
        <v>682</v>
      </c>
      <c r="G659" s="136" t="s">
        <v>167</v>
      </c>
      <c r="H659" s="137">
        <v>2407.34</v>
      </c>
      <c r="I659" s="138"/>
      <c r="J659" s="139">
        <f>ROUND(I659*H659,2)</f>
        <v>0</v>
      </c>
      <c r="K659" s="135" t="s">
        <v>168</v>
      </c>
      <c r="L659" s="33"/>
      <c r="M659" s="140" t="s">
        <v>3</v>
      </c>
      <c r="N659" s="141" t="s">
        <v>44</v>
      </c>
      <c r="P659" s="142">
        <f>O659*H659</f>
        <v>0</v>
      </c>
      <c r="Q659" s="142">
        <v>0.00013</v>
      </c>
      <c r="R659" s="142">
        <f>Q659*H659</f>
        <v>0.3129542</v>
      </c>
      <c r="S659" s="142">
        <v>0</v>
      </c>
      <c r="T659" s="143">
        <f>S659*H659</f>
        <v>0</v>
      </c>
      <c r="AR659" s="144" t="s">
        <v>169</v>
      </c>
      <c r="AT659" s="144" t="s">
        <v>164</v>
      </c>
      <c r="AU659" s="144" t="s">
        <v>82</v>
      </c>
      <c r="AY659" s="18" t="s">
        <v>161</v>
      </c>
      <c r="BE659" s="145">
        <f>IF(N659="základní",J659,0)</f>
        <v>0</v>
      </c>
      <c r="BF659" s="145">
        <f>IF(N659="snížená",J659,0)</f>
        <v>0</v>
      </c>
      <c r="BG659" s="145">
        <f>IF(N659="zákl. přenesená",J659,0)</f>
        <v>0</v>
      </c>
      <c r="BH659" s="145">
        <f>IF(N659="sníž. přenesená",J659,0)</f>
        <v>0</v>
      </c>
      <c r="BI659" s="145">
        <f>IF(N659="nulová",J659,0)</f>
        <v>0</v>
      </c>
      <c r="BJ659" s="18" t="s">
        <v>80</v>
      </c>
      <c r="BK659" s="145">
        <f>ROUND(I659*H659,2)</f>
        <v>0</v>
      </c>
      <c r="BL659" s="18" t="s">
        <v>169</v>
      </c>
      <c r="BM659" s="144" t="s">
        <v>683</v>
      </c>
    </row>
    <row r="660" spans="2:47" s="1" customFormat="1" ht="12">
      <c r="B660" s="33"/>
      <c r="D660" s="146" t="s">
        <v>171</v>
      </c>
      <c r="F660" s="147" t="s">
        <v>684</v>
      </c>
      <c r="I660" s="148"/>
      <c r="L660" s="33"/>
      <c r="M660" s="149"/>
      <c r="T660" s="54"/>
      <c r="AT660" s="18" t="s">
        <v>171</v>
      </c>
      <c r="AU660" s="18" t="s">
        <v>82</v>
      </c>
    </row>
    <row r="661" spans="2:51" s="12" customFormat="1" ht="12">
      <c r="B661" s="150"/>
      <c r="D661" s="151" t="s">
        <v>173</v>
      </c>
      <c r="E661" s="152" t="s">
        <v>3</v>
      </c>
      <c r="F661" s="153" t="s">
        <v>685</v>
      </c>
      <c r="H661" s="152" t="s">
        <v>3</v>
      </c>
      <c r="I661" s="154"/>
      <c r="L661" s="150"/>
      <c r="M661" s="155"/>
      <c r="T661" s="156"/>
      <c r="AT661" s="152" t="s">
        <v>173</v>
      </c>
      <c r="AU661" s="152" t="s">
        <v>82</v>
      </c>
      <c r="AV661" s="12" t="s">
        <v>80</v>
      </c>
      <c r="AW661" s="12" t="s">
        <v>32</v>
      </c>
      <c r="AX661" s="12" t="s">
        <v>73</v>
      </c>
      <c r="AY661" s="152" t="s">
        <v>161</v>
      </c>
    </row>
    <row r="662" spans="2:51" s="13" customFormat="1" ht="12">
      <c r="B662" s="157"/>
      <c r="D662" s="151" t="s">
        <v>173</v>
      </c>
      <c r="E662" s="158" t="s">
        <v>3</v>
      </c>
      <c r="F662" s="159" t="s">
        <v>686</v>
      </c>
      <c r="H662" s="160">
        <v>267.775</v>
      </c>
      <c r="I662" s="161"/>
      <c r="L662" s="157"/>
      <c r="M662" s="162"/>
      <c r="T662" s="163"/>
      <c r="AT662" s="158" t="s">
        <v>173</v>
      </c>
      <c r="AU662" s="158" t="s">
        <v>82</v>
      </c>
      <c r="AV662" s="13" t="s">
        <v>82</v>
      </c>
      <c r="AW662" s="13" t="s">
        <v>32</v>
      </c>
      <c r="AX662" s="13" t="s">
        <v>73</v>
      </c>
      <c r="AY662" s="158" t="s">
        <v>161</v>
      </c>
    </row>
    <row r="663" spans="2:51" s="12" customFormat="1" ht="12">
      <c r="B663" s="150"/>
      <c r="D663" s="151" t="s">
        <v>173</v>
      </c>
      <c r="E663" s="152" t="s">
        <v>3</v>
      </c>
      <c r="F663" s="153" t="s">
        <v>687</v>
      </c>
      <c r="H663" s="152" t="s">
        <v>3</v>
      </c>
      <c r="I663" s="154"/>
      <c r="L663" s="150"/>
      <c r="M663" s="155"/>
      <c r="T663" s="156"/>
      <c r="AT663" s="152" t="s">
        <v>173</v>
      </c>
      <c r="AU663" s="152" t="s">
        <v>82</v>
      </c>
      <c r="AV663" s="12" t="s">
        <v>80</v>
      </c>
      <c r="AW663" s="12" t="s">
        <v>32</v>
      </c>
      <c r="AX663" s="12" t="s">
        <v>73</v>
      </c>
      <c r="AY663" s="152" t="s">
        <v>161</v>
      </c>
    </row>
    <row r="664" spans="2:51" s="13" customFormat="1" ht="12">
      <c r="B664" s="157"/>
      <c r="D664" s="151" t="s">
        <v>173</v>
      </c>
      <c r="E664" s="158" t="s">
        <v>3</v>
      </c>
      <c r="F664" s="159" t="s">
        <v>688</v>
      </c>
      <c r="H664" s="160">
        <v>816.485</v>
      </c>
      <c r="I664" s="161"/>
      <c r="L664" s="157"/>
      <c r="M664" s="162"/>
      <c r="T664" s="163"/>
      <c r="AT664" s="158" t="s">
        <v>173</v>
      </c>
      <c r="AU664" s="158" t="s">
        <v>82</v>
      </c>
      <c r="AV664" s="13" t="s">
        <v>82</v>
      </c>
      <c r="AW664" s="13" t="s">
        <v>32</v>
      </c>
      <c r="AX664" s="13" t="s">
        <v>73</v>
      </c>
      <c r="AY664" s="158" t="s">
        <v>161</v>
      </c>
    </row>
    <row r="665" spans="2:51" s="12" customFormat="1" ht="12">
      <c r="B665" s="150"/>
      <c r="D665" s="151" t="s">
        <v>173</v>
      </c>
      <c r="E665" s="152" t="s">
        <v>3</v>
      </c>
      <c r="F665" s="153" t="s">
        <v>689</v>
      </c>
      <c r="H665" s="152" t="s">
        <v>3</v>
      </c>
      <c r="I665" s="154"/>
      <c r="L665" s="150"/>
      <c r="M665" s="155"/>
      <c r="T665" s="156"/>
      <c r="AT665" s="152" t="s">
        <v>173</v>
      </c>
      <c r="AU665" s="152" t="s">
        <v>82</v>
      </c>
      <c r="AV665" s="12" t="s">
        <v>80</v>
      </c>
      <c r="AW665" s="12" t="s">
        <v>32</v>
      </c>
      <c r="AX665" s="12" t="s">
        <v>73</v>
      </c>
      <c r="AY665" s="152" t="s">
        <v>161</v>
      </c>
    </row>
    <row r="666" spans="2:51" s="13" customFormat="1" ht="12">
      <c r="B666" s="157"/>
      <c r="D666" s="151" t="s">
        <v>173</v>
      </c>
      <c r="E666" s="158" t="s">
        <v>3</v>
      </c>
      <c r="F666" s="159" t="s">
        <v>690</v>
      </c>
      <c r="H666" s="160">
        <v>1323.08</v>
      </c>
      <c r="I666" s="161"/>
      <c r="L666" s="157"/>
      <c r="M666" s="162"/>
      <c r="T666" s="163"/>
      <c r="AT666" s="158" t="s">
        <v>173</v>
      </c>
      <c r="AU666" s="158" t="s">
        <v>82</v>
      </c>
      <c r="AV666" s="13" t="s">
        <v>82</v>
      </c>
      <c r="AW666" s="13" t="s">
        <v>32</v>
      </c>
      <c r="AX666" s="13" t="s">
        <v>73</v>
      </c>
      <c r="AY666" s="158" t="s">
        <v>161</v>
      </c>
    </row>
    <row r="667" spans="2:51" s="14" customFormat="1" ht="12">
      <c r="B667" s="164"/>
      <c r="D667" s="151" t="s">
        <v>173</v>
      </c>
      <c r="E667" s="165" t="s">
        <v>3</v>
      </c>
      <c r="F667" s="166" t="s">
        <v>192</v>
      </c>
      <c r="H667" s="167">
        <v>2407.34</v>
      </c>
      <c r="I667" s="168"/>
      <c r="L667" s="164"/>
      <c r="M667" s="169"/>
      <c r="T667" s="170"/>
      <c r="AT667" s="165" t="s">
        <v>173</v>
      </c>
      <c r="AU667" s="165" t="s">
        <v>82</v>
      </c>
      <c r="AV667" s="14" t="s">
        <v>169</v>
      </c>
      <c r="AW667" s="14" t="s">
        <v>32</v>
      </c>
      <c r="AX667" s="14" t="s">
        <v>80</v>
      </c>
      <c r="AY667" s="165" t="s">
        <v>161</v>
      </c>
    </row>
    <row r="668" spans="2:65" s="1" customFormat="1" ht="37.9" customHeight="1">
      <c r="B668" s="132"/>
      <c r="C668" s="133" t="s">
        <v>691</v>
      </c>
      <c r="D668" s="133" t="s">
        <v>164</v>
      </c>
      <c r="E668" s="134" t="s">
        <v>692</v>
      </c>
      <c r="F668" s="135" t="s">
        <v>693</v>
      </c>
      <c r="G668" s="136" t="s">
        <v>167</v>
      </c>
      <c r="H668" s="137">
        <v>1323.08</v>
      </c>
      <c r="I668" s="138"/>
      <c r="J668" s="139">
        <f>ROUND(I668*H668,2)</f>
        <v>0</v>
      </c>
      <c r="K668" s="135" t="s">
        <v>168</v>
      </c>
      <c r="L668" s="33"/>
      <c r="M668" s="140" t="s">
        <v>3</v>
      </c>
      <c r="N668" s="141" t="s">
        <v>44</v>
      </c>
      <c r="P668" s="142">
        <f>O668*H668</f>
        <v>0</v>
      </c>
      <c r="Q668" s="142">
        <v>4E-05</v>
      </c>
      <c r="R668" s="142">
        <f>Q668*H668</f>
        <v>0.052923200000000004</v>
      </c>
      <c r="S668" s="142">
        <v>0</v>
      </c>
      <c r="T668" s="143">
        <f>S668*H668</f>
        <v>0</v>
      </c>
      <c r="AR668" s="144" t="s">
        <v>169</v>
      </c>
      <c r="AT668" s="144" t="s">
        <v>164</v>
      </c>
      <c r="AU668" s="144" t="s">
        <v>82</v>
      </c>
      <c r="AY668" s="18" t="s">
        <v>161</v>
      </c>
      <c r="BE668" s="145">
        <f>IF(N668="základní",J668,0)</f>
        <v>0</v>
      </c>
      <c r="BF668" s="145">
        <f>IF(N668="snížená",J668,0)</f>
        <v>0</v>
      </c>
      <c r="BG668" s="145">
        <f>IF(N668="zákl. přenesená",J668,0)</f>
        <v>0</v>
      </c>
      <c r="BH668" s="145">
        <f>IF(N668="sníž. přenesená",J668,0)</f>
        <v>0</v>
      </c>
      <c r="BI668" s="145">
        <f>IF(N668="nulová",J668,0)</f>
        <v>0</v>
      </c>
      <c r="BJ668" s="18" t="s">
        <v>80</v>
      </c>
      <c r="BK668" s="145">
        <f>ROUND(I668*H668,2)</f>
        <v>0</v>
      </c>
      <c r="BL668" s="18" t="s">
        <v>169</v>
      </c>
      <c r="BM668" s="144" t="s">
        <v>694</v>
      </c>
    </row>
    <row r="669" spans="2:47" s="1" customFormat="1" ht="12">
      <c r="B669" s="33"/>
      <c r="D669" s="146" t="s">
        <v>171</v>
      </c>
      <c r="F669" s="147" t="s">
        <v>695</v>
      </c>
      <c r="I669" s="148"/>
      <c r="L669" s="33"/>
      <c r="M669" s="149"/>
      <c r="T669" s="54"/>
      <c r="AT669" s="18" t="s">
        <v>171</v>
      </c>
      <c r="AU669" s="18" t="s">
        <v>82</v>
      </c>
    </row>
    <row r="670" spans="2:51" s="12" customFormat="1" ht="12">
      <c r="B670" s="150"/>
      <c r="D670" s="151" t="s">
        <v>173</v>
      </c>
      <c r="E670" s="152" t="s">
        <v>3</v>
      </c>
      <c r="F670" s="153" t="s">
        <v>299</v>
      </c>
      <c r="H670" s="152" t="s">
        <v>3</v>
      </c>
      <c r="I670" s="154"/>
      <c r="L670" s="150"/>
      <c r="M670" s="155"/>
      <c r="T670" s="156"/>
      <c r="AT670" s="152" t="s">
        <v>173</v>
      </c>
      <c r="AU670" s="152" t="s">
        <v>82</v>
      </c>
      <c r="AV670" s="12" t="s">
        <v>80</v>
      </c>
      <c r="AW670" s="12" t="s">
        <v>32</v>
      </c>
      <c r="AX670" s="12" t="s">
        <v>73</v>
      </c>
      <c r="AY670" s="152" t="s">
        <v>161</v>
      </c>
    </row>
    <row r="671" spans="2:51" s="13" customFormat="1" ht="12">
      <c r="B671" s="157"/>
      <c r="D671" s="151" t="s">
        <v>173</v>
      </c>
      <c r="E671" s="158" t="s">
        <v>3</v>
      </c>
      <c r="F671" s="159" t="s">
        <v>583</v>
      </c>
      <c r="H671" s="160">
        <v>99.23</v>
      </c>
      <c r="I671" s="161"/>
      <c r="L671" s="157"/>
      <c r="M671" s="162"/>
      <c r="T671" s="163"/>
      <c r="AT671" s="158" t="s">
        <v>173</v>
      </c>
      <c r="AU671" s="158" t="s">
        <v>82</v>
      </c>
      <c r="AV671" s="13" t="s">
        <v>82</v>
      </c>
      <c r="AW671" s="13" t="s">
        <v>32</v>
      </c>
      <c r="AX671" s="13" t="s">
        <v>73</v>
      </c>
      <c r="AY671" s="158" t="s">
        <v>161</v>
      </c>
    </row>
    <row r="672" spans="2:51" s="12" customFormat="1" ht="12">
      <c r="B672" s="150"/>
      <c r="D672" s="151" t="s">
        <v>173</v>
      </c>
      <c r="E672" s="152" t="s">
        <v>3</v>
      </c>
      <c r="F672" s="153" t="s">
        <v>307</v>
      </c>
      <c r="H672" s="152" t="s">
        <v>3</v>
      </c>
      <c r="I672" s="154"/>
      <c r="L672" s="150"/>
      <c r="M672" s="155"/>
      <c r="T672" s="156"/>
      <c r="AT672" s="152" t="s">
        <v>173</v>
      </c>
      <c r="AU672" s="152" t="s">
        <v>82</v>
      </c>
      <c r="AV672" s="12" t="s">
        <v>80</v>
      </c>
      <c r="AW672" s="12" t="s">
        <v>32</v>
      </c>
      <c r="AX672" s="12" t="s">
        <v>73</v>
      </c>
      <c r="AY672" s="152" t="s">
        <v>161</v>
      </c>
    </row>
    <row r="673" spans="2:51" s="13" customFormat="1" ht="22.5">
      <c r="B673" s="157"/>
      <c r="D673" s="151" t="s">
        <v>173</v>
      </c>
      <c r="E673" s="158" t="s">
        <v>3</v>
      </c>
      <c r="F673" s="159" t="s">
        <v>584</v>
      </c>
      <c r="H673" s="160">
        <v>376.14</v>
      </c>
      <c r="I673" s="161"/>
      <c r="L673" s="157"/>
      <c r="M673" s="162"/>
      <c r="T673" s="163"/>
      <c r="AT673" s="158" t="s">
        <v>173</v>
      </c>
      <c r="AU673" s="158" t="s">
        <v>82</v>
      </c>
      <c r="AV673" s="13" t="s">
        <v>82</v>
      </c>
      <c r="AW673" s="13" t="s">
        <v>32</v>
      </c>
      <c r="AX673" s="13" t="s">
        <v>73</v>
      </c>
      <c r="AY673" s="158" t="s">
        <v>161</v>
      </c>
    </row>
    <row r="674" spans="2:51" s="13" customFormat="1" ht="22.5">
      <c r="B674" s="157"/>
      <c r="D674" s="151" t="s">
        <v>173</v>
      </c>
      <c r="E674" s="158" t="s">
        <v>3</v>
      </c>
      <c r="F674" s="159" t="s">
        <v>585</v>
      </c>
      <c r="H674" s="160">
        <v>222.85</v>
      </c>
      <c r="I674" s="161"/>
      <c r="L674" s="157"/>
      <c r="M674" s="162"/>
      <c r="T674" s="163"/>
      <c r="AT674" s="158" t="s">
        <v>173</v>
      </c>
      <c r="AU674" s="158" t="s">
        <v>82</v>
      </c>
      <c r="AV674" s="13" t="s">
        <v>82</v>
      </c>
      <c r="AW674" s="13" t="s">
        <v>32</v>
      </c>
      <c r="AX674" s="13" t="s">
        <v>73</v>
      </c>
      <c r="AY674" s="158" t="s">
        <v>161</v>
      </c>
    </row>
    <row r="675" spans="2:51" s="13" customFormat="1" ht="12">
      <c r="B675" s="157"/>
      <c r="D675" s="151" t="s">
        <v>173</v>
      </c>
      <c r="E675" s="158" t="s">
        <v>3</v>
      </c>
      <c r="F675" s="159" t="s">
        <v>586</v>
      </c>
      <c r="H675" s="160">
        <v>50.87</v>
      </c>
      <c r="I675" s="161"/>
      <c r="L675" s="157"/>
      <c r="M675" s="162"/>
      <c r="T675" s="163"/>
      <c r="AT675" s="158" t="s">
        <v>173</v>
      </c>
      <c r="AU675" s="158" t="s">
        <v>82</v>
      </c>
      <c r="AV675" s="13" t="s">
        <v>82</v>
      </c>
      <c r="AW675" s="13" t="s">
        <v>32</v>
      </c>
      <c r="AX675" s="13" t="s">
        <v>73</v>
      </c>
      <c r="AY675" s="158" t="s">
        <v>161</v>
      </c>
    </row>
    <row r="676" spans="2:51" s="12" customFormat="1" ht="12">
      <c r="B676" s="150"/>
      <c r="D676" s="151" t="s">
        <v>173</v>
      </c>
      <c r="E676" s="152" t="s">
        <v>3</v>
      </c>
      <c r="F676" s="153" t="s">
        <v>587</v>
      </c>
      <c r="H676" s="152" t="s">
        <v>3</v>
      </c>
      <c r="I676" s="154"/>
      <c r="L676" s="150"/>
      <c r="M676" s="155"/>
      <c r="T676" s="156"/>
      <c r="AT676" s="152" t="s">
        <v>173</v>
      </c>
      <c r="AU676" s="152" t="s">
        <v>82</v>
      </c>
      <c r="AV676" s="12" t="s">
        <v>80</v>
      </c>
      <c r="AW676" s="12" t="s">
        <v>32</v>
      </c>
      <c r="AX676" s="12" t="s">
        <v>73</v>
      </c>
      <c r="AY676" s="152" t="s">
        <v>161</v>
      </c>
    </row>
    <row r="677" spans="2:51" s="13" customFormat="1" ht="22.5">
      <c r="B677" s="157"/>
      <c r="D677" s="151" t="s">
        <v>173</v>
      </c>
      <c r="E677" s="158" t="s">
        <v>3</v>
      </c>
      <c r="F677" s="159" t="s">
        <v>588</v>
      </c>
      <c r="H677" s="160">
        <v>217.23</v>
      </c>
      <c r="I677" s="161"/>
      <c r="L677" s="157"/>
      <c r="M677" s="162"/>
      <c r="T677" s="163"/>
      <c r="AT677" s="158" t="s">
        <v>173</v>
      </c>
      <c r="AU677" s="158" t="s">
        <v>82</v>
      </c>
      <c r="AV677" s="13" t="s">
        <v>82</v>
      </c>
      <c r="AW677" s="13" t="s">
        <v>32</v>
      </c>
      <c r="AX677" s="13" t="s">
        <v>73</v>
      </c>
      <c r="AY677" s="158" t="s">
        <v>161</v>
      </c>
    </row>
    <row r="678" spans="2:51" s="13" customFormat="1" ht="22.5">
      <c r="B678" s="157"/>
      <c r="D678" s="151" t="s">
        <v>173</v>
      </c>
      <c r="E678" s="158" t="s">
        <v>3</v>
      </c>
      <c r="F678" s="159" t="s">
        <v>589</v>
      </c>
      <c r="H678" s="160">
        <v>226.55</v>
      </c>
      <c r="I678" s="161"/>
      <c r="L678" s="157"/>
      <c r="M678" s="162"/>
      <c r="T678" s="163"/>
      <c r="AT678" s="158" t="s">
        <v>173</v>
      </c>
      <c r="AU678" s="158" t="s">
        <v>82</v>
      </c>
      <c r="AV678" s="13" t="s">
        <v>82</v>
      </c>
      <c r="AW678" s="13" t="s">
        <v>32</v>
      </c>
      <c r="AX678" s="13" t="s">
        <v>73</v>
      </c>
      <c r="AY678" s="158" t="s">
        <v>161</v>
      </c>
    </row>
    <row r="679" spans="2:51" s="13" customFormat="1" ht="12">
      <c r="B679" s="157"/>
      <c r="D679" s="151" t="s">
        <v>173</v>
      </c>
      <c r="E679" s="158" t="s">
        <v>3</v>
      </c>
      <c r="F679" s="159" t="s">
        <v>590</v>
      </c>
      <c r="H679" s="160">
        <v>130.21</v>
      </c>
      <c r="I679" s="161"/>
      <c r="L679" s="157"/>
      <c r="M679" s="162"/>
      <c r="T679" s="163"/>
      <c r="AT679" s="158" t="s">
        <v>173</v>
      </c>
      <c r="AU679" s="158" t="s">
        <v>82</v>
      </c>
      <c r="AV679" s="13" t="s">
        <v>82</v>
      </c>
      <c r="AW679" s="13" t="s">
        <v>32</v>
      </c>
      <c r="AX679" s="13" t="s">
        <v>73</v>
      </c>
      <c r="AY679" s="158" t="s">
        <v>161</v>
      </c>
    </row>
    <row r="680" spans="2:51" s="14" customFormat="1" ht="12">
      <c r="B680" s="164"/>
      <c r="D680" s="151" t="s">
        <v>173</v>
      </c>
      <c r="E680" s="165" t="s">
        <v>3</v>
      </c>
      <c r="F680" s="166" t="s">
        <v>192</v>
      </c>
      <c r="H680" s="167">
        <v>1323.0800000000002</v>
      </c>
      <c r="I680" s="168"/>
      <c r="L680" s="164"/>
      <c r="M680" s="169"/>
      <c r="T680" s="170"/>
      <c r="AT680" s="165" t="s">
        <v>173</v>
      </c>
      <c r="AU680" s="165" t="s">
        <v>82</v>
      </c>
      <c r="AV680" s="14" t="s">
        <v>169</v>
      </c>
      <c r="AW680" s="14" t="s">
        <v>32</v>
      </c>
      <c r="AX680" s="14" t="s">
        <v>80</v>
      </c>
      <c r="AY680" s="165" t="s">
        <v>161</v>
      </c>
    </row>
    <row r="681" spans="2:65" s="1" customFormat="1" ht="44.25" customHeight="1">
      <c r="B681" s="132"/>
      <c r="C681" s="133" t="s">
        <v>696</v>
      </c>
      <c r="D681" s="133" t="s">
        <v>164</v>
      </c>
      <c r="E681" s="134" t="s">
        <v>697</v>
      </c>
      <c r="F681" s="135" t="s">
        <v>698</v>
      </c>
      <c r="G681" s="136" t="s">
        <v>167</v>
      </c>
      <c r="H681" s="137">
        <v>61.83</v>
      </c>
      <c r="I681" s="138"/>
      <c r="J681" s="139">
        <f>ROUND(I681*H681,2)</f>
        <v>0</v>
      </c>
      <c r="K681" s="135" t="s">
        <v>168</v>
      </c>
      <c r="L681" s="33"/>
      <c r="M681" s="140" t="s">
        <v>3</v>
      </c>
      <c r="N681" s="141" t="s">
        <v>44</v>
      </c>
      <c r="P681" s="142">
        <f>O681*H681</f>
        <v>0</v>
      </c>
      <c r="Q681" s="142">
        <v>0</v>
      </c>
      <c r="R681" s="142">
        <f>Q681*H681</f>
        <v>0</v>
      </c>
      <c r="S681" s="142">
        <v>0.131</v>
      </c>
      <c r="T681" s="143">
        <f>S681*H681</f>
        <v>8.099730000000001</v>
      </c>
      <c r="AR681" s="144" t="s">
        <v>169</v>
      </c>
      <c r="AT681" s="144" t="s">
        <v>164</v>
      </c>
      <c r="AU681" s="144" t="s">
        <v>82</v>
      </c>
      <c r="AY681" s="18" t="s">
        <v>161</v>
      </c>
      <c r="BE681" s="145">
        <f>IF(N681="základní",J681,0)</f>
        <v>0</v>
      </c>
      <c r="BF681" s="145">
        <f>IF(N681="snížená",J681,0)</f>
        <v>0</v>
      </c>
      <c r="BG681" s="145">
        <f>IF(N681="zákl. přenesená",J681,0)</f>
        <v>0</v>
      </c>
      <c r="BH681" s="145">
        <f>IF(N681="sníž. přenesená",J681,0)</f>
        <v>0</v>
      </c>
      <c r="BI681" s="145">
        <f>IF(N681="nulová",J681,0)</f>
        <v>0</v>
      </c>
      <c r="BJ681" s="18" t="s">
        <v>80</v>
      </c>
      <c r="BK681" s="145">
        <f>ROUND(I681*H681,2)</f>
        <v>0</v>
      </c>
      <c r="BL681" s="18" t="s">
        <v>169</v>
      </c>
      <c r="BM681" s="144" t="s">
        <v>699</v>
      </c>
    </row>
    <row r="682" spans="2:47" s="1" customFormat="1" ht="12">
      <c r="B682" s="33"/>
      <c r="D682" s="146" t="s">
        <v>171</v>
      </c>
      <c r="F682" s="147" t="s">
        <v>700</v>
      </c>
      <c r="I682" s="148"/>
      <c r="L682" s="33"/>
      <c r="M682" s="149"/>
      <c r="T682" s="54"/>
      <c r="AT682" s="18" t="s">
        <v>171</v>
      </c>
      <c r="AU682" s="18" t="s">
        <v>82</v>
      </c>
    </row>
    <row r="683" spans="2:51" s="12" customFormat="1" ht="12">
      <c r="B683" s="150"/>
      <c r="D683" s="151" t="s">
        <v>173</v>
      </c>
      <c r="E683" s="152" t="s">
        <v>3</v>
      </c>
      <c r="F683" s="153" t="s">
        <v>276</v>
      </c>
      <c r="H683" s="152" t="s">
        <v>3</v>
      </c>
      <c r="I683" s="154"/>
      <c r="L683" s="150"/>
      <c r="M683" s="155"/>
      <c r="T683" s="156"/>
      <c r="AT683" s="152" t="s">
        <v>173</v>
      </c>
      <c r="AU683" s="152" t="s">
        <v>82</v>
      </c>
      <c r="AV683" s="12" t="s">
        <v>80</v>
      </c>
      <c r="AW683" s="12" t="s">
        <v>32</v>
      </c>
      <c r="AX683" s="12" t="s">
        <v>73</v>
      </c>
      <c r="AY683" s="152" t="s">
        <v>161</v>
      </c>
    </row>
    <row r="684" spans="2:51" s="13" customFormat="1" ht="12">
      <c r="B684" s="157"/>
      <c r="D684" s="151" t="s">
        <v>173</v>
      </c>
      <c r="E684" s="158" t="s">
        <v>3</v>
      </c>
      <c r="F684" s="159" t="s">
        <v>701</v>
      </c>
      <c r="H684" s="160">
        <v>16.21</v>
      </c>
      <c r="I684" s="161"/>
      <c r="L684" s="157"/>
      <c r="M684" s="162"/>
      <c r="T684" s="163"/>
      <c r="AT684" s="158" t="s">
        <v>173</v>
      </c>
      <c r="AU684" s="158" t="s">
        <v>82</v>
      </c>
      <c r="AV684" s="13" t="s">
        <v>82</v>
      </c>
      <c r="AW684" s="13" t="s">
        <v>32</v>
      </c>
      <c r="AX684" s="13" t="s">
        <v>73</v>
      </c>
      <c r="AY684" s="158" t="s">
        <v>161</v>
      </c>
    </row>
    <row r="685" spans="2:51" s="13" customFormat="1" ht="12">
      <c r="B685" s="157"/>
      <c r="D685" s="151" t="s">
        <v>173</v>
      </c>
      <c r="E685" s="158" t="s">
        <v>3</v>
      </c>
      <c r="F685" s="159" t="s">
        <v>702</v>
      </c>
      <c r="H685" s="160">
        <v>45.62</v>
      </c>
      <c r="I685" s="161"/>
      <c r="L685" s="157"/>
      <c r="M685" s="162"/>
      <c r="T685" s="163"/>
      <c r="AT685" s="158" t="s">
        <v>173</v>
      </c>
      <c r="AU685" s="158" t="s">
        <v>82</v>
      </c>
      <c r="AV685" s="13" t="s">
        <v>82</v>
      </c>
      <c r="AW685" s="13" t="s">
        <v>32</v>
      </c>
      <c r="AX685" s="13" t="s">
        <v>73</v>
      </c>
      <c r="AY685" s="158" t="s">
        <v>161</v>
      </c>
    </row>
    <row r="686" spans="2:51" s="14" customFormat="1" ht="12">
      <c r="B686" s="164"/>
      <c r="D686" s="151" t="s">
        <v>173</v>
      </c>
      <c r="E686" s="165" t="s">
        <v>3</v>
      </c>
      <c r="F686" s="166" t="s">
        <v>192</v>
      </c>
      <c r="H686" s="167">
        <v>61.83</v>
      </c>
      <c r="I686" s="168"/>
      <c r="L686" s="164"/>
      <c r="M686" s="169"/>
      <c r="T686" s="170"/>
      <c r="AT686" s="165" t="s">
        <v>173</v>
      </c>
      <c r="AU686" s="165" t="s">
        <v>82</v>
      </c>
      <c r="AV686" s="14" t="s">
        <v>169</v>
      </c>
      <c r="AW686" s="14" t="s">
        <v>32</v>
      </c>
      <c r="AX686" s="14" t="s">
        <v>80</v>
      </c>
      <c r="AY686" s="165" t="s">
        <v>161</v>
      </c>
    </row>
    <row r="687" spans="2:65" s="1" customFormat="1" ht="44.25" customHeight="1">
      <c r="B687" s="132"/>
      <c r="C687" s="133" t="s">
        <v>294</v>
      </c>
      <c r="D687" s="133" t="s">
        <v>164</v>
      </c>
      <c r="E687" s="134" t="s">
        <v>703</v>
      </c>
      <c r="F687" s="135" t="s">
        <v>704</v>
      </c>
      <c r="G687" s="136" t="s">
        <v>167</v>
      </c>
      <c r="H687" s="137">
        <v>59.053</v>
      </c>
      <c r="I687" s="138"/>
      <c r="J687" s="139">
        <f>ROUND(I687*H687,2)</f>
        <v>0</v>
      </c>
      <c r="K687" s="135" t="s">
        <v>168</v>
      </c>
      <c r="L687" s="33"/>
      <c r="M687" s="140" t="s">
        <v>3</v>
      </c>
      <c r="N687" s="141" t="s">
        <v>44</v>
      </c>
      <c r="P687" s="142">
        <f>O687*H687</f>
        <v>0</v>
      </c>
      <c r="Q687" s="142">
        <v>0</v>
      </c>
      <c r="R687" s="142">
        <f>Q687*H687</f>
        <v>0</v>
      </c>
      <c r="S687" s="142">
        <v>0.261</v>
      </c>
      <c r="T687" s="143">
        <f>S687*H687</f>
        <v>15.412833</v>
      </c>
      <c r="AR687" s="144" t="s">
        <v>169</v>
      </c>
      <c r="AT687" s="144" t="s">
        <v>164</v>
      </c>
      <c r="AU687" s="144" t="s">
        <v>82</v>
      </c>
      <c r="AY687" s="18" t="s">
        <v>161</v>
      </c>
      <c r="BE687" s="145">
        <f>IF(N687="základní",J687,0)</f>
        <v>0</v>
      </c>
      <c r="BF687" s="145">
        <f>IF(N687="snížená",J687,0)</f>
        <v>0</v>
      </c>
      <c r="BG687" s="145">
        <f>IF(N687="zákl. přenesená",J687,0)</f>
        <v>0</v>
      </c>
      <c r="BH687" s="145">
        <f>IF(N687="sníž. přenesená",J687,0)</f>
        <v>0</v>
      </c>
      <c r="BI687" s="145">
        <f>IF(N687="nulová",J687,0)</f>
        <v>0</v>
      </c>
      <c r="BJ687" s="18" t="s">
        <v>80</v>
      </c>
      <c r="BK687" s="145">
        <f>ROUND(I687*H687,2)</f>
        <v>0</v>
      </c>
      <c r="BL687" s="18" t="s">
        <v>169</v>
      </c>
      <c r="BM687" s="144" t="s">
        <v>705</v>
      </c>
    </row>
    <row r="688" spans="2:47" s="1" customFormat="1" ht="12">
      <c r="B688" s="33"/>
      <c r="D688" s="146" t="s">
        <v>171</v>
      </c>
      <c r="F688" s="147" t="s">
        <v>706</v>
      </c>
      <c r="I688" s="148"/>
      <c r="L688" s="33"/>
      <c r="M688" s="149"/>
      <c r="T688" s="54"/>
      <c r="AT688" s="18" t="s">
        <v>171</v>
      </c>
      <c r="AU688" s="18" t="s">
        <v>82</v>
      </c>
    </row>
    <row r="689" spans="2:51" s="12" customFormat="1" ht="12">
      <c r="B689" s="150"/>
      <c r="D689" s="151" t="s">
        <v>173</v>
      </c>
      <c r="E689" s="152" t="s">
        <v>3</v>
      </c>
      <c r="F689" s="153" t="s">
        <v>276</v>
      </c>
      <c r="H689" s="152" t="s">
        <v>3</v>
      </c>
      <c r="I689" s="154"/>
      <c r="L689" s="150"/>
      <c r="M689" s="155"/>
      <c r="T689" s="156"/>
      <c r="AT689" s="152" t="s">
        <v>173</v>
      </c>
      <c r="AU689" s="152" t="s">
        <v>82</v>
      </c>
      <c r="AV689" s="12" t="s">
        <v>80</v>
      </c>
      <c r="AW689" s="12" t="s">
        <v>32</v>
      </c>
      <c r="AX689" s="12" t="s">
        <v>73</v>
      </c>
      <c r="AY689" s="152" t="s">
        <v>161</v>
      </c>
    </row>
    <row r="690" spans="2:51" s="13" customFormat="1" ht="12">
      <c r="B690" s="157"/>
      <c r="D690" s="151" t="s">
        <v>173</v>
      </c>
      <c r="E690" s="158" t="s">
        <v>3</v>
      </c>
      <c r="F690" s="159" t="s">
        <v>707</v>
      </c>
      <c r="H690" s="160">
        <v>46.32</v>
      </c>
      <c r="I690" s="161"/>
      <c r="L690" s="157"/>
      <c r="M690" s="162"/>
      <c r="T690" s="163"/>
      <c r="AT690" s="158" t="s">
        <v>173</v>
      </c>
      <c r="AU690" s="158" t="s">
        <v>82</v>
      </c>
      <c r="AV690" s="13" t="s">
        <v>82</v>
      </c>
      <c r="AW690" s="13" t="s">
        <v>32</v>
      </c>
      <c r="AX690" s="13" t="s">
        <v>73</v>
      </c>
      <c r="AY690" s="158" t="s">
        <v>161</v>
      </c>
    </row>
    <row r="691" spans="2:51" s="12" customFormat="1" ht="12">
      <c r="B691" s="150"/>
      <c r="D691" s="151" t="s">
        <v>173</v>
      </c>
      <c r="E691" s="152" t="s">
        <v>3</v>
      </c>
      <c r="F691" s="153" t="s">
        <v>307</v>
      </c>
      <c r="H691" s="152" t="s">
        <v>3</v>
      </c>
      <c r="I691" s="154"/>
      <c r="L691" s="150"/>
      <c r="M691" s="155"/>
      <c r="T691" s="156"/>
      <c r="AT691" s="152" t="s">
        <v>173</v>
      </c>
      <c r="AU691" s="152" t="s">
        <v>82</v>
      </c>
      <c r="AV691" s="12" t="s">
        <v>80</v>
      </c>
      <c r="AW691" s="12" t="s">
        <v>32</v>
      </c>
      <c r="AX691" s="12" t="s">
        <v>73</v>
      </c>
      <c r="AY691" s="152" t="s">
        <v>161</v>
      </c>
    </row>
    <row r="692" spans="2:51" s="13" customFormat="1" ht="12">
      <c r="B692" s="157"/>
      <c r="D692" s="151" t="s">
        <v>173</v>
      </c>
      <c r="E692" s="158" t="s">
        <v>3</v>
      </c>
      <c r="F692" s="159" t="s">
        <v>708</v>
      </c>
      <c r="H692" s="160">
        <v>1.933</v>
      </c>
      <c r="I692" s="161"/>
      <c r="L692" s="157"/>
      <c r="M692" s="162"/>
      <c r="T692" s="163"/>
      <c r="AT692" s="158" t="s">
        <v>173</v>
      </c>
      <c r="AU692" s="158" t="s">
        <v>82</v>
      </c>
      <c r="AV692" s="13" t="s">
        <v>82</v>
      </c>
      <c r="AW692" s="13" t="s">
        <v>32</v>
      </c>
      <c r="AX692" s="13" t="s">
        <v>73</v>
      </c>
      <c r="AY692" s="158" t="s">
        <v>161</v>
      </c>
    </row>
    <row r="693" spans="2:51" s="12" customFormat="1" ht="12">
      <c r="B693" s="150"/>
      <c r="D693" s="151" t="s">
        <v>173</v>
      </c>
      <c r="E693" s="152" t="s">
        <v>3</v>
      </c>
      <c r="F693" s="153" t="s">
        <v>709</v>
      </c>
      <c r="H693" s="152" t="s">
        <v>3</v>
      </c>
      <c r="I693" s="154"/>
      <c r="L693" s="150"/>
      <c r="M693" s="155"/>
      <c r="T693" s="156"/>
      <c r="AT693" s="152" t="s">
        <v>173</v>
      </c>
      <c r="AU693" s="152" t="s">
        <v>82</v>
      </c>
      <c r="AV693" s="12" t="s">
        <v>80</v>
      </c>
      <c r="AW693" s="12" t="s">
        <v>32</v>
      </c>
      <c r="AX693" s="12" t="s">
        <v>73</v>
      </c>
      <c r="AY693" s="152" t="s">
        <v>161</v>
      </c>
    </row>
    <row r="694" spans="2:51" s="12" customFormat="1" ht="12">
      <c r="B694" s="150"/>
      <c r="D694" s="151" t="s">
        <v>173</v>
      </c>
      <c r="E694" s="152" t="s">
        <v>3</v>
      </c>
      <c r="F694" s="153" t="s">
        <v>276</v>
      </c>
      <c r="H694" s="152" t="s">
        <v>3</v>
      </c>
      <c r="I694" s="154"/>
      <c r="L694" s="150"/>
      <c r="M694" s="155"/>
      <c r="T694" s="156"/>
      <c r="AT694" s="152" t="s">
        <v>173</v>
      </c>
      <c r="AU694" s="152" t="s">
        <v>82</v>
      </c>
      <c r="AV694" s="12" t="s">
        <v>80</v>
      </c>
      <c r="AW694" s="12" t="s">
        <v>32</v>
      </c>
      <c r="AX694" s="12" t="s">
        <v>73</v>
      </c>
      <c r="AY694" s="152" t="s">
        <v>161</v>
      </c>
    </row>
    <row r="695" spans="2:51" s="13" customFormat="1" ht="12">
      <c r="B695" s="157"/>
      <c r="D695" s="151" t="s">
        <v>173</v>
      </c>
      <c r="E695" s="158" t="s">
        <v>3</v>
      </c>
      <c r="F695" s="159" t="s">
        <v>710</v>
      </c>
      <c r="H695" s="160">
        <v>6</v>
      </c>
      <c r="I695" s="161"/>
      <c r="L695" s="157"/>
      <c r="M695" s="162"/>
      <c r="T695" s="163"/>
      <c r="AT695" s="158" t="s">
        <v>173</v>
      </c>
      <c r="AU695" s="158" t="s">
        <v>82</v>
      </c>
      <c r="AV695" s="13" t="s">
        <v>82</v>
      </c>
      <c r="AW695" s="13" t="s">
        <v>32</v>
      </c>
      <c r="AX695" s="13" t="s">
        <v>73</v>
      </c>
      <c r="AY695" s="158" t="s">
        <v>161</v>
      </c>
    </row>
    <row r="696" spans="2:51" s="12" customFormat="1" ht="12">
      <c r="B696" s="150"/>
      <c r="D696" s="151" t="s">
        <v>173</v>
      </c>
      <c r="E696" s="152" t="s">
        <v>3</v>
      </c>
      <c r="F696" s="153" t="s">
        <v>307</v>
      </c>
      <c r="H696" s="152" t="s">
        <v>3</v>
      </c>
      <c r="I696" s="154"/>
      <c r="L696" s="150"/>
      <c r="M696" s="155"/>
      <c r="T696" s="156"/>
      <c r="AT696" s="152" t="s">
        <v>173</v>
      </c>
      <c r="AU696" s="152" t="s">
        <v>82</v>
      </c>
      <c r="AV696" s="12" t="s">
        <v>80</v>
      </c>
      <c r="AW696" s="12" t="s">
        <v>32</v>
      </c>
      <c r="AX696" s="12" t="s">
        <v>73</v>
      </c>
      <c r="AY696" s="152" t="s">
        <v>161</v>
      </c>
    </row>
    <row r="697" spans="2:51" s="13" customFormat="1" ht="12">
      <c r="B697" s="157"/>
      <c r="D697" s="151" t="s">
        <v>173</v>
      </c>
      <c r="E697" s="158" t="s">
        <v>3</v>
      </c>
      <c r="F697" s="159" t="s">
        <v>711</v>
      </c>
      <c r="H697" s="160">
        <v>4.8</v>
      </c>
      <c r="I697" s="161"/>
      <c r="L697" s="157"/>
      <c r="M697" s="162"/>
      <c r="T697" s="163"/>
      <c r="AT697" s="158" t="s">
        <v>173</v>
      </c>
      <c r="AU697" s="158" t="s">
        <v>82</v>
      </c>
      <c r="AV697" s="13" t="s">
        <v>82</v>
      </c>
      <c r="AW697" s="13" t="s">
        <v>32</v>
      </c>
      <c r="AX697" s="13" t="s">
        <v>73</v>
      </c>
      <c r="AY697" s="158" t="s">
        <v>161</v>
      </c>
    </row>
    <row r="698" spans="2:51" s="14" customFormat="1" ht="12">
      <c r="B698" s="164"/>
      <c r="D698" s="151" t="s">
        <v>173</v>
      </c>
      <c r="E698" s="165" t="s">
        <v>3</v>
      </c>
      <c r="F698" s="166" t="s">
        <v>192</v>
      </c>
      <c r="H698" s="167">
        <v>59.053</v>
      </c>
      <c r="I698" s="168"/>
      <c r="L698" s="164"/>
      <c r="M698" s="169"/>
      <c r="T698" s="170"/>
      <c r="AT698" s="165" t="s">
        <v>173</v>
      </c>
      <c r="AU698" s="165" t="s">
        <v>82</v>
      </c>
      <c r="AV698" s="14" t="s">
        <v>169</v>
      </c>
      <c r="AW698" s="14" t="s">
        <v>32</v>
      </c>
      <c r="AX698" s="14" t="s">
        <v>80</v>
      </c>
      <c r="AY698" s="165" t="s">
        <v>161</v>
      </c>
    </row>
    <row r="699" spans="2:65" s="1" customFormat="1" ht="44.25" customHeight="1">
      <c r="B699" s="132"/>
      <c r="C699" s="133" t="s">
        <v>712</v>
      </c>
      <c r="D699" s="133" t="s">
        <v>164</v>
      </c>
      <c r="E699" s="134" t="s">
        <v>713</v>
      </c>
      <c r="F699" s="135" t="s">
        <v>714</v>
      </c>
      <c r="G699" s="136" t="s">
        <v>203</v>
      </c>
      <c r="H699" s="137">
        <v>7.946</v>
      </c>
      <c r="I699" s="138"/>
      <c r="J699" s="139">
        <f>ROUND(I699*H699,2)</f>
        <v>0</v>
      </c>
      <c r="K699" s="135" t="s">
        <v>168</v>
      </c>
      <c r="L699" s="33"/>
      <c r="M699" s="140" t="s">
        <v>3</v>
      </c>
      <c r="N699" s="141" t="s">
        <v>44</v>
      </c>
      <c r="P699" s="142">
        <f>O699*H699</f>
        <v>0</v>
      </c>
      <c r="Q699" s="142">
        <v>0</v>
      </c>
      <c r="R699" s="142">
        <f>Q699*H699</f>
        <v>0</v>
      </c>
      <c r="S699" s="142">
        <v>1.8</v>
      </c>
      <c r="T699" s="143">
        <f>S699*H699</f>
        <v>14.3028</v>
      </c>
      <c r="AR699" s="144" t="s">
        <v>169</v>
      </c>
      <c r="AT699" s="144" t="s">
        <v>164</v>
      </c>
      <c r="AU699" s="144" t="s">
        <v>82</v>
      </c>
      <c r="AY699" s="18" t="s">
        <v>161</v>
      </c>
      <c r="BE699" s="145">
        <f>IF(N699="základní",J699,0)</f>
        <v>0</v>
      </c>
      <c r="BF699" s="145">
        <f>IF(N699="snížená",J699,0)</f>
        <v>0</v>
      </c>
      <c r="BG699" s="145">
        <f>IF(N699="zákl. přenesená",J699,0)</f>
        <v>0</v>
      </c>
      <c r="BH699" s="145">
        <f>IF(N699="sníž. přenesená",J699,0)</f>
        <v>0</v>
      </c>
      <c r="BI699" s="145">
        <f>IF(N699="nulová",J699,0)</f>
        <v>0</v>
      </c>
      <c r="BJ699" s="18" t="s">
        <v>80</v>
      </c>
      <c r="BK699" s="145">
        <f>ROUND(I699*H699,2)</f>
        <v>0</v>
      </c>
      <c r="BL699" s="18" t="s">
        <v>169</v>
      </c>
      <c r="BM699" s="144" t="s">
        <v>715</v>
      </c>
    </row>
    <row r="700" spans="2:47" s="1" customFormat="1" ht="12">
      <c r="B700" s="33"/>
      <c r="D700" s="146" t="s">
        <v>171</v>
      </c>
      <c r="F700" s="147" t="s">
        <v>716</v>
      </c>
      <c r="I700" s="148"/>
      <c r="L700" s="33"/>
      <c r="M700" s="149"/>
      <c r="T700" s="54"/>
      <c r="AT700" s="18" t="s">
        <v>171</v>
      </c>
      <c r="AU700" s="18" t="s">
        <v>82</v>
      </c>
    </row>
    <row r="701" spans="2:51" s="12" customFormat="1" ht="12">
      <c r="B701" s="150"/>
      <c r="D701" s="151" t="s">
        <v>173</v>
      </c>
      <c r="E701" s="152" t="s">
        <v>3</v>
      </c>
      <c r="F701" s="153" t="s">
        <v>276</v>
      </c>
      <c r="H701" s="152" t="s">
        <v>3</v>
      </c>
      <c r="I701" s="154"/>
      <c r="L701" s="150"/>
      <c r="M701" s="155"/>
      <c r="T701" s="156"/>
      <c r="AT701" s="152" t="s">
        <v>173</v>
      </c>
      <c r="AU701" s="152" t="s">
        <v>82</v>
      </c>
      <c r="AV701" s="12" t="s">
        <v>80</v>
      </c>
      <c r="AW701" s="12" t="s">
        <v>32</v>
      </c>
      <c r="AX701" s="12" t="s">
        <v>73</v>
      </c>
      <c r="AY701" s="152" t="s">
        <v>161</v>
      </c>
    </row>
    <row r="702" spans="2:51" s="13" customFormat="1" ht="12">
      <c r="B702" s="157"/>
      <c r="D702" s="151" t="s">
        <v>173</v>
      </c>
      <c r="E702" s="158" t="s">
        <v>3</v>
      </c>
      <c r="F702" s="159" t="s">
        <v>717</v>
      </c>
      <c r="H702" s="160">
        <v>6.903</v>
      </c>
      <c r="I702" s="161"/>
      <c r="L702" s="157"/>
      <c r="M702" s="162"/>
      <c r="T702" s="163"/>
      <c r="AT702" s="158" t="s">
        <v>173</v>
      </c>
      <c r="AU702" s="158" t="s">
        <v>82</v>
      </c>
      <c r="AV702" s="13" t="s">
        <v>82</v>
      </c>
      <c r="AW702" s="13" t="s">
        <v>32</v>
      </c>
      <c r="AX702" s="13" t="s">
        <v>73</v>
      </c>
      <c r="AY702" s="158" t="s">
        <v>161</v>
      </c>
    </row>
    <row r="703" spans="2:51" s="13" customFormat="1" ht="12">
      <c r="B703" s="157"/>
      <c r="D703" s="151" t="s">
        <v>173</v>
      </c>
      <c r="E703" s="158" t="s">
        <v>3</v>
      </c>
      <c r="F703" s="159" t="s">
        <v>718</v>
      </c>
      <c r="H703" s="160">
        <v>0.835</v>
      </c>
      <c r="I703" s="161"/>
      <c r="L703" s="157"/>
      <c r="M703" s="162"/>
      <c r="T703" s="163"/>
      <c r="AT703" s="158" t="s">
        <v>173</v>
      </c>
      <c r="AU703" s="158" t="s">
        <v>82</v>
      </c>
      <c r="AV703" s="13" t="s">
        <v>82</v>
      </c>
      <c r="AW703" s="13" t="s">
        <v>32</v>
      </c>
      <c r="AX703" s="13" t="s">
        <v>73</v>
      </c>
      <c r="AY703" s="158" t="s">
        <v>161</v>
      </c>
    </row>
    <row r="704" spans="2:51" s="12" customFormat="1" ht="12">
      <c r="B704" s="150"/>
      <c r="D704" s="151" t="s">
        <v>173</v>
      </c>
      <c r="E704" s="152" t="s">
        <v>3</v>
      </c>
      <c r="F704" s="153" t="s">
        <v>307</v>
      </c>
      <c r="H704" s="152" t="s">
        <v>3</v>
      </c>
      <c r="I704" s="154"/>
      <c r="L704" s="150"/>
      <c r="M704" s="155"/>
      <c r="T704" s="156"/>
      <c r="AT704" s="152" t="s">
        <v>173</v>
      </c>
      <c r="AU704" s="152" t="s">
        <v>82</v>
      </c>
      <c r="AV704" s="12" t="s">
        <v>80</v>
      </c>
      <c r="AW704" s="12" t="s">
        <v>32</v>
      </c>
      <c r="AX704" s="12" t="s">
        <v>73</v>
      </c>
      <c r="AY704" s="152" t="s">
        <v>161</v>
      </c>
    </row>
    <row r="705" spans="2:51" s="13" customFormat="1" ht="12">
      <c r="B705" s="157"/>
      <c r="D705" s="151" t="s">
        <v>173</v>
      </c>
      <c r="E705" s="158" t="s">
        <v>3</v>
      </c>
      <c r="F705" s="159" t="s">
        <v>719</v>
      </c>
      <c r="H705" s="160">
        <v>0.208</v>
      </c>
      <c r="I705" s="161"/>
      <c r="L705" s="157"/>
      <c r="M705" s="162"/>
      <c r="T705" s="163"/>
      <c r="AT705" s="158" t="s">
        <v>173</v>
      </c>
      <c r="AU705" s="158" t="s">
        <v>82</v>
      </c>
      <c r="AV705" s="13" t="s">
        <v>82</v>
      </c>
      <c r="AW705" s="13" t="s">
        <v>32</v>
      </c>
      <c r="AX705" s="13" t="s">
        <v>73</v>
      </c>
      <c r="AY705" s="158" t="s">
        <v>161</v>
      </c>
    </row>
    <row r="706" spans="2:51" s="14" customFormat="1" ht="12">
      <c r="B706" s="164"/>
      <c r="D706" s="151" t="s">
        <v>173</v>
      </c>
      <c r="E706" s="165" t="s">
        <v>3</v>
      </c>
      <c r="F706" s="166" t="s">
        <v>192</v>
      </c>
      <c r="H706" s="167">
        <v>7.946</v>
      </c>
      <c r="I706" s="168"/>
      <c r="L706" s="164"/>
      <c r="M706" s="169"/>
      <c r="T706" s="170"/>
      <c r="AT706" s="165" t="s">
        <v>173</v>
      </c>
      <c r="AU706" s="165" t="s">
        <v>82</v>
      </c>
      <c r="AV706" s="14" t="s">
        <v>169</v>
      </c>
      <c r="AW706" s="14" t="s">
        <v>32</v>
      </c>
      <c r="AX706" s="14" t="s">
        <v>80</v>
      </c>
      <c r="AY706" s="165" t="s">
        <v>161</v>
      </c>
    </row>
    <row r="707" spans="2:65" s="1" customFormat="1" ht="49.15" customHeight="1">
      <c r="B707" s="132"/>
      <c r="C707" s="133" t="s">
        <v>720</v>
      </c>
      <c r="D707" s="133" t="s">
        <v>164</v>
      </c>
      <c r="E707" s="134" t="s">
        <v>721</v>
      </c>
      <c r="F707" s="135" t="s">
        <v>722</v>
      </c>
      <c r="G707" s="136" t="s">
        <v>203</v>
      </c>
      <c r="H707" s="137">
        <v>10.326</v>
      </c>
      <c r="I707" s="138"/>
      <c r="J707" s="139">
        <f>ROUND(I707*H707,2)</f>
        <v>0</v>
      </c>
      <c r="K707" s="135" t="s">
        <v>168</v>
      </c>
      <c r="L707" s="33"/>
      <c r="M707" s="140" t="s">
        <v>3</v>
      </c>
      <c r="N707" s="141" t="s">
        <v>44</v>
      </c>
      <c r="P707" s="142">
        <f>O707*H707</f>
        <v>0</v>
      </c>
      <c r="Q707" s="142">
        <v>0</v>
      </c>
      <c r="R707" s="142">
        <f>Q707*H707</f>
        <v>0</v>
      </c>
      <c r="S707" s="142">
        <v>1.8</v>
      </c>
      <c r="T707" s="143">
        <f>S707*H707</f>
        <v>18.5868</v>
      </c>
      <c r="AR707" s="144" t="s">
        <v>169</v>
      </c>
      <c r="AT707" s="144" t="s">
        <v>164</v>
      </c>
      <c r="AU707" s="144" t="s">
        <v>82</v>
      </c>
      <c r="AY707" s="18" t="s">
        <v>161</v>
      </c>
      <c r="BE707" s="145">
        <f>IF(N707="základní",J707,0)</f>
        <v>0</v>
      </c>
      <c r="BF707" s="145">
        <f>IF(N707="snížená",J707,0)</f>
        <v>0</v>
      </c>
      <c r="BG707" s="145">
        <f>IF(N707="zákl. přenesená",J707,0)</f>
        <v>0</v>
      </c>
      <c r="BH707" s="145">
        <f>IF(N707="sníž. přenesená",J707,0)</f>
        <v>0</v>
      </c>
      <c r="BI707" s="145">
        <f>IF(N707="nulová",J707,0)</f>
        <v>0</v>
      </c>
      <c r="BJ707" s="18" t="s">
        <v>80</v>
      </c>
      <c r="BK707" s="145">
        <f>ROUND(I707*H707,2)</f>
        <v>0</v>
      </c>
      <c r="BL707" s="18" t="s">
        <v>169</v>
      </c>
      <c r="BM707" s="144" t="s">
        <v>723</v>
      </c>
    </row>
    <row r="708" spans="2:47" s="1" customFormat="1" ht="12">
      <c r="B708" s="33"/>
      <c r="D708" s="146" t="s">
        <v>171</v>
      </c>
      <c r="F708" s="147" t="s">
        <v>724</v>
      </c>
      <c r="I708" s="148"/>
      <c r="L708" s="33"/>
      <c r="M708" s="149"/>
      <c r="T708" s="54"/>
      <c r="AT708" s="18" t="s">
        <v>171</v>
      </c>
      <c r="AU708" s="18" t="s">
        <v>82</v>
      </c>
    </row>
    <row r="709" spans="2:51" s="12" customFormat="1" ht="12">
      <c r="B709" s="150"/>
      <c r="D709" s="151" t="s">
        <v>173</v>
      </c>
      <c r="E709" s="152" t="s">
        <v>3</v>
      </c>
      <c r="F709" s="153" t="s">
        <v>276</v>
      </c>
      <c r="H709" s="152" t="s">
        <v>3</v>
      </c>
      <c r="I709" s="154"/>
      <c r="L709" s="150"/>
      <c r="M709" s="155"/>
      <c r="T709" s="156"/>
      <c r="AT709" s="152" t="s">
        <v>173</v>
      </c>
      <c r="AU709" s="152" t="s">
        <v>82</v>
      </c>
      <c r="AV709" s="12" t="s">
        <v>80</v>
      </c>
      <c r="AW709" s="12" t="s">
        <v>32</v>
      </c>
      <c r="AX709" s="12" t="s">
        <v>73</v>
      </c>
      <c r="AY709" s="152" t="s">
        <v>161</v>
      </c>
    </row>
    <row r="710" spans="2:51" s="13" customFormat="1" ht="12">
      <c r="B710" s="157"/>
      <c r="D710" s="151" t="s">
        <v>173</v>
      </c>
      <c r="E710" s="158" t="s">
        <v>3</v>
      </c>
      <c r="F710" s="159" t="s">
        <v>725</v>
      </c>
      <c r="H710" s="160">
        <v>2.92</v>
      </c>
      <c r="I710" s="161"/>
      <c r="L710" s="157"/>
      <c r="M710" s="162"/>
      <c r="T710" s="163"/>
      <c r="AT710" s="158" t="s">
        <v>173</v>
      </c>
      <c r="AU710" s="158" t="s">
        <v>82</v>
      </c>
      <c r="AV710" s="13" t="s">
        <v>82</v>
      </c>
      <c r="AW710" s="13" t="s">
        <v>32</v>
      </c>
      <c r="AX710" s="13" t="s">
        <v>73</v>
      </c>
      <c r="AY710" s="158" t="s">
        <v>161</v>
      </c>
    </row>
    <row r="711" spans="2:51" s="13" customFormat="1" ht="22.5">
      <c r="B711" s="157"/>
      <c r="D711" s="151" t="s">
        <v>173</v>
      </c>
      <c r="E711" s="158" t="s">
        <v>3</v>
      </c>
      <c r="F711" s="159" t="s">
        <v>726</v>
      </c>
      <c r="H711" s="160">
        <v>7.406</v>
      </c>
      <c r="I711" s="161"/>
      <c r="L711" s="157"/>
      <c r="M711" s="162"/>
      <c r="T711" s="163"/>
      <c r="AT711" s="158" t="s">
        <v>173</v>
      </c>
      <c r="AU711" s="158" t="s">
        <v>82</v>
      </c>
      <c r="AV711" s="13" t="s">
        <v>82</v>
      </c>
      <c r="AW711" s="13" t="s">
        <v>32</v>
      </c>
      <c r="AX711" s="13" t="s">
        <v>73</v>
      </c>
      <c r="AY711" s="158" t="s">
        <v>161</v>
      </c>
    </row>
    <row r="712" spans="2:51" s="14" customFormat="1" ht="12">
      <c r="B712" s="164"/>
      <c r="D712" s="151" t="s">
        <v>173</v>
      </c>
      <c r="E712" s="165" t="s">
        <v>3</v>
      </c>
      <c r="F712" s="166" t="s">
        <v>192</v>
      </c>
      <c r="H712" s="167">
        <v>10.326</v>
      </c>
      <c r="I712" s="168"/>
      <c r="L712" s="164"/>
      <c r="M712" s="169"/>
      <c r="T712" s="170"/>
      <c r="AT712" s="165" t="s">
        <v>173</v>
      </c>
      <c r="AU712" s="165" t="s">
        <v>82</v>
      </c>
      <c r="AV712" s="14" t="s">
        <v>169</v>
      </c>
      <c r="AW712" s="14" t="s">
        <v>32</v>
      </c>
      <c r="AX712" s="14" t="s">
        <v>80</v>
      </c>
      <c r="AY712" s="165" t="s">
        <v>161</v>
      </c>
    </row>
    <row r="713" spans="2:65" s="1" customFormat="1" ht="24.2" customHeight="1">
      <c r="B713" s="132"/>
      <c r="C713" s="133" t="s">
        <v>727</v>
      </c>
      <c r="D713" s="133" t="s">
        <v>164</v>
      </c>
      <c r="E713" s="134" t="s">
        <v>728</v>
      </c>
      <c r="F713" s="135" t="s">
        <v>729</v>
      </c>
      <c r="G713" s="136" t="s">
        <v>167</v>
      </c>
      <c r="H713" s="137">
        <v>28.389</v>
      </c>
      <c r="I713" s="138"/>
      <c r="J713" s="139">
        <f>ROUND(I713*H713,2)</f>
        <v>0</v>
      </c>
      <c r="K713" s="135" t="s">
        <v>168</v>
      </c>
      <c r="L713" s="33"/>
      <c r="M713" s="140" t="s">
        <v>3</v>
      </c>
      <c r="N713" s="141" t="s">
        <v>44</v>
      </c>
      <c r="P713" s="142">
        <f>O713*H713</f>
        <v>0</v>
      </c>
      <c r="Q713" s="142">
        <v>0</v>
      </c>
      <c r="R713" s="142">
        <f>Q713*H713</f>
        <v>0</v>
      </c>
      <c r="S713" s="142">
        <v>0.082</v>
      </c>
      <c r="T713" s="143">
        <f>S713*H713</f>
        <v>2.3278980000000002</v>
      </c>
      <c r="AR713" s="144" t="s">
        <v>169</v>
      </c>
      <c r="AT713" s="144" t="s">
        <v>164</v>
      </c>
      <c r="AU713" s="144" t="s">
        <v>82</v>
      </c>
      <c r="AY713" s="18" t="s">
        <v>161</v>
      </c>
      <c r="BE713" s="145">
        <f>IF(N713="základní",J713,0)</f>
        <v>0</v>
      </c>
      <c r="BF713" s="145">
        <f>IF(N713="snížená",J713,0)</f>
        <v>0</v>
      </c>
      <c r="BG713" s="145">
        <f>IF(N713="zákl. přenesená",J713,0)</f>
        <v>0</v>
      </c>
      <c r="BH713" s="145">
        <f>IF(N713="sníž. přenesená",J713,0)</f>
        <v>0</v>
      </c>
      <c r="BI713" s="145">
        <f>IF(N713="nulová",J713,0)</f>
        <v>0</v>
      </c>
      <c r="BJ713" s="18" t="s">
        <v>80</v>
      </c>
      <c r="BK713" s="145">
        <f>ROUND(I713*H713,2)</f>
        <v>0</v>
      </c>
      <c r="BL713" s="18" t="s">
        <v>169</v>
      </c>
      <c r="BM713" s="144" t="s">
        <v>730</v>
      </c>
    </row>
    <row r="714" spans="2:47" s="1" customFormat="1" ht="12">
      <c r="B714" s="33"/>
      <c r="D714" s="146" t="s">
        <v>171</v>
      </c>
      <c r="F714" s="147" t="s">
        <v>731</v>
      </c>
      <c r="I714" s="148"/>
      <c r="L714" s="33"/>
      <c r="M714" s="149"/>
      <c r="T714" s="54"/>
      <c r="AT714" s="18" t="s">
        <v>171</v>
      </c>
      <c r="AU714" s="18" t="s">
        <v>82</v>
      </c>
    </row>
    <row r="715" spans="2:51" s="12" customFormat="1" ht="12">
      <c r="B715" s="150"/>
      <c r="D715" s="151" t="s">
        <v>173</v>
      </c>
      <c r="E715" s="152" t="s">
        <v>3</v>
      </c>
      <c r="F715" s="153" t="s">
        <v>307</v>
      </c>
      <c r="H715" s="152" t="s">
        <v>3</v>
      </c>
      <c r="I715" s="154"/>
      <c r="L715" s="150"/>
      <c r="M715" s="155"/>
      <c r="T715" s="156"/>
      <c r="AT715" s="152" t="s">
        <v>173</v>
      </c>
      <c r="AU715" s="152" t="s">
        <v>82</v>
      </c>
      <c r="AV715" s="12" t="s">
        <v>80</v>
      </c>
      <c r="AW715" s="12" t="s">
        <v>32</v>
      </c>
      <c r="AX715" s="12" t="s">
        <v>73</v>
      </c>
      <c r="AY715" s="152" t="s">
        <v>161</v>
      </c>
    </row>
    <row r="716" spans="2:51" s="13" customFormat="1" ht="12">
      <c r="B716" s="157"/>
      <c r="D716" s="151" t="s">
        <v>173</v>
      </c>
      <c r="E716" s="158" t="s">
        <v>3</v>
      </c>
      <c r="F716" s="159" t="s">
        <v>732</v>
      </c>
      <c r="H716" s="160">
        <v>28.389</v>
      </c>
      <c r="I716" s="161"/>
      <c r="L716" s="157"/>
      <c r="M716" s="162"/>
      <c r="T716" s="163"/>
      <c r="AT716" s="158" t="s">
        <v>173</v>
      </c>
      <c r="AU716" s="158" t="s">
        <v>82</v>
      </c>
      <c r="AV716" s="13" t="s">
        <v>82</v>
      </c>
      <c r="AW716" s="13" t="s">
        <v>32</v>
      </c>
      <c r="AX716" s="13" t="s">
        <v>80</v>
      </c>
      <c r="AY716" s="158" t="s">
        <v>161</v>
      </c>
    </row>
    <row r="717" spans="2:65" s="1" customFormat="1" ht="24.2" customHeight="1">
      <c r="B717" s="132"/>
      <c r="C717" s="133" t="s">
        <v>733</v>
      </c>
      <c r="D717" s="133" t="s">
        <v>164</v>
      </c>
      <c r="E717" s="134" t="s">
        <v>734</v>
      </c>
      <c r="F717" s="135" t="s">
        <v>735</v>
      </c>
      <c r="G717" s="136" t="s">
        <v>340</v>
      </c>
      <c r="H717" s="137">
        <v>10.79</v>
      </c>
      <c r="I717" s="138"/>
      <c r="J717" s="139">
        <f>ROUND(I717*H717,2)</f>
        <v>0</v>
      </c>
      <c r="K717" s="135" t="s">
        <v>168</v>
      </c>
      <c r="L717" s="33"/>
      <c r="M717" s="140" t="s">
        <v>3</v>
      </c>
      <c r="N717" s="141" t="s">
        <v>44</v>
      </c>
      <c r="P717" s="142">
        <f>O717*H717</f>
        <v>0</v>
      </c>
      <c r="Q717" s="142">
        <v>0</v>
      </c>
      <c r="R717" s="142">
        <f>Q717*H717</f>
        <v>0</v>
      </c>
      <c r="S717" s="142">
        <v>0.07</v>
      </c>
      <c r="T717" s="143">
        <f>S717*H717</f>
        <v>0.7553</v>
      </c>
      <c r="AR717" s="144" t="s">
        <v>169</v>
      </c>
      <c r="AT717" s="144" t="s">
        <v>164</v>
      </c>
      <c r="AU717" s="144" t="s">
        <v>82</v>
      </c>
      <c r="AY717" s="18" t="s">
        <v>161</v>
      </c>
      <c r="BE717" s="145">
        <f>IF(N717="základní",J717,0)</f>
        <v>0</v>
      </c>
      <c r="BF717" s="145">
        <f>IF(N717="snížená",J717,0)</f>
        <v>0</v>
      </c>
      <c r="BG717" s="145">
        <f>IF(N717="zákl. přenesená",J717,0)</f>
        <v>0</v>
      </c>
      <c r="BH717" s="145">
        <f>IF(N717="sníž. přenesená",J717,0)</f>
        <v>0</v>
      </c>
      <c r="BI717" s="145">
        <f>IF(N717="nulová",J717,0)</f>
        <v>0</v>
      </c>
      <c r="BJ717" s="18" t="s">
        <v>80</v>
      </c>
      <c r="BK717" s="145">
        <f>ROUND(I717*H717,2)</f>
        <v>0</v>
      </c>
      <c r="BL717" s="18" t="s">
        <v>169</v>
      </c>
      <c r="BM717" s="144" t="s">
        <v>736</v>
      </c>
    </row>
    <row r="718" spans="2:47" s="1" customFormat="1" ht="12">
      <c r="B718" s="33"/>
      <c r="D718" s="146" t="s">
        <v>171</v>
      </c>
      <c r="F718" s="147" t="s">
        <v>737</v>
      </c>
      <c r="I718" s="148"/>
      <c r="L718" s="33"/>
      <c r="M718" s="149"/>
      <c r="T718" s="54"/>
      <c r="AT718" s="18" t="s">
        <v>171</v>
      </c>
      <c r="AU718" s="18" t="s">
        <v>82</v>
      </c>
    </row>
    <row r="719" spans="2:51" s="12" customFormat="1" ht="12">
      <c r="B719" s="150"/>
      <c r="D719" s="151" t="s">
        <v>173</v>
      </c>
      <c r="E719" s="152" t="s">
        <v>3</v>
      </c>
      <c r="F719" s="153" t="s">
        <v>276</v>
      </c>
      <c r="H719" s="152" t="s">
        <v>3</v>
      </c>
      <c r="I719" s="154"/>
      <c r="L719" s="150"/>
      <c r="M719" s="155"/>
      <c r="T719" s="156"/>
      <c r="AT719" s="152" t="s">
        <v>173</v>
      </c>
      <c r="AU719" s="152" t="s">
        <v>82</v>
      </c>
      <c r="AV719" s="12" t="s">
        <v>80</v>
      </c>
      <c r="AW719" s="12" t="s">
        <v>32</v>
      </c>
      <c r="AX719" s="12" t="s">
        <v>73</v>
      </c>
      <c r="AY719" s="152" t="s">
        <v>161</v>
      </c>
    </row>
    <row r="720" spans="2:51" s="13" customFormat="1" ht="12">
      <c r="B720" s="157"/>
      <c r="D720" s="151" t="s">
        <v>173</v>
      </c>
      <c r="E720" s="158" t="s">
        <v>3</v>
      </c>
      <c r="F720" s="159" t="s">
        <v>738</v>
      </c>
      <c r="H720" s="160">
        <v>9.39</v>
      </c>
      <c r="I720" s="161"/>
      <c r="L720" s="157"/>
      <c r="M720" s="162"/>
      <c r="T720" s="163"/>
      <c r="AT720" s="158" t="s">
        <v>173</v>
      </c>
      <c r="AU720" s="158" t="s">
        <v>82</v>
      </c>
      <c r="AV720" s="13" t="s">
        <v>82</v>
      </c>
      <c r="AW720" s="13" t="s">
        <v>32</v>
      </c>
      <c r="AX720" s="13" t="s">
        <v>73</v>
      </c>
      <c r="AY720" s="158" t="s">
        <v>161</v>
      </c>
    </row>
    <row r="721" spans="2:51" s="12" customFormat="1" ht="12">
      <c r="B721" s="150"/>
      <c r="D721" s="151" t="s">
        <v>173</v>
      </c>
      <c r="E721" s="152" t="s">
        <v>3</v>
      </c>
      <c r="F721" s="153" t="s">
        <v>739</v>
      </c>
      <c r="H721" s="152" t="s">
        <v>3</v>
      </c>
      <c r="I721" s="154"/>
      <c r="L721" s="150"/>
      <c r="M721" s="155"/>
      <c r="T721" s="156"/>
      <c r="AT721" s="152" t="s">
        <v>173</v>
      </c>
      <c r="AU721" s="152" t="s">
        <v>82</v>
      </c>
      <c r="AV721" s="12" t="s">
        <v>80</v>
      </c>
      <c r="AW721" s="12" t="s">
        <v>32</v>
      </c>
      <c r="AX721" s="12" t="s">
        <v>73</v>
      </c>
      <c r="AY721" s="152" t="s">
        <v>161</v>
      </c>
    </row>
    <row r="722" spans="2:51" s="13" customFormat="1" ht="12">
      <c r="B722" s="157"/>
      <c r="D722" s="151" t="s">
        <v>173</v>
      </c>
      <c r="E722" s="158" t="s">
        <v>3</v>
      </c>
      <c r="F722" s="159" t="s">
        <v>740</v>
      </c>
      <c r="H722" s="160">
        <v>1.4</v>
      </c>
      <c r="I722" s="161"/>
      <c r="L722" s="157"/>
      <c r="M722" s="162"/>
      <c r="T722" s="163"/>
      <c r="AT722" s="158" t="s">
        <v>173</v>
      </c>
      <c r="AU722" s="158" t="s">
        <v>82</v>
      </c>
      <c r="AV722" s="13" t="s">
        <v>82</v>
      </c>
      <c r="AW722" s="13" t="s">
        <v>32</v>
      </c>
      <c r="AX722" s="13" t="s">
        <v>73</v>
      </c>
      <c r="AY722" s="158" t="s">
        <v>161</v>
      </c>
    </row>
    <row r="723" spans="2:51" s="14" customFormat="1" ht="12">
      <c r="B723" s="164"/>
      <c r="D723" s="151" t="s">
        <v>173</v>
      </c>
      <c r="E723" s="165" t="s">
        <v>3</v>
      </c>
      <c r="F723" s="166" t="s">
        <v>192</v>
      </c>
      <c r="H723" s="167">
        <v>10.790000000000001</v>
      </c>
      <c r="I723" s="168"/>
      <c r="L723" s="164"/>
      <c r="M723" s="169"/>
      <c r="T723" s="170"/>
      <c r="AT723" s="165" t="s">
        <v>173</v>
      </c>
      <c r="AU723" s="165" t="s">
        <v>82</v>
      </c>
      <c r="AV723" s="14" t="s">
        <v>169</v>
      </c>
      <c r="AW723" s="14" t="s">
        <v>32</v>
      </c>
      <c r="AX723" s="14" t="s">
        <v>80</v>
      </c>
      <c r="AY723" s="165" t="s">
        <v>161</v>
      </c>
    </row>
    <row r="724" spans="2:65" s="1" customFormat="1" ht="24.2" customHeight="1">
      <c r="B724" s="132"/>
      <c r="C724" s="133" t="s">
        <v>741</v>
      </c>
      <c r="D724" s="133" t="s">
        <v>164</v>
      </c>
      <c r="E724" s="134" t="s">
        <v>742</v>
      </c>
      <c r="F724" s="135" t="s">
        <v>743</v>
      </c>
      <c r="G724" s="136" t="s">
        <v>203</v>
      </c>
      <c r="H724" s="137">
        <v>60.168</v>
      </c>
      <c r="I724" s="138"/>
      <c r="J724" s="139">
        <f>ROUND(I724*H724,2)</f>
        <v>0</v>
      </c>
      <c r="K724" s="135" t="s">
        <v>168</v>
      </c>
      <c r="L724" s="33"/>
      <c r="M724" s="140" t="s">
        <v>3</v>
      </c>
      <c r="N724" s="141" t="s">
        <v>44</v>
      </c>
      <c r="P724" s="142">
        <f>O724*H724</f>
        <v>0</v>
      </c>
      <c r="Q724" s="142">
        <v>0</v>
      </c>
      <c r="R724" s="142">
        <f>Q724*H724</f>
        <v>0</v>
      </c>
      <c r="S724" s="142">
        <v>2.2</v>
      </c>
      <c r="T724" s="143">
        <f>S724*H724</f>
        <v>132.36960000000002</v>
      </c>
      <c r="AR724" s="144" t="s">
        <v>169</v>
      </c>
      <c r="AT724" s="144" t="s">
        <v>164</v>
      </c>
      <c r="AU724" s="144" t="s">
        <v>82</v>
      </c>
      <c r="AY724" s="18" t="s">
        <v>161</v>
      </c>
      <c r="BE724" s="145">
        <f>IF(N724="základní",J724,0)</f>
        <v>0</v>
      </c>
      <c r="BF724" s="145">
        <f>IF(N724="snížená",J724,0)</f>
        <v>0</v>
      </c>
      <c r="BG724" s="145">
        <f>IF(N724="zákl. přenesená",J724,0)</f>
        <v>0</v>
      </c>
      <c r="BH724" s="145">
        <f>IF(N724="sníž. přenesená",J724,0)</f>
        <v>0</v>
      </c>
      <c r="BI724" s="145">
        <f>IF(N724="nulová",J724,0)</f>
        <v>0</v>
      </c>
      <c r="BJ724" s="18" t="s">
        <v>80</v>
      </c>
      <c r="BK724" s="145">
        <f>ROUND(I724*H724,2)</f>
        <v>0</v>
      </c>
      <c r="BL724" s="18" t="s">
        <v>169</v>
      </c>
      <c r="BM724" s="144" t="s">
        <v>744</v>
      </c>
    </row>
    <row r="725" spans="2:47" s="1" customFormat="1" ht="12">
      <c r="B725" s="33"/>
      <c r="D725" s="146" t="s">
        <v>171</v>
      </c>
      <c r="F725" s="147" t="s">
        <v>745</v>
      </c>
      <c r="I725" s="148"/>
      <c r="L725" s="33"/>
      <c r="M725" s="149"/>
      <c r="T725" s="54"/>
      <c r="AT725" s="18" t="s">
        <v>171</v>
      </c>
      <c r="AU725" s="18" t="s">
        <v>82</v>
      </c>
    </row>
    <row r="726" spans="2:51" s="12" customFormat="1" ht="12">
      <c r="B726" s="150"/>
      <c r="D726" s="151" t="s">
        <v>173</v>
      </c>
      <c r="E726" s="152" t="s">
        <v>3</v>
      </c>
      <c r="F726" s="153" t="s">
        <v>174</v>
      </c>
      <c r="H726" s="152" t="s">
        <v>3</v>
      </c>
      <c r="I726" s="154"/>
      <c r="L726" s="150"/>
      <c r="M726" s="155"/>
      <c r="T726" s="156"/>
      <c r="AT726" s="152" t="s">
        <v>173</v>
      </c>
      <c r="AU726" s="152" t="s">
        <v>82</v>
      </c>
      <c r="AV726" s="12" t="s">
        <v>80</v>
      </c>
      <c r="AW726" s="12" t="s">
        <v>32</v>
      </c>
      <c r="AX726" s="12" t="s">
        <v>73</v>
      </c>
      <c r="AY726" s="152" t="s">
        <v>161</v>
      </c>
    </row>
    <row r="727" spans="2:51" s="13" customFormat="1" ht="12">
      <c r="B727" s="157"/>
      <c r="D727" s="151" t="s">
        <v>173</v>
      </c>
      <c r="E727" s="158" t="s">
        <v>3</v>
      </c>
      <c r="F727" s="159" t="s">
        <v>746</v>
      </c>
      <c r="H727" s="160">
        <v>2.267</v>
      </c>
      <c r="I727" s="161"/>
      <c r="L727" s="157"/>
      <c r="M727" s="162"/>
      <c r="T727" s="163"/>
      <c r="AT727" s="158" t="s">
        <v>173</v>
      </c>
      <c r="AU727" s="158" t="s">
        <v>82</v>
      </c>
      <c r="AV727" s="13" t="s">
        <v>82</v>
      </c>
      <c r="AW727" s="13" t="s">
        <v>32</v>
      </c>
      <c r="AX727" s="13" t="s">
        <v>73</v>
      </c>
      <c r="AY727" s="158" t="s">
        <v>161</v>
      </c>
    </row>
    <row r="728" spans="2:51" s="12" customFormat="1" ht="12">
      <c r="B728" s="150"/>
      <c r="D728" s="151" t="s">
        <v>173</v>
      </c>
      <c r="E728" s="152" t="s">
        <v>3</v>
      </c>
      <c r="F728" s="153" t="s">
        <v>176</v>
      </c>
      <c r="H728" s="152" t="s">
        <v>3</v>
      </c>
      <c r="I728" s="154"/>
      <c r="L728" s="150"/>
      <c r="M728" s="155"/>
      <c r="T728" s="156"/>
      <c r="AT728" s="152" t="s">
        <v>173</v>
      </c>
      <c r="AU728" s="152" t="s">
        <v>82</v>
      </c>
      <c r="AV728" s="12" t="s">
        <v>80</v>
      </c>
      <c r="AW728" s="12" t="s">
        <v>32</v>
      </c>
      <c r="AX728" s="12" t="s">
        <v>73</v>
      </c>
      <c r="AY728" s="152" t="s">
        <v>161</v>
      </c>
    </row>
    <row r="729" spans="2:51" s="13" customFormat="1" ht="12">
      <c r="B729" s="157"/>
      <c r="D729" s="151" t="s">
        <v>173</v>
      </c>
      <c r="E729" s="158" t="s">
        <v>3</v>
      </c>
      <c r="F729" s="159" t="s">
        <v>747</v>
      </c>
      <c r="H729" s="160">
        <v>10.388</v>
      </c>
      <c r="I729" s="161"/>
      <c r="L729" s="157"/>
      <c r="M729" s="162"/>
      <c r="T729" s="163"/>
      <c r="AT729" s="158" t="s">
        <v>173</v>
      </c>
      <c r="AU729" s="158" t="s">
        <v>82</v>
      </c>
      <c r="AV729" s="13" t="s">
        <v>82</v>
      </c>
      <c r="AW729" s="13" t="s">
        <v>32</v>
      </c>
      <c r="AX729" s="13" t="s">
        <v>73</v>
      </c>
      <c r="AY729" s="158" t="s">
        <v>161</v>
      </c>
    </row>
    <row r="730" spans="2:51" s="12" customFormat="1" ht="12">
      <c r="B730" s="150"/>
      <c r="D730" s="151" t="s">
        <v>173</v>
      </c>
      <c r="E730" s="152" t="s">
        <v>3</v>
      </c>
      <c r="F730" s="153" t="s">
        <v>178</v>
      </c>
      <c r="H730" s="152" t="s">
        <v>3</v>
      </c>
      <c r="I730" s="154"/>
      <c r="L730" s="150"/>
      <c r="M730" s="155"/>
      <c r="T730" s="156"/>
      <c r="AT730" s="152" t="s">
        <v>173</v>
      </c>
      <c r="AU730" s="152" t="s">
        <v>82</v>
      </c>
      <c r="AV730" s="12" t="s">
        <v>80</v>
      </c>
      <c r="AW730" s="12" t="s">
        <v>32</v>
      </c>
      <c r="AX730" s="12" t="s">
        <v>73</v>
      </c>
      <c r="AY730" s="152" t="s">
        <v>161</v>
      </c>
    </row>
    <row r="731" spans="2:51" s="13" customFormat="1" ht="12">
      <c r="B731" s="157"/>
      <c r="D731" s="151" t="s">
        <v>173</v>
      </c>
      <c r="E731" s="158" t="s">
        <v>3</v>
      </c>
      <c r="F731" s="159" t="s">
        <v>748</v>
      </c>
      <c r="H731" s="160">
        <v>1.842</v>
      </c>
      <c r="I731" s="161"/>
      <c r="L731" s="157"/>
      <c r="M731" s="162"/>
      <c r="T731" s="163"/>
      <c r="AT731" s="158" t="s">
        <v>173</v>
      </c>
      <c r="AU731" s="158" t="s">
        <v>82</v>
      </c>
      <c r="AV731" s="13" t="s">
        <v>82</v>
      </c>
      <c r="AW731" s="13" t="s">
        <v>32</v>
      </c>
      <c r="AX731" s="13" t="s">
        <v>73</v>
      </c>
      <c r="AY731" s="158" t="s">
        <v>161</v>
      </c>
    </row>
    <row r="732" spans="2:51" s="12" customFormat="1" ht="12">
      <c r="B732" s="150"/>
      <c r="D732" s="151" t="s">
        <v>173</v>
      </c>
      <c r="E732" s="152" t="s">
        <v>3</v>
      </c>
      <c r="F732" s="153" t="s">
        <v>180</v>
      </c>
      <c r="H732" s="152" t="s">
        <v>3</v>
      </c>
      <c r="I732" s="154"/>
      <c r="L732" s="150"/>
      <c r="M732" s="155"/>
      <c r="T732" s="156"/>
      <c r="AT732" s="152" t="s">
        <v>173</v>
      </c>
      <c r="AU732" s="152" t="s">
        <v>82</v>
      </c>
      <c r="AV732" s="12" t="s">
        <v>80</v>
      </c>
      <c r="AW732" s="12" t="s">
        <v>32</v>
      </c>
      <c r="AX732" s="12" t="s">
        <v>73</v>
      </c>
      <c r="AY732" s="152" t="s">
        <v>161</v>
      </c>
    </row>
    <row r="733" spans="2:51" s="13" customFormat="1" ht="12">
      <c r="B733" s="157"/>
      <c r="D733" s="151" t="s">
        <v>173</v>
      </c>
      <c r="E733" s="158" t="s">
        <v>3</v>
      </c>
      <c r="F733" s="159" t="s">
        <v>615</v>
      </c>
      <c r="H733" s="160">
        <v>7.257</v>
      </c>
      <c r="I733" s="161"/>
      <c r="L733" s="157"/>
      <c r="M733" s="162"/>
      <c r="T733" s="163"/>
      <c r="AT733" s="158" t="s">
        <v>173</v>
      </c>
      <c r="AU733" s="158" t="s">
        <v>82</v>
      </c>
      <c r="AV733" s="13" t="s">
        <v>82</v>
      </c>
      <c r="AW733" s="13" t="s">
        <v>32</v>
      </c>
      <c r="AX733" s="13" t="s">
        <v>73</v>
      </c>
      <c r="AY733" s="158" t="s">
        <v>161</v>
      </c>
    </row>
    <row r="734" spans="2:51" s="12" customFormat="1" ht="12">
      <c r="B734" s="150"/>
      <c r="D734" s="151" t="s">
        <v>173</v>
      </c>
      <c r="E734" s="152" t="s">
        <v>3</v>
      </c>
      <c r="F734" s="153" t="s">
        <v>182</v>
      </c>
      <c r="H734" s="152" t="s">
        <v>3</v>
      </c>
      <c r="I734" s="154"/>
      <c r="L734" s="150"/>
      <c r="M734" s="155"/>
      <c r="T734" s="156"/>
      <c r="AT734" s="152" t="s">
        <v>173</v>
      </c>
      <c r="AU734" s="152" t="s">
        <v>82</v>
      </c>
      <c r="AV734" s="12" t="s">
        <v>80</v>
      </c>
      <c r="AW734" s="12" t="s">
        <v>32</v>
      </c>
      <c r="AX734" s="12" t="s">
        <v>73</v>
      </c>
      <c r="AY734" s="152" t="s">
        <v>161</v>
      </c>
    </row>
    <row r="735" spans="2:51" s="13" customFormat="1" ht="12">
      <c r="B735" s="157"/>
      <c r="D735" s="151" t="s">
        <v>173</v>
      </c>
      <c r="E735" s="158" t="s">
        <v>3</v>
      </c>
      <c r="F735" s="159" t="s">
        <v>749</v>
      </c>
      <c r="H735" s="160">
        <v>20.934</v>
      </c>
      <c r="I735" s="161"/>
      <c r="L735" s="157"/>
      <c r="M735" s="162"/>
      <c r="T735" s="163"/>
      <c r="AT735" s="158" t="s">
        <v>173</v>
      </c>
      <c r="AU735" s="158" t="s">
        <v>82</v>
      </c>
      <c r="AV735" s="13" t="s">
        <v>82</v>
      </c>
      <c r="AW735" s="13" t="s">
        <v>32</v>
      </c>
      <c r="AX735" s="13" t="s">
        <v>73</v>
      </c>
      <c r="AY735" s="158" t="s">
        <v>161</v>
      </c>
    </row>
    <row r="736" spans="2:51" s="12" customFormat="1" ht="12">
      <c r="B736" s="150"/>
      <c r="D736" s="151" t="s">
        <v>173</v>
      </c>
      <c r="E736" s="152" t="s">
        <v>3</v>
      </c>
      <c r="F736" s="153" t="s">
        <v>184</v>
      </c>
      <c r="H736" s="152" t="s">
        <v>3</v>
      </c>
      <c r="I736" s="154"/>
      <c r="L736" s="150"/>
      <c r="M736" s="155"/>
      <c r="T736" s="156"/>
      <c r="AT736" s="152" t="s">
        <v>173</v>
      </c>
      <c r="AU736" s="152" t="s">
        <v>82</v>
      </c>
      <c r="AV736" s="12" t="s">
        <v>80</v>
      </c>
      <c r="AW736" s="12" t="s">
        <v>32</v>
      </c>
      <c r="AX736" s="12" t="s">
        <v>73</v>
      </c>
      <c r="AY736" s="152" t="s">
        <v>161</v>
      </c>
    </row>
    <row r="737" spans="2:51" s="13" customFormat="1" ht="12">
      <c r="B737" s="157"/>
      <c r="D737" s="151" t="s">
        <v>173</v>
      </c>
      <c r="E737" s="158" t="s">
        <v>3</v>
      </c>
      <c r="F737" s="159" t="s">
        <v>750</v>
      </c>
      <c r="H737" s="160">
        <v>5.419</v>
      </c>
      <c r="I737" s="161"/>
      <c r="L737" s="157"/>
      <c r="M737" s="162"/>
      <c r="T737" s="163"/>
      <c r="AT737" s="158" t="s">
        <v>173</v>
      </c>
      <c r="AU737" s="158" t="s">
        <v>82</v>
      </c>
      <c r="AV737" s="13" t="s">
        <v>82</v>
      </c>
      <c r="AW737" s="13" t="s">
        <v>32</v>
      </c>
      <c r="AX737" s="13" t="s">
        <v>73</v>
      </c>
      <c r="AY737" s="158" t="s">
        <v>161</v>
      </c>
    </row>
    <row r="738" spans="2:51" s="12" customFormat="1" ht="12">
      <c r="B738" s="150"/>
      <c r="D738" s="151" t="s">
        <v>173</v>
      </c>
      <c r="E738" s="152" t="s">
        <v>3</v>
      </c>
      <c r="F738" s="153" t="s">
        <v>618</v>
      </c>
      <c r="H738" s="152" t="s">
        <v>3</v>
      </c>
      <c r="I738" s="154"/>
      <c r="L738" s="150"/>
      <c r="M738" s="155"/>
      <c r="T738" s="156"/>
      <c r="AT738" s="152" t="s">
        <v>173</v>
      </c>
      <c r="AU738" s="152" t="s">
        <v>82</v>
      </c>
      <c r="AV738" s="12" t="s">
        <v>80</v>
      </c>
      <c r="AW738" s="12" t="s">
        <v>32</v>
      </c>
      <c r="AX738" s="12" t="s">
        <v>73</v>
      </c>
      <c r="AY738" s="152" t="s">
        <v>161</v>
      </c>
    </row>
    <row r="739" spans="2:51" s="13" customFormat="1" ht="12">
      <c r="B739" s="157"/>
      <c r="D739" s="151" t="s">
        <v>173</v>
      </c>
      <c r="E739" s="158" t="s">
        <v>3</v>
      </c>
      <c r="F739" s="159" t="s">
        <v>751</v>
      </c>
      <c r="H739" s="160">
        <v>3.473</v>
      </c>
      <c r="I739" s="161"/>
      <c r="L739" s="157"/>
      <c r="M739" s="162"/>
      <c r="T739" s="163"/>
      <c r="AT739" s="158" t="s">
        <v>173</v>
      </c>
      <c r="AU739" s="158" t="s">
        <v>82</v>
      </c>
      <c r="AV739" s="13" t="s">
        <v>82</v>
      </c>
      <c r="AW739" s="13" t="s">
        <v>32</v>
      </c>
      <c r="AX739" s="13" t="s">
        <v>73</v>
      </c>
      <c r="AY739" s="158" t="s">
        <v>161</v>
      </c>
    </row>
    <row r="740" spans="2:51" s="12" customFormat="1" ht="12">
      <c r="B740" s="150"/>
      <c r="D740" s="151" t="s">
        <v>173</v>
      </c>
      <c r="E740" s="152" t="s">
        <v>3</v>
      </c>
      <c r="F740" s="153" t="s">
        <v>186</v>
      </c>
      <c r="H740" s="152" t="s">
        <v>3</v>
      </c>
      <c r="I740" s="154"/>
      <c r="L740" s="150"/>
      <c r="M740" s="155"/>
      <c r="T740" s="156"/>
      <c r="AT740" s="152" t="s">
        <v>173</v>
      </c>
      <c r="AU740" s="152" t="s">
        <v>82</v>
      </c>
      <c r="AV740" s="12" t="s">
        <v>80</v>
      </c>
      <c r="AW740" s="12" t="s">
        <v>32</v>
      </c>
      <c r="AX740" s="12" t="s">
        <v>73</v>
      </c>
      <c r="AY740" s="152" t="s">
        <v>161</v>
      </c>
    </row>
    <row r="741" spans="2:51" s="13" customFormat="1" ht="12">
      <c r="B741" s="157"/>
      <c r="D741" s="151" t="s">
        <v>173</v>
      </c>
      <c r="E741" s="158" t="s">
        <v>3</v>
      </c>
      <c r="F741" s="159" t="s">
        <v>620</v>
      </c>
      <c r="H741" s="160">
        <v>4.256</v>
      </c>
      <c r="I741" s="161"/>
      <c r="L741" s="157"/>
      <c r="M741" s="162"/>
      <c r="T741" s="163"/>
      <c r="AT741" s="158" t="s">
        <v>173</v>
      </c>
      <c r="AU741" s="158" t="s">
        <v>82</v>
      </c>
      <c r="AV741" s="13" t="s">
        <v>82</v>
      </c>
      <c r="AW741" s="13" t="s">
        <v>32</v>
      </c>
      <c r="AX741" s="13" t="s">
        <v>73</v>
      </c>
      <c r="AY741" s="158" t="s">
        <v>161</v>
      </c>
    </row>
    <row r="742" spans="2:51" s="12" customFormat="1" ht="12">
      <c r="B742" s="150"/>
      <c r="D742" s="151" t="s">
        <v>173</v>
      </c>
      <c r="E742" s="152" t="s">
        <v>3</v>
      </c>
      <c r="F742" s="153" t="s">
        <v>188</v>
      </c>
      <c r="H742" s="152" t="s">
        <v>3</v>
      </c>
      <c r="I742" s="154"/>
      <c r="L742" s="150"/>
      <c r="M742" s="155"/>
      <c r="T742" s="156"/>
      <c r="AT742" s="152" t="s">
        <v>173</v>
      </c>
      <c r="AU742" s="152" t="s">
        <v>82</v>
      </c>
      <c r="AV742" s="12" t="s">
        <v>80</v>
      </c>
      <c r="AW742" s="12" t="s">
        <v>32</v>
      </c>
      <c r="AX742" s="12" t="s">
        <v>73</v>
      </c>
      <c r="AY742" s="152" t="s">
        <v>161</v>
      </c>
    </row>
    <row r="743" spans="2:51" s="13" customFormat="1" ht="12">
      <c r="B743" s="157"/>
      <c r="D743" s="151" t="s">
        <v>173</v>
      </c>
      <c r="E743" s="158" t="s">
        <v>3</v>
      </c>
      <c r="F743" s="159" t="s">
        <v>752</v>
      </c>
      <c r="H743" s="160">
        <v>0.484</v>
      </c>
      <c r="I743" s="161"/>
      <c r="L743" s="157"/>
      <c r="M743" s="162"/>
      <c r="T743" s="163"/>
      <c r="AT743" s="158" t="s">
        <v>173</v>
      </c>
      <c r="AU743" s="158" t="s">
        <v>82</v>
      </c>
      <c r="AV743" s="13" t="s">
        <v>82</v>
      </c>
      <c r="AW743" s="13" t="s">
        <v>32</v>
      </c>
      <c r="AX743" s="13" t="s">
        <v>73</v>
      </c>
      <c r="AY743" s="158" t="s">
        <v>161</v>
      </c>
    </row>
    <row r="744" spans="2:51" s="12" customFormat="1" ht="12">
      <c r="B744" s="150"/>
      <c r="D744" s="151" t="s">
        <v>173</v>
      </c>
      <c r="E744" s="152" t="s">
        <v>3</v>
      </c>
      <c r="F744" s="153" t="s">
        <v>190</v>
      </c>
      <c r="H744" s="152" t="s">
        <v>3</v>
      </c>
      <c r="I744" s="154"/>
      <c r="L744" s="150"/>
      <c r="M744" s="155"/>
      <c r="T744" s="156"/>
      <c r="AT744" s="152" t="s">
        <v>173</v>
      </c>
      <c r="AU744" s="152" t="s">
        <v>82</v>
      </c>
      <c r="AV744" s="12" t="s">
        <v>80</v>
      </c>
      <c r="AW744" s="12" t="s">
        <v>32</v>
      </c>
      <c r="AX744" s="12" t="s">
        <v>73</v>
      </c>
      <c r="AY744" s="152" t="s">
        <v>161</v>
      </c>
    </row>
    <row r="745" spans="2:51" s="13" customFormat="1" ht="12">
      <c r="B745" s="157"/>
      <c r="D745" s="151" t="s">
        <v>173</v>
      </c>
      <c r="E745" s="158" t="s">
        <v>3</v>
      </c>
      <c r="F745" s="159" t="s">
        <v>753</v>
      </c>
      <c r="H745" s="160">
        <v>2.402</v>
      </c>
      <c r="I745" s="161"/>
      <c r="L745" s="157"/>
      <c r="M745" s="162"/>
      <c r="T745" s="163"/>
      <c r="AT745" s="158" t="s">
        <v>173</v>
      </c>
      <c r="AU745" s="158" t="s">
        <v>82</v>
      </c>
      <c r="AV745" s="13" t="s">
        <v>82</v>
      </c>
      <c r="AW745" s="13" t="s">
        <v>32</v>
      </c>
      <c r="AX745" s="13" t="s">
        <v>73</v>
      </c>
      <c r="AY745" s="158" t="s">
        <v>161</v>
      </c>
    </row>
    <row r="746" spans="2:51" s="12" customFormat="1" ht="12">
      <c r="B746" s="150"/>
      <c r="D746" s="151" t="s">
        <v>173</v>
      </c>
      <c r="E746" s="152" t="s">
        <v>3</v>
      </c>
      <c r="F746" s="153" t="s">
        <v>623</v>
      </c>
      <c r="H746" s="152" t="s">
        <v>3</v>
      </c>
      <c r="I746" s="154"/>
      <c r="L746" s="150"/>
      <c r="M746" s="155"/>
      <c r="T746" s="156"/>
      <c r="AT746" s="152" t="s">
        <v>173</v>
      </c>
      <c r="AU746" s="152" t="s">
        <v>82</v>
      </c>
      <c r="AV746" s="12" t="s">
        <v>80</v>
      </c>
      <c r="AW746" s="12" t="s">
        <v>32</v>
      </c>
      <c r="AX746" s="12" t="s">
        <v>73</v>
      </c>
      <c r="AY746" s="152" t="s">
        <v>161</v>
      </c>
    </row>
    <row r="747" spans="2:51" s="13" customFormat="1" ht="12">
      <c r="B747" s="157"/>
      <c r="D747" s="151" t="s">
        <v>173</v>
      </c>
      <c r="E747" s="158" t="s">
        <v>3</v>
      </c>
      <c r="F747" s="159" t="s">
        <v>754</v>
      </c>
      <c r="H747" s="160">
        <v>1.446</v>
      </c>
      <c r="I747" s="161"/>
      <c r="L747" s="157"/>
      <c r="M747" s="162"/>
      <c r="T747" s="163"/>
      <c r="AT747" s="158" t="s">
        <v>173</v>
      </c>
      <c r="AU747" s="158" t="s">
        <v>82</v>
      </c>
      <c r="AV747" s="13" t="s">
        <v>82</v>
      </c>
      <c r="AW747" s="13" t="s">
        <v>32</v>
      </c>
      <c r="AX747" s="13" t="s">
        <v>73</v>
      </c>
      <c r="AY747" s="158" t="s">
        <v>161</v>
      </c>
    </row>
    <row r="748" spans="2:51" s="14" customFormat="1" ht="12">
      <c r="B748" s="164"/>
      <c r="D748" s="151" t="s">
        <v>173</v>
      </c>
      <c r="E748" s="165" t="s">
        <v>3</v>
      </c>
      <c r="F748" s="166" t="s">
        <v>192</v>
      </c>
      <c r="H748" s="167">
        <v>60.168</v>
      </c>
      <c r="I748" s="168"/>
      <c r="L748" s="164"/>
      <c r="M748" s="169"/>
      <c r="T748" s="170"/>
      <c r="AT748" s="165" t="s">
        <v>173</v>
      </c>
      <c r="AU748" s="165" t="s">
        <v>82</v>
      </c>
      <c r="AV748" s="14" t="s">
        <v>169</v>
      </c>
      <c r="AW748" s="14" t="s">
        <v>32</v>
      </c>
      <c r="AX748" s="14" t="s">
        <v>80</v>
      </c>
      <c r="AY748" s="165" t="s">
        <v>161</v>
      </c>
    </row>
    <row r="749" spans="2:65" s="1" customFormat="1" ht="44.25" customHeight="1">
      <c r="B749" s="132"/>
      <c r="C749" s="133" t="s">
        <v>755</v>
      </c>
      <c r="D749" s="133" t="s">
        <v>164</v>
      </c>
      <c r="E749" s="134" t="s">
        <v>756</v>
      </c>
      <c r="F749" s="135" t="s">
        <v>757</v>
      </c>
      <c r="G749" s="136" t="s">
        <v>167</v>
      </c>
      <c r="H749" s="137">
        <v>148.41</v>
      </c>
      <c r="I749" s="138"/>
      <c r="J749" s="139">
        <f>ROUND(I749*H749,2)</f>
        <v>0</v>
      </c>
      <c r="K749" s="135" t="s">
        <v>168</v>
      </c>
      <c r="L749" s="33"/>
      <c r="M749" s="140" t="s">
        <v>3</v>
      </c>
      <c r="N749" s="141" t="s">
        <v>44</v>
      </c>
      <c r="P749" s="142">
        <f>O749*H749</f>
        <v>0</v>
      </c>
      <c r="Q749" s="142">
        <v>0</v>
      </c>
      <c r="R749" s="142">
        <f>Q749*H749</f>
        <v>0</v>
      </c>
      <c r="S749" s="142">
        <v>0.035</v>
      </c>
      <c r="T749" s="143">
        <f>S749*H749</f>
        <v>5.19435</v>
      </c>
      <c r="AR749" s="144" t="s">
        <v>169</v>
      </c>
      <c r="AT749" s="144" t="s">
        <v>164</v>
      </c>
      <c r="AU749" s="144" t="s">
        <v>82</v>
      </c>
      <c r="AY749" s="18" t="s">
        <v>161</v>
      </c>
      <c r="BE749" s="145">
        <f>IF(N749="základní",J749,0)</f>
        <v>0</v>
      </c>
      <c r="BF749" s="145">
        <f>IF(N749="snížená",J749,0)</f>
        <v>0</v>
      </c>
      <c r="BG749" s="145">
        <f>IF(N749="zákl. přenesená",J749,0)</f>
        <v>0</v>
      </c>
      <c r="BH749" s="145">
        <f>IF(N749="sníž. přenesená",J749,0)</f>
        <v>0</v>
      </c>
      <c r="BI749" s="145">
        <f>IF(N749="nulová",J749,0)</f>
        <v>0</v>
      </c>
      <c r="BJ749" s="18" t="s">
        <v>80</v>
      </c>
      <c r="BK749" s="145">
        <f>ROUND(I749*H749,2)</f>
        <v>0</v>
      </c>
      <c r="BL749" s="18" t="s">
        <v>169</v>
      </c>
      <c r="BM749" s="144" t="s">
        <v>758</v>
      </c>
    </row>
    <row r="750" spans="2:47" s="1" customFormat="1" ht="12">
      <c r="B750" s="33"/>
      <c r="D750" s="146" t="s">
        <v>171</v>
      </c>
      <c r="F750" s="147" t="s">
        <v>759</v>
      </c>
      <c r="I750" s="148"/>
      <c r="L750" s="33"/>
      <c r="M750" s="149"/>
      <c r="T750" s="54"/>
      <c r="AT750" s="18" t="s">
        <v>171</v>
      </c>
      <c r="AU750" s="18" t="s">
        <v>82</v>
      </c>
    </row>
    <row r="751" spans="2:51" s="12" customFormat="1" ht="12">
      <c r="B751" s="150"/>
      <c r="D751" s="151" t="s">
        <v>173</v>
      </c>
      <c r="E751" s="152" t="s">
        <v>3</v>
      </c>
      <c r="F751" s="153" t="s">
        <v>299</v>
      </c>
      <c r="H751" s="152" t="s">
        <v>3</v>
      </c>
      <c r="I751" s="154"/>
      <c r="L751" s="150"/>
      <c r="M751" s="155"/>
      <c r="T751" s="156"/>
      <c r="AT751" s="152" t="s">
        <v>173</v>
      </c>
      <c r="AU751" s="152" t="s">
        <v>82</v>
      </c>
      <c r="AV751" s="12" t="s">
        <v>80</v>
      </c>
      <c r="AW751" s="12" t="s">
        <v>32</v>
      </c>
      <c r="AX751" s="12" t="s">
        <v>73</v>
      </c>
      <c r="AY751" s="152" t="s">
        <v>161</v>
      </c>
    </row>
    <row r="752" spans="2:51" s="13" customFormat="1" ht="12">
      <c r="B752" s="157"/>
      <c r="D752" s="151" t="s">
        <v>173</v>
      </c>
      <c r="E752" s="158" t="s">
        <v>3</v>
      </c>
      <c r="F752" s="159" t="s">
        <v>760</v>
      </c>
      <c r="H752" s="160">
        <v>9.82</v>
      </c>
      <c r="I752" s="161"/>
      <c r="L752" s="157"/>
      <c r="M752" s="162"/>
      <c r="T752" s="163"/>
      <c r="AT752" s="158" t="s">
        <v>173</v>
      </c>
      <c r="AU752" s="158" t="s">
        <v>82</v>
      </c>
      <c r="AV752" s="13" t="s">
        <v>82</v>
      </c>
      <c r="AW752" s="13" t="s">
        <v>32</v>
      </c>
      <c r="AX752" s="13" t="s">
        <v>73</v>
      </c>
      <c r="AY752" s="158" t="s">
        <v>161</v>
      </c>
    </row>
    <row r="753" spans="2:51" s="12" customFormat="1" ht="12">
      <c r="B753" s="150"/>
      <c r="D753" s="151" t="s">
        <v>173</v>
      </c>
      <c r="E753" s="152" t="s">
        <v>3</v>
      </c>
      <c r="F753" s="153" t="s">
        <v>307</v>
      </c>
      <c r="H753" s="152" t="s">
        <v>3</v>
      </c>
      <c r="I753" s="154"/>
      <c r="L753" s="150"/>
      <c r="M753" s="155"/>
      <c r="T753" s="156"/>
      <c r="AT753" s="152" t="s">
        <v>173</v>
      </c>
      <c r="AU753" s="152" t="s">
        <v>82</v>
      </c>
      <c r="AV753" s="12" t="s">
        <v>80</v>
      </c>
      <c r="AW753" s="12" t="s">
        <v>32</v>
      </c>
      <c r="AX753" s="12" t="s">
        <v>73</v>
      </c>
      <c r="AY753" s="152" t="s">
        <v>161</v>
      </c>
    </row>
    <row r="754" spans="2:51" s="13" customFormat="1" ht="12">
      <c r="B754" s="157"/>
      <c r="D754" s="151" t="s">
        <v>173</v>
      </c>
      <c r="E754" s="158" t="s">
        <v>3</v>
      </c>
      <c r="F754" s="159" t="s">
        <v>761</v>
      </c>
      <c r="H754" s="160">
        <v>103.74</v>
      </c>
      <c r="I754" s="161"/>
      <c r="L754" s="157"/>
      <c r="M754" s="162"/>
      <c r="T754" s="163"/>
      <c r="AT754" s="158" t="s">
        <v>173</v>
      </c>
      <c r="AU754" s="158" t="s">
        <v>82</v>
      </c>
      <c r="AV754" s="13" t="s">
        <v>82</v>
      </c>
      <c r="AW754" s="13" t="s">
        <v>32</v>
      </c>
      <c r="AX754" s="13" t="s">
        <v>73</v>
      </c>
      <c r="AY754" s="158" t="s">
        <v>161</v>
      </c>
    </row>
    <row r="755" spans="2:51" s="12" customFormat="1" ht="12">
      <c r="B755" s="150"/>
      <c r="D755" s="151" t="s">
        <v>173</v>
      </c>
      <c r="E755" s="152" t="s">
        <v>3</v>
      </c>
      <c r="F755" s="153" t="s">
        <v>380</v>
      </c>
      <c r="H755" s="152" t="s">
        <v>3</v>
      </c>
      <c r="I755" s="154"/>
      <c r="L755" s="150"/>
      <c r="M755" s="155"/>
      <c r="T755" s="156"/>
      <c r="AT755" s="152" t="s">
        <v>173</v>
      </c>
      <c r="AU755" s="152" t="s">
        <v>82</v>
      </c>
      <c r="AV755" s="12" t="s">
        <v>80</v>
      </c>
      <c r="AW755" s="12" t="s">
        <v>32</v>
      </c>
      <c r="AX755" s="12" t="s">
        <v>73</v>
      </c>
      <c r="AY755" s="152" t="s">
        <v>161</v>
      </c>
    </row>
    <row r="756" spans="2:51" s="13" customFormat="1" ht="12">
      <c r="B756" s="157"/>
      <c r="D756" s="151" t="s">
        <v>173</v>
      </c>
      <c r="E756" s="158" t="s">
        <v>3</v>
      </c>
      <c r="F756" s="159" t="s">
        <v>762</v>
      </c>
      <c r="H756" s="160">
        <v>34.85</v>
      </c>
      <c r="I756" s="161"/>
      <c r="L756" s="157"/>
      <c r="M756" s="162"/>
      <c r="T756" s="163"/>
      <c r="AT756" s="158" t="s">
        <v>173</v>
      </c>
      <c r="AU756" s="158" t="s">
        <v>82</v>
      </c>
      <c r="AV756" s="13" t="s">
        <v>82</v>
      </c>
      <c r="AW756" s="13" t="s">
        <v>32</v>
      </c>
      <c r="AX756" s="13" t="s">
        <v>73</v>
      </c>
      <c r="AY756" s="158" t="s">
        <v>161</v>
      </c>
    </row>
    <row r="757" spans="2:51" s="14" customFormat="1" ht="12">
      <c r="B757" s="164"/>
      <c r="D757" s="151" t="s">
        <v>173</v>
      </c>
      <c r="E757" s="165" t="s">
        <v>3</v>
      </c>
      <c r="F757" s="166" t="s">
        <v>192</v>
      </c>
      <c r="H757" s="167">
        <v>148.41</v>
      </c>
      <c r="I757" s="168"/>
      <c r="L757" s="164"/>
      <c r="M757" s="169"/>
      <c r="T757" s="170"/>
      <c r="AT757" s="165" t="s">
        <v>173</v>
      </c>
      <c r="AU757" s="165" t="s">
        <v>82</v>
      </c>
      <c r="AV757" s="14" t="s">
        <v>169</v>
      </c>
      <c r="AW757" s="14" t="s">
        <v>32</v>
      </c>
      <c r="AX757" s="14" t="s">
        <v>80</v>
      </c>
      <c r="AY757" s="165" t="s">
        <v>161</v>
      </c>
    </row>
    <row r="758" spans="2:65" s="1" customFormat="1" ht="49.15" customHeight="1">
      <c r="B758" s="132"/>
      <c r="C758" s="133" t="s">
        <v>763</v>
      </c>
      <c r="D758" s="133" t="s">
        <v>164</v>
      </c>
      <c r="E758" s="134" t="s">
        <v>764</v>
      </c>
      <c r="F758" s="135" t="s">
        <v>765</v>
      </c>
      <c r="G758" s="136" t="s">
        <v>167</v>
      </c>
      <c r="H758" s="137">
        <v>164.71</v>
      </c>
      <c r="I758" s="138"/>
      <c r="J758" s="139">
        <f>ROUND(I758*H758,2)</f>
        <v>0</v>
      </c>
      <c r="K758" s="135" t="s">
        <v>168</v>
      </c>
      <c r="L758" s="33"/>
      <c r="M758" s="140" t="s">
        <v>3</v>
      </c>
      <c r="N758" s="141" t="s">
        <v>44</v>
      </c>
      <c r="P758" s="142">
        <f>O758*H758</f>
        <v>0</v>
      </c>
      <c r="Q758" s="142">
        <v>0</v>
      </c>
      <c r="R758" s="142">
        <f>Q758*H758</f>
        <v>0</v>
      </c>
      <c r="S758" s="142">
        <v>0.059</v>
      </c>
      <c r="T758" s="143">
        <f>S758*H758</f>
        <v>9.71789</v>
      </c>
      <c r="AR758" s="144" t="s">
        <v>169</v>
      </c>
      <c r="AT758" s="144" t="s">
        <v>164</v>
      </c>
      <c r="AU758" s="144" t="s">
        <v>82</v>
      </c>
      <c r="AY758" s="18" t="s">
        <v>161</v>
      </c>
      <c r="BE758" s="145">
        <f>IF(N758="základní",J758,0)</f>
        <v>0</v>
      </c>
      <c r="BF758" s="145">
        <f>IF(N758="snížená",J758,0)</f>
        <v>0</v>
      </c>
      <c r="BG758" s="145">
        <f>IF(N758="zákl. přenesená",J758,0)</f>
        <v>0</v>
      </c>
      <c r="BH758" s="145">
        <f>IF(N758="sníž. přenesená",J758,0)</f>
        <v>0</v>
      </c>
      <c r="BI758" s="145">
        <f>IF(N758="nulová",J758,0)</f>
        <v>0</v>
      </c>
      <c r="BJ758" s="18" t="s">
        <v>80</v>
      </c>
      <c r="BK758" s="145">
        <f>ROUND(I758*H758,2)</f>
        <v>0</v>
      </c>
      <c r="BL758" s="18" t="s">
        <v>169</v>
      </c>
      <c r="BM758" s="144" t="s">
        <v>766</v>
      </c>
    </row>
    <row r="759" spans="2:47" s="1" customFormat="1" ht="12">
      <c r="B759" s="33"/>
      <c r="D759" s="146" t="s">
        <v>171</v>
      </c>
      <c r="F759" s="147" t="s">
        <v>767</v>
      </c>
      <c r="I759" s="148"/>
      <c r="L759" s="33"/>
      <c r="M759" s="149"/>
      <c r="T759" s="54"/>
      <c r="AT759" s="18" t="s">
        <v>171</v>
      </c>
      <c r="AU759" s="18" t="s">
        <v>82</v>
      </c>
    </row>
    <row r="760" spans="2:51" s="12" customFormat="1" ht="12">
      <c r="B760" s="150"/>
      <c r="D760" s="151" t="s">
        <v>173</v>
      </c>
      <c r="E760" s="152" t="s">
        <v>3</v>
      </c>
      <c r="F760" s="153" t="s">
        <v>182</v>
      </c>
      <c r="H760" s="152" t="s">
        <v>3</v>
      </c>
      <c r="I760" s="154"/>
      <c r="L760" s="150"/>
      <c r="M760" s="155"/>
      <c r="T760" s="156"/>
      <c r="AT760" s="152" t="s">
        <v>173</v>
      </c>
      <c r="AU760" s="152" t="s">
        <v>82</v>
      </c>
      <c r="AV760" s="12" t="s">
        <v>80</v>
      </c>
      <c r="AW760" s="12" t="s">
        <v>32</v>
      </c>
      <c r="AX760" s="12" t="s">
        <v>73</v>
      </c>
      <c r="AY760" s="152" t="s">
        <v>161</v>
      </c>
    </row>
    <row r="761" spans="2:51" s="13" customFormat="1" ht="12">
      <c r="B761" s="157"/>
      <c r="D761" s="151" t="s">
        <v>173</v>
      </c>
      <c r="E761" s="158" t="s">
        <v>3</v>
      </c>
      <c r="F761" s="159" t="s">
        <v>183</v>
      </c>
      <c r="H761" s="160">
        <v>130.84</v>
      </c>
      <c r="I761" s="161"/>
      <c r="L761" s="157"/>
      <c r="M761" s="162"/>
      <c r="T761" s="163"/>
      <c r="AT761" s="158" t="s">
        <v>173</v>
      </c>
      <c r="AU761" s="158" t="s">
        <v>82</v>
      </c>
      <c r="AV761" s="13" t="s">
        <v>82</v>
      </c>
      <c r="AW761" s="13" t="s">
        <v>32</v>
      </c>
      <c r="AX761" s="13" t="s">
        <v>73</v>
      </c>
      <c r="AY761" s="158" t="s">
        <v>161</v>
      </c>
    </row>
    <row r="762" spans="2:51" s="12" customFormat="1" ht="12">
      <c r="B762" s="150"/>
      <c r="D762" s="151" t="s">
        <v>173</v>
      </c>
      <c r="E762" s="152" t="s">
        <v>3</v>
      </c>
      <c r="F762" s="153" t="s">
        <v>184</v>
      </c>
      <c r="H762" s="152" t="s">
        <v>3</v>
      </c>
      <c r="I762" s="154"/>
      <c r="L762" s="150"/>
      <c r="M762" s="155"/>
      <c r="T762" s="156"/>
      <c r="AT762" s="152" t="s">
        <v>173</v>
      </c>
      <c r="AU762" s="152" t="s">
        <v>82</v>
      </c>
      <c r="AV762" s="12" t="s">
        <v>80</v>
      </c>
      <c r="AW762" s="12" t="s">
        <v>32</v>
      </c>
      <c r="AX762" s="12" t="s">
        <v>73</v>
      </c>
      <c r="AY762" s="152" t="s">
        <v>161</v>
      </c>
    </row>
    <row r="763" spans="2:51" s="13" customFormat="1" ht="12">
      <c r="B763" s="157"/>
      <c r="D763" s="151" t="s">
        <v>173</v>
      </c>
      <c r="E763" s="158" t="s">
        <v>3</v>
      </c>
      <c r="F763" s="159" t="s">
        <v>185</v>
      </c>
      <c r="H763" s="160">
        <v>33.87</v>
      </c>
      <c r="I763" s="161"/>
      <c r="L763" s="157"/>
      <c r="M763" s="162"/>
      <c r="T763" s="163"/>
      <c r="AT763" s="158" t="s">
        <v>173</v>
      </c>
      <c r="AU763" s="158" t="s">
        <v>82</v>
      </c>
      <c r="AV763" s="13" t="s">
        <v>82</v>
      </c>
      <c r="AW763" s="13" t="s">
        <v>32</v>
      </c>
      <c r="AX763" s="13" t="s">
        <v>73</v>
      </c>
      <c r="AY763" s="158" t="s">
        <v>161</v>
      </c>
    </row>
    <row r="764" spans="2:51" s="14" customFormat="1" ht="12">
      <c r="B764" s="164"/>
      <c r="D764" s="151" t="s">
        <v>173</v>
      </c>
      <c r="E764" s="165" t="s">
        <v>3</v>
      </c>
      <c r="F764" s="166" t="s">
        <v>192</v>
      </c>
      <c r="H764" s="167">
        <v>164.71</v>
      </c>
      <c r="I764" s="168"/>
      <c r="L764" s="164"/>
      <c r="M764" s="169"/>
      <c r="T764" s="170"/>
      <c r="AT764" s="165" t="s">
        <v>173</v>
      </c>
      <c r="AU764" s="165" t="s">
        <v>82</v>
      </c>
      <c r="AV764" s="14" t="s">
        <v>169</v>
      </c>
      <c r="AW764" s="14" t="s">
        <v>32</v>
      </c>
      <c r="AX764" s="14" t="s">
        <v>80</v>
      </c>
      <c r="AY764" s="165" t="s">
        <v>161</v>
      </c>
    </row>
    <row r="765" spans="2:65" s="1" customFormat="1" ht="24.2" customHeight="1">
      <c r="B765" s="132"/>
      <c r="C765" s="133" t="s">
        <v>768</v>
      </c>
      <c r="D765" s="133" t="s">
        <v>164</v>
      </c>
      <c r="E765" s="134" t="s">
        <v>769</v>
      </c>
      <c r="F765" s="135" t="s">
        <v>770</v>
      </c>
      <c r="G765" s="136" t="s">
        <v>340</v>
      </c>
      <c r="H765" s="137">
        <v>151.2</v>
      </c>
      <c r="I765" s="138"/>
      <c r="J765" s="139">
        <f>ROUND(I765*H765,2)</f>
        <v>0</v>
      </c>
      <c r="K765" s="135" t="s">
        <v>168</v>
      </c>
      <c r="L765" s="33"/>
      <c r="M765" s="140" t="s">
        <v>3</v>
      </c>
      <c r="N765" s="141" t="s">
        <v>44</v>
      </c>
      <c r="P765" s="142">
        <f>O765*H765</f>
        <v>0</v>
      </c>
      <c r="Q765" s="142">
        <v>0</v>
      </c>
      <c r="R765" s="142">
        <f>Q765*H765</f>
        <v>0</v>
      </c>
      <c r="S765" s="142">
        <v>0.009</v>
      </c>
      <c r="T765" s="143">
        <f>S765*H765</f>
        <v>1.3607999999999998</v>
      </c>
      <c r="AR765" s="144" t="s">
        <v>169</v>
      </c>
      <c r="AT765" s="144" t="s">
        <v>164</v>
      </c>
      <c r="AU765" s="144" t="s">
        <v>82</v>
      </c>
      <c r="AY765" s="18" t="s">
        <v>161</v>
      </c>
      <c r="BE765" s="145">
        <f>IF(N765="základní",J765,0)</f>
        <v>0</v>
      </c>
      <c r="BF765" s="145">
        <f>IF(N765="snížená",J765,0)</f>
        <v>0</v>
      </c>
      <c r="BG765" s="145">
        <f>IF(N765="zákl. přenesená",J765,0)</f>
        <v>0</v>
      </c>
      <c r="BH765" s="145">
        <f>IF(N765="sníž. přenesená",J765,0)</f>
        <v>0</v>
      </c>
      <c r="BI765" s="145">
        <f>IF(N765="nulová",J765,0)</f>
        <v>0</v>
      </c>
      <c r="BJ765" s="18" t="s">
        <v>80</v>
      </c>
      <c r="BK765" s="145">
        <f>ROUND(I765*H765,2)</f>
        <v>0</v>
      </c>
      <c r="BL765" s="18" t="s">
        <v>169</v>
      </c>
      <c r="BM765" s="144" t="s">
        <v>771</v>
      </c>
    </row>
    <row r="766" spans="2:47" s="1" customFormat="1" ht="12">
      <c r="B766" s="33"/>
      <c r="D766" s="146" t="s">
        <v>171</v>
      </c>
      <c r="F766" s="147" t="s">
        <v>772</v>
      </c>
      <c r="I766" s="148"/>
      <c r="L766" s="33"/>
      <c r="M766" s="149"/>
      <c r="T766" s="54"/>
      <c r="AT766" s="18" t="s">
        <v>171</v>
      </c>
      <c r="AU766" s="18" t="s">
        <v>82</v>
      </c>
    </row>
    <row r="767" spans="2:51" s="13" customFormat="1" ht="12">
      <c r="B767" s="157"/>
      <c r="D767" s="151" t="s">
        <v>173</v>
      </c>
      <c r="E767" s="158" t="s">
        <v>3</v>
      </c>
      <c r="F767" s="159" t="s">
        <v>773</v>
      </c>
      <c r="H767" s="160">
        <v>151.2</v>
      </c>
      <c r="I767" s="161"/>
      <c r="L767" s="157"/>
      <c r="M767" s="162"/>
      <c r="T767" s="163"/>
      <c r="AT767" s="158" t="s">
        <v>173</v>
      </c>
      <c r="AU767" s="158" t="s">
        <v>82</v>
      </c>
      <c r="AV767" s="13" t="s">
        <v>82</v>
      </c>
      <c r="AW767" s="13" t="s">
        <v>32</v>
      </c>
      <c r="AX767" s="13" t="s">
        <v>80</v>
      </c>
      <c r="AY767" s="158" t="s">
        <v>161</v>
      </c>
    </row>
    <row r="768" spans="2:65" s="1" customFormat="1" ht="33" customHeight="1">
      <c r="B768" s="132"/>
      <c r="C768" s="133" t="s">
        <v>774</v>
      </c>
      <c r="D768" s="133" t="s">
        <v>164</v>
      </c>
      <c r="E768" s="134" t="s">
        <v>775</v>
      </c>
      <c r="F768" s="135" t="s">
        <v>776</v>
      </c>
      <c r="G768" s="136" t="s">
        <v>203</v>
      </c>
      <c r="H768" s="137">
        <f>H788</f>
        <v>101.2636</v>
      </c>
      <c r="I768" s="138"/>
      <c r="J768" s="139">
        <f>ROUND(I768*H768,2)</f>
        <v>0</v>
      </c>
      <c r="K768" s="135" t="s">
        <v>168</v>
      </c>
      <c r="L768" s="33"/>
      <c r="M768" s="140" t="s">
        <v>3</v>
      </c>
      <c r="N768" s="141" t="s">
        <v>44</v>
      </c>
      <c r="P768" s="142">
        <f>O768*H768</f>
        <v>0</v>
      </c>
      <c r="Q768" s="142">
        <v>0</v>
      </c>
      <c r="R768" s="142">
        <f>Q768*H768</f>
        <v>0</v>
      </c>
      <c r="S768" s="142">
        <v>1.4</v>
      </c>
      <c r="T768" s="143">
        <f>S768*H768</f>
        <v>141.76904</v>
      </c>
      <c r="AR768" s="144" t="s">
        <v>169</v>
      </c>
      <c r="AT768" s="144" t="s">
        <v>164</v>
      </c>
      <c r="AU768" s="144" t="s">
        <v>82</v>
      </c>
      <c r="AY768" s="18" t="s">
        <v>161</v>
      </c>
      <c r="BE768" s="145">
        <f>IF(N768="základní",J768,0)</f>
        <v>0</v>
      </c>
      <c r="BF768" s="145">
        <f>IF(N768="snížená",J768,0)</f>
        <v>0</v>
      </c>
      <c r="BG768" s="145">
        <f>IF(N768="zákl. přenesená",J768,0)</f>
        <v>0</v>
      </c>
      <c r="BH768" s="145">
        <f>IF(N768="sníž. přenesená",J768,0)</f>
        <v>0</v>
      </c>
      <c r="BI768" s="145">
        <f>IF(N768="nulová",J768,0)</f>
        <v>0</v>
      </c>
      <c r="BJ768" s="18" t="s">
        <v>80</v>
      </c>
      <c r="BK768" s="145">
        <f>ROUND(I768*H768,2)</f>
        <v>0</v>
      </c>
      <c r="BL768" s="18" t="s">
        <v>169</v>
      </c>
      <c r="BM768" s="144" t="s">
        <v>777</v>
      </c>
    </row>
    <row r="769" spans="2:47" s="1" customFormat="1" ht="12">
      <c r="B769" s="33"/>
      <c r="D769" s="146" t="s">
        <v>171</v>
      </c>
      <c r="F769" s="147" t="s">
        <v>778</v>
      </c>
      <c r="I769" s="148"/>
      <c r="L769" s="33"/>
      <c r="M769" s="149"/>
      <c r="T769" s="54"/>
      <c r="AT769" s="18" t="s">
        <v>171</v>
      </c>
      <c r="AU769" s="18" t="s">
        <v>82</v>
      </c>
    </row>
    <row r="770" spans="2:51" s="12" customFormat="1" ht="12">
      <c r="B770" s="150"/>
      <c r="D770" s="151" t="s">
        <v>173</v>
      </c>
      <c r="E770" s="152" t="s">
        <v>3</v>
      </c>
      <c r="F770" s="153" t="s">
        <v>174</v>
      </c>
      <c r="H770" s="152" t="s">
        <v>3</v>
      </c>
      <c r="I770" s="154"/>
      <c r="L770" s="150"/>
      <c r="M770" s="155"/>
      <c r="T770" s="156"/>
      <c r="AT770" s="152" t="s">
        <v>173</v>
      </c>
      <c r="AU770" s="152" t="s">
        <v>82</v>
      </c>
      <c r="AV770" s="12" t="s">
        <v>80</v>
      </c>
      <c r="AW770" s="12" t="s">
        <v>32</v>
      </c>
      <c r="AX770" s="12" t="s">
        <v>73</v>
      </c>
      <c r="AY770" s="152" t="s">
        <v>161</v>
      </c>
    </row>
    <row r="771" spans="2:51" s="13" customFormat="1" ht="12">
      <c r="B771" s="157"/>
      <c r="D771" s="151" t="s">
        <v>173</v>
      </c>
      <c r="E771" s="158" t="s">
        <v>3</v>
      </c>
      <c r="F771" s="159" t="s">
        <v>779</v>
      </c>
      <c r="H771" s="160">
        <v>1.36</v>
      </c>
      <c r="I771" s="161"/>
      <c r="L771" s="157"/>
      <c r="M771" s="162"/>
      <c r="T771" s="163"/>
      <c r="AT771" s="158" t="s">
        <v>173</v>
      </c>
      <c r="AU771" s="158" t="s">
        <v>82</v>
      </c>
      <c r="AV771" s="13" t="s">
        <v>82</v>
      </c>
      <c r="AW771" s="13" t="s">
        <v>32</v>
      </c>
      <c r="AX771" s="13" t="s">
        <v>73</v>
      </c>
      <c r="AY771" s="158" t="s">
        <v>161</v>
      </c>
    </row>
    <row r="772" spans="2:51" s="12" customFormat="1" ht="12">
      <c r="B772" s="150"/>
      <c r="D772" s="151" t="s">
        <v>173</v>
      </c>
      <c r="E772" s="152" t="s">
        <v>3</v>
      </c>
      <c r="F772" s="153" t="s">
        <v>780</v>
      </c>
      <c r="H772" s="152" t="s">
        <v>3</v>
      </c>
      <c r="I772" s="154"/>
      <c r="L772" s="150"/>
      <c r="M772" s="155"/>
      <c r="T772" s="156"/>
      <c r="AT772" s="152" t="s">
        <v>173</v>
      </c>
      <c r="AU772" s="152" t="s">
        <v>82</v>
      </c>
      <c r="AV772" s="12" t="s">
        <v>80</v>
      </c>
      <c r="AW772" s="12" t="s">
        <v>32</v>
      </c>
      <c r="AX772" s="12" t="s">
        <v>73</v>
      </c>
      <c r="AY772" s="152" t="s">
        <v>161</v>
      </c>
    </row>
    <row r="773" spans="2:51" s="13" customFormat="1" ht="12">
      <c r="B773" s="157"/>
      <c r="D773" s="151" t="s">
        <v>173</v>
      </c>
      <c r="E773" s="158" t="s">
        <v>3</v>
      </c>
      <c r="F773" s="159" t="s">
        <v>4193</v>
      </c>
      <c r="H773" s="160">
        <f>294.4*0.125</f>
        <v>36.8</v>
      </c>
      <c r="I773" s="161"/>
      <c r="L773" s="157"/>
      <c r="M773" s="162"/>
      <c r="T773" s="163"/>
      <c r="AT773" s="158" t="s">
        <v>173</v>
      </c>
      <c r="AU773" s="158" t="s">
        <v>82</v>
      </c>
      <c r="AV773" s="13" t="s">
        <v>82</v>
      </c>
      <c r="AW773" s="13" t="s">
        <v>32</v>
      </c>
      <c r="AX773" s="13" t="s">
        <v>73</v>
      </c>
      <c r="AY773" s="158" t="s">
        <v>161</v>
      </c>
    </row>
    <row r="774" spans="2:51" s="12" customFormat="1" ht="12">
      <c r="B774" s="150"/>
      <c r="D774" s="151" t="s">
        <v>173</v>
      </c>
      <c r="E774" s="152" t="s">
        <v>3</v>
      </c>
      <c r="F774" s="153" t="s">
        <v>180</v>
      </c>
      <c r="H774" s="152" t="s">
        <v>3</v>
      </c>
      <c r="I774" s="154"/>
      <c r="L774" s="150"/>
      <c r="M774" s="155"/>
      <c r="T774" s="156"/>
      <c r="AT774" s="152" t="s">
        <v>173</v>
      </c>
      <c r="AU774" s="152" t="s">
        <v>82</v>
      </c>
      <c r="AV774" s="12" t="s">
        <v>80</v>
      </c>
      <c r="AW774" s="12" t="s">
        <v>32</v>
      </c>
      <c r="AX774" s="12" t="s">
        <v>73</v>
      </c>
      <c r="AY774" s="152" t="s">
        <v>161</v>
      </c>
    </row>
    <row r="775" spans="2:51" s="13" customFormat="1" ht="12">
      <c r="B775" s="157"/>
      <c r="D775" s="151" t="s">
        <v>173</v>
      </c>
      <c r="E775" s="158" t="s">
        <v>3</v>
      </c>
      <c r="F775" s="159" t="s">
        <v>781</v>
      </c>
      <c r="H775" s="160">
        <v>14.514</v>
      </c>
      <c r="I775" s="161"/>
      <c r="L775" s="157"/>
      <c r="M775" s="162"/>
      <c r="T775" s="163"/>
      <c r="AT775" s="158" t="s">
        <v>173</v>
      </c>
      <c r="AU775" s="158" t="s">
        <v>82</v>
      </c>
      <c r="AV775" s="13" t="s">
        <v>82</v>
      </c>
      <c r="AW775" s="13" t="s">
        <v>32</v>
      </c>
      <c r="AX775" s="13" t="s">
        <v>73</v>
      </c>
      <c r="AY775" s="158" t="s">
        <v>161</v>
      </c>
    </row>
    <row r="776" spans="2:51" s="12" customFormat="1" ht="12">
      <c r="B776" s="150"/>
      <c r="D776" s="151" t="s">
        <v>173</v>
      </c>
      <c r="E776" s="152" t="s">
        <v>3</v>
      </c>
      <c r="F776" s="153" t="s">
        <v>782</v>
      </c>
      <c r="H776" s="152" t="s">
        <v>3</v>
      </c>
      <c r="I776" s="154"/>
      <c r="L776" s="150"/>
      <c r="M776" s="155"/>
      <c r="T776" s="156"/>
      <c r="AT776" s="152" t="s">
        <v>173</v>
      </c>
      <c r="AU776" s="152" t="s">
        <v>82</v>
      </c>
      <c r="AV776" s="12" t="s">
        <v>80</v>
      </c>
      <c r="AW776" s="12" t="s">
        <v>32</v>
      </c>
      <c r="AX776" s="12" t="s">
        <v>73</v>
      </c>
      <c r="AY776" s="152" t="s">
        <v>161</v>
      </c>
    </row>
    <row r="777" spans="2:51" s="13" customFormat="1" ht="12">
      <c r="B777" s="157"/>
      <c r="D777" s="151" t="s">
        <v>173</v>
      </c>
      <c r="E777" s="158" t="s">
        <v>3</v>
      </c>
      <c r="F777" s="159" t="s">
        <v>783</v>
      </c>
      <c r="H777" s="160">
        <v>25.682</v>
      </c>
      <c r="I777" s="161"/>
      <c r="L777" s="157"/>
      <c r="M777" s="162"/>
      <c r="T777" s="163"/>
      <c r="AT777" s="158" t="s">
        <v>173</v>
      </c>
      <c r="AU777" s="158" t="s">
        <v>82</v>
      </c>
      <c r="AV777" s="13" t="s">
        <v>82</v>
      </c>
      <c r="AW777" s="13" t="s">
        <v>32</v>
      </c>
      <c r="AX777" s="13" t="s">
        <v>73</v>
      </c>
      <c r="AY777" s="158" t="s">
        <v>161</v>
      </c>
    </row>
    <row r="778" spans="2:51" s="12" customFormat="1" ht="12">
      <c r="B778" s="150"/>
      <c r="D778" s="151" t="s">
        <v>173</v>
      </c>
      <c r="E778" s="152" t="s">
        <v>3</v>
      </c>
      <c r="F778" s="153" t="s">
        <v>186</v>
      </c>
      <c r="H778" s="152" t="s">
        <v>3</v>
      </c>
      <c r="I778" s="154"/>
      <c r="L778" s="150"/>
      <c r="M778" s="155"/>
      <c r="T778" s="156"/>
      <c r="AT778" s="152" t="s">
        <v>173</v>
      </c>
      <c r="AU778" s="152" t="s">
        <v>82</v>
      </c>
      <c r="AV778" s="12" t="s">
        <v>80</v>
      </c>
      <c r="AW778" s="12" t="s">
        <v>32</v>
      </c>
      <c r="AX778" s="12" t="s">
        <v>73</v>
      </c>
      <c r="AY778" s="152" t="s">
        <v>161</v>
      </c>
    </row>
    <row r="779" spans="2:51" s="13" customFormat="1" ht="12">
      <c r="B779" s="157"/>
      <c r="D779" s="151" t="s">
        <v>173</v>
      </c>
      <c r="E779" s="158" t="s">
        <v>3</v>
      </c>
      <c r="F779" s="159" t="s">
        <v>784</v>
      </c>
      <c r="H779" s="160">
        <v>5.377</v>
      </c>
      <c r="I779" s="161"/>
      <c r="L779" s="157"/>
      <c r="M779" s="162"/>
      <c r="T779" s="163"/>
      <c r="AT779" s="158" t="s">
        <v>173</v>
      </c>
      <c r="AU779" s="158" t="s">
        <v>82</v>
      </c>
      <c r="AV779" s="13" t="s">
        <v>82</v>
      </c>
      <c r="AW779" s="13" t="s">
        <v>32</v>
      </c>
      <c r="AX779" s="13" t="s">
        <v>73</v>
      </c>
      <c r="AY779" s="158" t="s">
        <v>161</v>
      </c>
    </row>
    <row r="780" spans="2:51" s="12" customFormat="1" ht="12">
      <c r="B780" s="150"/>
      <c r="D780" s="151" t="s">
        <v>173</v>
      </c>
      <c r="E780" s="152" t="s">
        <v>3</v>
      </c>
      <c r="F780" s="153" t="s">
        <v>188</v>
      </c>
      <c r="H780" s="152" t="s">
        <v>3</v>
      </c>
      <c r="I780" s="154"/>
      <c r="L780" s="150"/>
      <c r="M780" s="155"/>
      <c r="T780" s="156"/>
      <c r="AT780" s="152" t="s">
        <v>173</v>
      </c>
      <c r="AU780" s="152" t="s">
        <v>82</v>
      </c>
      <c r="AV780" s="12" t="s">
        <v>80</v>
      </c>
      <c r="AW780" s="12" t="s">
        <v>32</v>
      </c>
      <c r="AX780" s="12" t="s">
        <v>73</v>
      </c>
      <c r="AY780" s="152" t="s">
        <v>161</v>
      </c>
    </row>
    <row r="781" spans="2:51" s="13" customFormat="1" ht="12">
      <c r="B781" s="157"/>
      <c r="D781" s="151" t="s">
        <v>173</v>
      </c>
      <c r="E781" s="158" t="s">
        <v>3</v>
      </c>
      <c r="F781" s="159" t="s">
        <v>785</v>
      </c>
      <c r="H781" s="160">
        <v>2.465</v>
      </c>
      <c r="I781" s="161"/>
      <c r="L781" s="157"/>
      <c r="M781" s="162"/>
      <c r="T781" s="163"/>
      <c r="AT781" s="158" t="s">
        <v>173</v>
      </c>
      <c r="AU781" s="158" t="s">
        <v>82</v>
      </c>
      <c r="AV781" s="13" t="s">
        <v>82</v>
      </c>
      <c r="AW781" s="13" t="s">
        <v>32</v>
      </c>
      <c r="AX781" s="13" t="s">
        <v>73</v>
      </c>
      <c r="AY781" s="158" t="s">
        <v>161</v>
      </c>
    </row>
    <row r="782" spans="2:51" s="12" customFormat="1" ht="12">
      <c r="B782" s="150"/>
      <c r="D782" s="151" t="s">
        <v>173</v>
      </c>
      <c r="E782" s="152" t="s">
        <v>3</v>
      </c>
      <c r="F782" s="153" t="s">
        <v>190</v>
      </c>
      <c r="H782" s="152" t="s">
        <v>3</v>
      </c>
      <c r="I782" s="154"/>
      <c r="L782" s="150"/>
      <c r="M782" s="155"/>
      <c r="T782" s="156"/>
      <c r="AT782" s="152" t="s">
        <v>173</v>
      </c>
      <c r="AU782" s="152" t="s">
        <v>82</v>
      </c>
      <c r="AV782" s="12" t="s">
        <v>80</v>
      </c>
      <c r="AW782" s="12" t="s">
        <v>32</v>
      </c>
      <c r="AX782" s="12" t="s">
        <v>73</v>
      </c>
      <c r="AY782" s="152" t="s">
        <v>161</v>
      </c>
    </row>
    <row r="783" spans="2:51" s="13" customFormat="1" ht="12">
      <c r="B783" s="157"/>
      <c r="D783" s="151" t="s">
        <v>173</v>
      </c>
      <c r="E783" s="158" t="s">
        <v>3</v>
      </c>
      <c r="F783" s="159" t="s">
        <v>786</v>
      </c>
      <c r="H783" s="160">
        <v>10.808</v>
      </c>
      <c r="I783" s="161"/>
      <c r="L783" s="157"/>
      <c r="M783" s="162"/>
      <c r="T783" s="163"/>
      <c r="AT783" s="158" t="s">
        <v>173</v>
      </c>
      <c r="AU783" s="158" t="s">
        <v>82</v>
      </c>
      <c r="AV783" s="13" t="s">
        <v>82</v>
      </c>
      <c r="AW783" s="13" t="s">
        <v>32</v>
      </c>
      <c r="AX783" s="13" t="s">
        <v>73</v>
      </c>
      <c r="AY783" s="158" t="s">
        <v>161</v>
      </c>
    </row>
    <row r="784" spans="2:51" s="12" customFormat="1" ht="12">
      <c r="B784" s="150"/>
      <c r="D784" s="151" t="s">
        <v>173</v>
      </c>
      <c r="E784" s="152" t="s">
        <v>3</v>
      </c>
      <c r="F784" s="153" t="s">
        <v>623</v>
      </c>
      <c r="H784" s="152" t="s">
        <v>3</v>
      </c>
      <c r="I784" s="154"/>
      <c r="L784" s="150"/>
      <c r="M784" s="155"/>
      <c r="T784" s="156"/>
      <c r="AT784" s="152" t="s">
        <v>173</v>
      </c>
      <c r="AU784" s="152" t="s">
        <v>82</v>
      </c>
      <c r="AV784" s="12" t="s">
        <v>80</v>
      </c>
      <c r="AW784" s="12" t="s">
        <v>32</v>
      </c>
      <c r="AX784" s="12" t="s">
        <v>73</v>
      </c>
      <c r="AY784" s="152" t="s">
        <v>161</v>
      </c>
    </row>
    <row r="785" spans="2:51" s="13" customFormat="1" ht="12">
      <c r="B785" s="157"/>
      <c r="D785" s="151" t="s">
        <v>173</v>
      </c>
      <c r="E785" s="158" t="s">
        <v>3</v>
      </c>
      <c r="F785" s="159" t="s">
        <v>787</v>
      </c>
      <c r="H785" s="160">
        <v>3.22</v>
      </c>
      <c r="I785" s="161"/>
      <c r="L785" s="157"/>
      <c r="M785" s="162"/>
      <c r="T785" s="163"/>
      <c r="AT785" s="158" t="s">
        <v>173</v>
      </c>
      <c r="AU785" s="158" t="s">
        <v>82</v>
      </c>
      <c r="AV785" s="13" t="s">
        <v>82</v>
      </c>
      <c r="AW785" s="13" t="s">
        <v>32</v>
      </c>
      <c r="AX785" s="13" t="s">
        <v>73</v>
      </c>
      <c r="AY785" s="158" t="s">
        <v>161</v>
      </c>
    </row>
    <row r="786" spans="2:51" s="13" customFormat="1" ht="12">
      <c r="B786" s="157"/>
      <c r="D786" s="151" t="s">
        <v>173</v>
      </c>
      <c r="E786" s="152" t="s">
        <v>3</v>
      </c>
      <c r="F786" s="153" t="s">
        <v>3263</v>
      </c>
      <c r="G786" s="12"/>
      <c r="H786" s="152" t="s">
        <v>3</v>
      </c>
      <c r="I786" s="161"/>
      <c r="L786" s="157"/>
      <c r="M786" s="162"/>
      <c r="T786" s="163"/>
      <c r="AT786" s="158"/>
      <c r="AU786" s="158"/>
      <c r="AY786" s="158"/>
    </row>
    <row r="787" spans="2:51" s="13" customFormat="1" ht="12">
      <c r="B787" s="157"/>
      <c r="D787" s="151" t="s">
        <v>173</v>
      </c>
      <c r="E787" s="158" t="s">
        <v>3</v>
      </c>
      <c r="F787" s="159" t="s">
        <v>4233</v>
      </c>
      <c r="H787" s="160">
        <f>12.97*0.08</f>
        <v>1.0376</v>
      </c>
      <c r="I787" s="161"/>
      <c r="L787" s="157"/>
      <c r="M787" s="162"/>
      <c r="T787" s="163"/>
      <c r="AT787" s="158"/>
      <c r="AU787" s="158"/>
      <c r="AY787" s="158"/>
    </row>
    <row r="788" spans="2:51" s="14" customFormat="1" ht="12">
      <c r="B788" s="164"/>
      <c r="D788" s="151" t="s">
        <v>173</v>
      </c>
      <c r="E788" s="165" t="s">
        <v>3</v>
      </c>
      <c r="F788" s="166" t="s">
        <v>192</v>
      </c>
      <c r="H788" s="167">
        <f>SUM(H771:H787)</f>
        <v>101.2636</v>
      </c>
      <c r="I788" s="168"/>
      <c r="L788" s="164"/>
      <c r="M788" s="169"/>
      <c r="T788" s="170"/>
      <c r="AT788" s="165" t="s">
        <v>173</v>
      </c>
      <c r="AU788" s="165" t="s">
        <v>82</v>
      </c>
      <c r="AV788" s="14" t="s">
        <v>169</v>
      </c>
      <c r="AW788" s="14" t="s">
        <v>32</v>
      </c>
      <c r="AX788" s="14" t="s">
        <v>80</v>
      </c>
      <c r="AY788" s="165" t="s">
        <v>161</v>
      </c>
    </row>
    <row r="789" spans="2:65" s="1" customFormat="1" ht="44.25" customHeight="1">
      <c r="B789" s="132"/>
      <c r="C789" s="133" t="s">
        <v>788</v>
      </c>
      <c r="D789" s="133" t="s">
        <v>164</v>
      </c>
      <c r="E789" s="134" t="s">
        <v>789</v>
      </c>
      <c r="F789" s="135" t="s">
        <v>790</v>
      </c>
      <c r="G789" s="136" t="s">
        <v>167</v>
      </c>
      <c r="H789" s="137">
        <v>5.428</v>
      </c>
      <c r="I789" s="138"/>
      <c r="J789" s="139">
        <f>ROUND(I789*H789,2)</f>
        <v>0</v>
      </c>
      <c r="K789" s="135" t="s">
        <v>168</v>
      </c>
      <c r="L789" s="33"/>
      <c r="M789" s="140" t="s">
        <v>3</v>
      </c>
      <c r="N789" s="141" t="s">
        <v>44</v>
      </c>
      <c r="P789" s="142">
        <f>O789*H789</f>
        <v>0</v>
      </c>
      <c r="Q789" s="142">
        <v>0</v>
      </c>
      <c r="R789" s="142">
        <f>Q789*H789</f>
        <v>0</v>
      </c>
      <c r="S789" s="142">
        <v>0.041</v>
      </c>
      <c r="T789" s="143">
        <f>S789*H789</f>
        <v>0.222548</v>
      </c>
      <c r="AR789" s="144" t="s">
        <v>169</v>
      </c>
      <c r="AT789" s="144" t="s">
        <v>164</v>
      </c>
      <c r="AU789" s="144" t="s">
        <v>82</v>
      </c>
      <c r="AY789" s="18" t="s">
        <v>161</v>
      </c>
      <c r="BE789" s="145">
        <f>IF(N789="základní",J789,0)</f>
        <v>0</v>
      </c>
      <c r="BF789" s="145">
        <f>IF(N789="snížená",J789,0)</f>
        <v>0</v>
      </c>
      <c r="BG789" s="145">
        <f>IF(N789="zákl. přenesená",J789,0)</f>
        <v>0</v>
      </c>
      <c r="BH789" s="145">
        <f>IF(N789="sníž. přenesená",J789,0)</f>
        <v>0</v>
      </c>
      <c r="BI789" s="145">
        <f>IF(N789="nulová",J789,0)</f>
        <v>0</v>
      </c>
      <c r="BJ789" s="18" t="s">
        <v>80</v>
      </c>
      <c r="BK789" s="145">
        <f>ROUND(I789*H789,2)</f>
        <v>0</v>
      </c>
      <c r="BL789" s="18" t="s">
        <v>169</v>
      </c>
      <c r="BM789" s="144" t="s">
        <v>791</v>
      </c>
    </row>
    <row r="790" spans="2:47" s="1" customFormat="1" ht="12">
      <c r="B790" s="33"/>
      <c r="D790" s="146" t="s">
        <v>171</v>
      </c>
      <c r="F790" s="147" t="s">
        <v>792</v>
      </c>
      <c r="I790" s="148"/>
      <c r="L790" s="33"/>
      <c r="M790" s="149"/>
      <c r="T790" s="54"/>
      <c r="AT790" s="18" t="s">
        <v>171</v>
      </c>
      <c r="AU790" s="18" t="s">
        <v>82</v>
      </c>
    </row>
    <row r="791" spans="2:51" s="12" customFormat="1" ht="12">
      <c r="B791" s="150"/>
      <c r="D791" s="151" t="s">
        <v>173</v>
      </c>
      <c r="E791" s="152" t="s">
        <v>3</v>
      </c>
      <c r="F791" s="153" t="s">
        <v>793</v>
      </c>
      <c r="H791" s="152" t="s">
        <v>3</v>
      </c>
      <c r="I791" s="154"/>
      <c r="L791" s="150"/>
      <c r="M791" s="155"/>
      <c r="T791" s="156"/>
      <c r="AT791" s="152" t="s">
        <v>173</v>
      </c>
      <c r="AU791" s="152" t="s">
        <v>82</v>
      </c>
      <c r="AV791" s="12" t="s">
        <v>80</v>
      </c>
      <c r="AW791" s="12" t="s">
        <v>32</v>
      </c>
      <c r="AX791" s="12" t="s">
        <v>73</v>
      </c>
      <c r="AY791" s="152" t="s">
        <v>161</v>
      </c>
    </row>
    <row r="792" spans="2:51" s="12" customFormat="1" ht="12">
      <c r="B792" s="150"/>
      <c r="D792" s="151" t="s">
        <v>173</v>
      </c>
      <c r="E792" s="152" t="s">
        <v>3</v>
      </c>
      <c r="F792" s="153" t="s">
        <v>276</v>
      </c>
      <c r="H792" s="152" t="s">
        <v>3</v>
      </c>
      <c r="I792" s="154"/>
      <c r="L792" s="150"/>
      <c r="M792" s="155"/>
      <c r="T792" s="156"/>
      <c r="AT792" s="152" t="s">
        <v>173</v>
      </c>
      <c r="AU792" s="152" t="s">
        <v>82</v>
      </c>
      <c r="AV792" s="12" t="s">
        <v>80</v>
      </c>
      <c r="AW792" s="12" t="s">
        <v>32</v>
      </c>
      <c r="AX792" s="12" t="s">
        <v>73</v>
      </c>
      <c r="AY792" s="152" t="s">
        <v>161</v>
      </c>
    </row>
    <row r="793" spans="2:51" s="13" customFormat="1" ht="12">
      <c r="B793" s="157"/>
      <c r="D793" s="151" t="s">
        <v>173</v>
      </c>
      <c r="E793" s="158" t="s">
        <v>3</v>
      </c>
      <c r="F793" s="159" t="s">
        <v>794</v>
      </c>
      <c r="H793" s="160">
        <v>4.828</v>
      </c>
      <c r="I793" s="161"/>
      <c r="L793" s="157"/>
      <c r="M793" s="162"/>
      <c r="T793" s="163"/>
      <c r="AT793" s="158" t="s">
        <v>173</v>
      </c>
      <c r="AU793" s="158" t="s">
        <v>82</v>
      </c>
      <c r="AV793" s="13" t="s">
        <v>82</v>
      </c>
      <c r="AW793" s="13" t="s">
        <v>32</v>
      </c>
      <c r="AX793" s="13" t="s">
        <v>73</v>
      </c>
      <c r="AY793" s="158" t="s">
        <v>161</v>
      </c>
    </row>
    <row r="794" spans="2:51" s="12" customFormat="1" ht="12">
      <c r="B794" s="150"/>
      <c r="D794" s="151" t="s">
        <v>173</v>
      </c>
      <c r="E794" s="152" t="s">
        <v>3</v>
      </c>
      <c r="F794" s="153" t="s">
        <v>307</v>
      </c>
      <c r="H794" s="152" t="s">
        <v>3</v>
      </c>
      <c r="I794" s="154"/>
      <c r="L794" s="150"/>
      <c r="M794" s="155"/>
      <c r="T794" s="156"/>
      <c r="AT794" s="152" t="s">
        <v>173</v>
      </c>
      <c r="AU794" s="152" t="s">
        <v>82</v>
      </c>
      <c r="AV794" s="12" t="s">
        <v>80</v>
      </c>
      <c r="AW794" s="12" t="s">
        <v>32</v>
      </c>
      <c r="AX794" s="12" t="s">
        <v>73</v>
      </c>
      <c r="AY794" s="152" t="s">
        <v>161</v>
      </c>
    </row>
    <row r="795" spans="2:51" s="13" customFormat="1" ht="12">
      <c r="B795" s="157"/>
      <c r="D795" s="151" t="s">
        <v>173</v>
      </c>
      <c r="E795" s="158" t="s">
        <v>3</v>
      </c>
      <c r="F795" s="159" t="s">
        <v>795</v>
      </c>
      <c r="H795" s="160">
        <v>0.6</v>
      </c>
      <c r="I795" s="161"/>
      <c r="L795" s="157"/>
      <c r="M795" s="162"/>
      <c r="T795" s="163"/>
      <c r="AT795" s="158" t="s">
        <v>173</v>
      </c>
      <c r="AU795" s="158" t="s">
        <v>82</v>
      </c>
      <c r="AV795" s="13" t="s">
        <v>82</v>
      </c>
      <c r="AW795" s="13" t="s">
        <v>32</v>
      </c>
      <c r="AX795" s="13" t="s">
        <v>73</v>
      </c>
      <c r="AY795" s="158" t="s">
        <v>161</v>
      </c>
    </row>
    <row r="796" spans="2:51" s="14" customFormat="1" ht="12">
      <c r="B796" s="164"/>
      <c r="D796" s="151" t="s">
        <v>173</v>
      </c>
      <c r="E796" s="165" t="s">
        <v>3</v>
      </c>
      <c r="F796" s="166" t="s">
        <v>192</v>
      </c>
      <c r="H796" s="167">
        <v>5.428</v>
      </c>
      <c r="I796" s="168"/>
      <c r="L796" s="164"/>
      <c r="M796" s="169"/>
      <c r="T796" s="170"/>
      <c r="AT796" s="165" t="s">
        <v>173</v>
      </c>
      <c r="AU796" s="165" t="s">
        <v>82</v>
      </c>
      <c r="AV796" s="14" t="s">
        <v>169</v>
      </c>
      <c r="AW796" s="14" t="s">
        <v>32</v>
      </c>
      <c r="AX796" s="14" t="s">
        <v>80</v>
      </c>
      <c r="AY796" s="165" t="s">
        <v>161</v>
      </c>
    </row>
    <row r="797" spans="2:65" s="1" customFormat="1" ht="37.9" customHeight="1">
      <c r="B797" s="132"/>
      <c r="C797" s="133" t="s">
        <v>796</v>
      </c>
      <c r="D797" s="133" t="s">
        <v>164</v>
      </c>
      <c r="E797" s="134" t="s">
        <v>797</v>
      </c>
      <c r="F797" s="135" t="s">
        <v>798</v>
      </c>
      <c r="G797" s="136" t="s">
        <v>167</v>
      </c>
      <c r="H797" s="137">
        <v>99.89</v>
      </c>
      <c r="I797" s="138"/>
      <c r="J797" s="139">
        <f>ROUND(I797*H797,2)</f>
        <v>0</v>
      </c>
      <c r="K797" s="135" t="s">
        <v>168</v>
      </c>
      <c r="L797" s="33"/>
      <c r="M797" s="140" t="s">
        <v>3</v>
      </c>
      <c r="N797" s="141" t="s">
        <v>44</v>
      </c>
      <c r="P797" s="142">
        <f>O797*H797</f>
        <v>0</v>
      </c>
      <c r="Q797" s="142">
        <v>0</v>
      </c>
      <c r="R797" s="142">
        <f>Q797*H797</f>
        <v>0</v>
      </c>
      <c r="S797" s="142">
        <v>0.088</v>
      </c>
      <c r="T797" s="143">
        <f>S797*H797</f>
        <v>8.79032</v>
      </c>
      <c r="AR797" s="144" t="s">
        <v>169</v>
      </c>
      <c r="AT797" s="144" t="s">
        <v>164</v>
      </c>
      <c r="AU797" s="144" t="s">
        <v>82</v>
      </c>
      <c r="AY797" s="18" t="s">
        <v>161</v>
      </c>
      <c r="BE797" s="145">
        <f>IF(N797="základní",J797,0)</f>
        <v>0</v>
      </c>
      <c r="BF797" s="145">
        <f>IF(N797="snížená",J797,0)</f>
        <v>0</v>
      </c>
      <c r="BG797" s="145">
        <f>IF(N797="zákl. přenesená",J797,0)</f>
        <v>0</v>
      </c>
      <c r="BH797" s="145">
        <f>IF(N797="sníž. přenesená",J797,0)</f>
        <v>0</v>
      </c>
      <c r="BI797" s="145">
        <f>IF(N797="nulová",J797,0)</f>
        <v>0</v>
      </c>
      <c r="BJ797" s="18" t="s">
        <v>80</v>
      </c>
      <c r="BK797" s="145">
        <f>ROUND(I797*H797,2)</f>
        <v>0</v>
      </c>
      <c r="BL797" s="18" t="s">
        <v>169</v>
      </c>
      <c r="BM797" s="144" t="s">
        <v>799</v>
      </c>
    </row>
    <row r="798" spans="2:47" s="1" customFormat="1" ht="12">
      <c r="B798" s="33"/>
      <c r="D798" s="146" t="s">
        <v>171</v>
      </c>
      <c r="F798" s="147" t="s">
        <v>800</v>
      </c>
      <c r="I798" s="148"/>
      <c r="L798" s="33"/>
      <c r="M798" s="149"/>
      <c r="T798" s="54"/>
      <c r="AT798" s="18" t="s">
        <v>171</v>
      </c>
      <c r="AU798" s="18" t="s">
        <v>82</v>
      </c>
    </row>
    <row r="799" spans="2:51" s="12" customFormat="1" ht="12">
      <c r="B799" s="150"/>
      <c r="D799" s="151" t="s">
        <v>173</v>
      </c>
      <c r="E799" s="152" t="s">
        <v>3</v>
      </c>
      <c r="F799" s="153" t="s">
        <v>299</v>
      </c>
      <c r="H799" s="152" t="s">
        <v>3</v>
      </c>
      <c r="I799" s="154"/>
      <c r="L799" s="150"/>
      <c r="M799" s="155"/>
      <c r="T799" s="156"/>
      <c r="AT799" s="152" t="s">
        <v>173</v>
      </c>
      <c r="AU799" s="152" t="s">
        <v>82</v>
      </c>
      <c r="AV799" s="12" t="s">
        <v>80</v>
      </c>
      <c r="AW799" s="12" t="s">
        <v>32</v>
      </c>
      <c r="AX799" s="12" t="s">
        <v>73</v>
      </c>
      <c r="AY799" s="152" t="s">
        <v>161</v>
      </c>
    </row>
    <row r="800" spans="2:51" s="13" customFormat="1" ht="12">
      <c r="B800" s="157"/>
      <c r="D800" s="151" t="s">
        <v>173</v>
      </c>
      <c r="E800" s="158" t="s">
        <v>3</v>
      </c>
      <c r="F800" s="159" t="s">
        <v>801</v>
      </c>
      <c r="H800" s="160">
        <v>12.09</v>
      </c>
      <c r="I800" s="161"/>
      <c r="L800" s="157"/>
      <c r="M800" s="162"/>
      <c r="T800" s="163"/>
      <c r="AT800" s="158" t="s">
        <v>173</v>
      </c>
      <c r="AU800" s="158" t="s">
        <v>82</v>
      </c>
      <c r="AV800" s="13" t="s">
        <v>82</v>
      </c>
      <c r="AW800" s="13" t="s">
        <v>32</v>
      </c>
      <c r="AX800" s="13" t="s">
        <v>73</v>
      </c>
      <c r="AY800" s="158" t="s">
        <v>161</v>
      </c>
    </row>
    <row r="801" spans="2:51" s="12" customFormat="1" ht="12">
      <c r="B801" s="150"/>
      <c r="D801" s="151" t="s">
        <v>173</v>
      </c>
      <c r="E801" s="152" t="s">
        <v>3</v>
      </c>
      <c r="F801" s="153" t="s">
        <v>276</v>
      </c>
      <c r="H801" s="152" t="s">
        <v>3</v>
      </c>
      <c r="I801" s="154"/>
      <c r="L801" s="150"/>
      <c r="M801" s="155"/>
      <c r="T801" s="156"/>
      <c r="AT801" s="152" t="s">
        <v>173</v>
      </c>
      <c r="AU801" s="152" t="s">
        <v>82</v>
      </c>
      <c r="AV801" s="12" t="s">
        <v>80</v>
      </c>
      <c r="AW801" s="12" t="s">
        <v>32</v>
      </c>
      <c r="AX801" s="12" t="s">
        <v>73</v>
      </c>
      <c r="AY801" s="152" t="s">
        <v>161</v>
      </c>
    </row>
    <row r="802" spans="2:51" s="13" customFormat="1" ht="12">
      <c r="B802" s="157"/>
      <c r="D802" s="151" t="s">
        <v>173</v>
      </c>
      <c r="E802" s="158" t="s">
        <v>3</v>
      </c>
      <c r="F802" s="159" t="s">
        <v>802</v>
      </c>
      <c r="H802" s="160">
        <v>42.41</v>
      </c>
      <c r="I802" s="161"/>
      <c r="L802" s="157"/>
      <c r="M802" s="162"/>
      <c r="T802" s="163"/>
      <c r="AT802" s="158" t="s">
        <v>173</v>
      </c>
      <c r="AU802" s="158" t="s">
        <v>82</v>
      </c>
      <c r="AV802" s="13" t="s">
        <v>82</v>
      </c>
      <c r="AW802" s="13" t="s">
        <v>32</v>
      </c>
      <c r="AX802" s="13" t="s">
        <v>73</v>
      </c>
      <c r="AY802" s="158" t="s">
        <v>161</v>
      </c>
    </row>
    <row r="803" spans="2:51" s="12" customFormat="1" ht="12">
      <c r="B803" s="150"/>
      <c r="D803" s="151" t="s">
        <v>173</v>
      </c>
      <c r="E803" s="152" t="s">
        <v>3</v>
      </c>
      <c r="F803" s="153" t="s">
        <v>307</v>
      </c>
      <c r="H803" s="152" t="s">
        <v>3</v>
      </c>
      <c r="I803" s="154"/>
      <c r="L803" s="150"/>
      <c r="M803" s="155"/>
      <c r="T803" s="156"/>
      <c r="AT803" s="152" t="s">
        <v>173</v>
      </c>
      <c r="AU803" s="152" t="s">
        <v>82</v>
      </c>
      <c r="AV803" s="12" t="s">
        <v>80</v>
      </c>
      <c r="AW803" s="12" t="s">
        <v>32</v>
      </c>
      <c r="AX803" s="12" t="s">
        <v>73</v>
      </c>
      <c r="AY803" s="152" t="s">
        <v>161</v>
      </c>
    </row>
    <row r="804" spans="2:51" s="13" customFormat="1" ht="12">
      <c r="B804" s="157"/>
      <c r="D804" s="151" t="s">
        <v>173</v>
      </c>
      <c r="E804" s="158" t="s">
        <v>3</v>
      </c>
      <c r="F804" s="159" t="s">
        <v>803</v>
      </c>
      <c r="H804" s="160">
        <v>45.39</v>
      </c>
      <c r="I804" s="161"/>
      <c r="L804" s="157"/>
      <c r="M804" s="162"/>
      <c r="T804" s="163"/>
      <c r="AT804" s="158" t="s">
        <v>173</v>
      </c>
      <c r="AU804" s="158" t="s">
        <v>82</v>
      </c>
      <c r="AV804" s="13" t="s">
        <v>82</v>
      </c>
      <c r="AW804" s="13" t="s">
        <v>32</v>
      </c>
      <c r="AX804" s="13" t="s">
        <v>73</v>
      </c>
      <c r="AY804" s="158" t="s">
        <v>161</v>
      </c>
    </row>
    <row r="805" spans="2:51" s="14" customFormat="1" ht="12">
      <c r="B805" s="164"/>
      <c r="D805" s="151" t="s">
        <v>173</v>
      </c>
      <c r="E805" s="165" t="s">
        <v>3</v>
      </c>
      <c r="F805" s="166" t="s">
        <v>192</v>
      </c>
      <c r="H805" s="167">
        <v>99.89</v>
      </c>
      <c r="I805" s="168"/>
      <c r="L805" s="164"/>
      <c r="M805" s="169"/>
      <c r="T805" s="170"/>
      <c r="AT805" s="165" t="s">
        <v>173</v>
      </c>
      <c r="AU805" s="165" t="s">
        <v>82</v>
      </c>
      <c r="AV805" s="14" t="s">
        <v>169</v>
      </c>
      <c r="AW805" s="14" t="s">
        <v>32</v>
      </c>
      <c r="AX805" s="14" t="s">
        <v>80</v>
      </c>
      <c r="AY805" s="165" t="s">
        <v>161</v>
      </c>
    </row>
    <row r="806" spans="2:65" s="1" customFormat="1" ht="37.9" customHeight="1">
      <c r="B806" s="132"/>
      <c r="C806" s="133" t="s">
        <v>804</v>
      </c>
      <c r="D806" s="133" t="s">
        <v>164</v>
      </c>
      <c r="E806" s="134" t="s">
        <v>805</v>
      </c>
      <c r="F806" s="135" t="s">
        <v>806</v>
      </c>
      <c r="G806" s="136" t="s">
        <v>167</v>
      </c>
      <c r="H806" s="137">
        <v>89.356</v>
      </c>
      <c r="I806" s="138"/>
      <c r="J806" s="139">
        <f>ROUND(I806*H806,2)</f>
        <v>0</v>
      </c>
      <c r="K806" s="135" t="s">
        <v>168</v>
      </c>
      <c r="L806" s="33"/>
      <c r="M806" s="140" t="s">
        <v>3</v>
      </c>
      <c r="N806" s="141" t="s">
        <v>44</v>
      </c>
      <c r="P806" s="142">
        <f>O806*H806</f>
        <v>0</v>
      </c>
      <c r="Q806" s="142">
        <v>0</v>
      </c>
      <c r="R806" s="142">
        <f>Q806*H806</f>
        <v>0</v>
      </c>
      <c r="S806" s="142">
        <v>0.067</v>
      </c>
      <c r="T806" s="143">
        <f>S806*H806</f>
        <v>5.986852</v>
      </c>
      <c r="AR806" s="144" t="s">
        <v>169</v>
      </c>
      <c r="AT806" s="144" t="s">
        <v>164</v>
      </c>
      <c r="AU806" s="144" t="s">
        <v>82</v>
      </c>
      <c r="AY806" s="18" t="s">
        <v>161</v>
      </c>
      <c r="BE806" s="145">
        <f>IF(N806="základní",J806,0)</f>
        <v>0</v>
      </c>
      <c r="BF806" s="145">
        <f>IF(N806="snížená",J806,0)</f>
        <v>0</v>
      </c>
      <c r="BG806" s="145">
        <f>IF(N806="zákl. přenesená",J806,0)</f>
        <v>0</v>
      </c>
      <c r="BH806" s="145">
        <f>IF(N806="sníž. přenesená",J806,0)</f>
        <v>0</v>
      </c>
      <c r="BI806" s="145">
        <f>IF(N806="nulová",J806,0)</f>
        <v>0</v>
      </c>
      <c r="BJ806" s="18" t="s">
        <v>80</v>
      </c>
      <c r="BK806" s="145">
        <f>ROUND(I806*H806,2)</f>
        <v>0</v>
      </c>
      <c r="BL806" s="18" t="s">
        <v>169</v>
      </c>
      <c r="BM806" s="144" t="s">
        <v>807</v>
      </c>
    </row>
    <row r="807" spans="2:47" s="1" customFormat="1" ht="12">
      <c r="B807" s="33"/>
      <c r="D807" s="146" t="s">
        <v>171</v>
      </c>
      <c r="F807" s="147" t="s">
        <v>808</v>
      </c>
      <c r="I807" s="148"/>
      <c r="L807" s="33"/>
      <c r="M807" s="149"/>
      <c r="T807" s="54"/>
      <c r="AT807" s="18" t="s">
        <v>171</v>
      </c>
      <c r="AU807" s="18" t="s">
        <v>82</v>
      </c>
    </row>
    <row r="808" spans="2:51" s="12" customFormat="1" ht="12">
      <c r="B808" s="150"/>
      <c r="D808" s="151" t="s">
        <v>173</v>
      </c>
      <c r="E808" s="152" t="s">
        <v>3</v>
      </c>
      <c r="F808" s="153" t="s">
        <v>299</v>
      </c>
      <c r="H808" s="152" t="s">
        <v>3</v>
      </c>
      <c r="I808" s="154"/>
      <c r="L808" s="150"/>
      <c r="M808" s="155"/>
      <c r="T808" s="156"/>
      <c r="AT808" s="152" t="s">
        <v>173</v>
      </c>
      <c r="AU808" s="152" t="s">
        <v>82</v>
      </c>
      <c r="AV808" s="12" t="s">
        <v>80</v>
      </c>
      <c r="AW808" s="12" t="s">
        <v>32</v>
      </c>
      <c r="AX808" s="12" t="s">
        <v>73</v>
      </c>
      <c r="AY808" s="152" t="s">
        <v>161</v>
      </c>
    </row>
    <row r="809" spans="2:51" s="13" customFormat="1" ht="12">
      <c r="B809" s="157"/>
      <c r="D809" s="151" t="s">
        <v>173</v>
      </c>
      <c r="E809" s="158" t="s">
        <v>3</v>
      </c>
      <c r="F809" s="159" t="s">
        <v>809</v>
      </c>
      <c r="H809" s="160">
        <v>30.625</v>
      </c>
      <c r="I809" s="161"/>
      <c r="L809" s="157"/>
      <c r="M809" s="162"/>
      <c r="T809" s="163"/>
      <c r="AT809" s="158" t="s">
        <v>173</v>
      </c>
      <c r="AU809" s="158" t="s">
        <v>82</v>
      </c>
      <c r="AV809" s="13" t="s">
        <v>82</v>
      </c>
      <c r="AW809" s="13" t="s">
        <v>32</v>
      </c>
      <c r="AX809" s="13" t="s">
        <v>73</v>
      </c>
      <c r="AY809" s="158" t="s">
        <v>161</v>
      </c>
    </row>
    <row r="810" spans="2:51" s="12" customFormat="1" ht="12">
      <c r="B810" s="150"/>
      <c r="D810" s="151" t="s">
        <v>173</v>
      </c>
      <c r="E810" s="152" t="s">
        <v>3</v>
      </c>
      <c r="F810" s="153" t="s">
        <v>810</v>
      </c>
      <c r="H810" s="152" t="s">
        <v>3</v>
      </c>
      <c r="I810" s="154"/>
      <c r="L810" s="150"/>
      <c r="M810" s="155"/>
      <c r="T810" s="156"/>
      <c r="AT810" s="152" t="s">
        <v>173</v>
      </c>
      <c r="AU810" s="152" t="s">
        <v>82</v>
      </c>
      <c r="AV810" s="12" t="s">
        <v>80</v>
      </c>
      <c r="AW810" s="12" t="s">
        <v>32</v>
      </c>
      <c r="AX810" s="12" t="s">
        <v>73</v>
      </c>
      <c r="AY810" s="152" t="s">
        <v>161</v>
      </c>
    </row>
    <row r="811" spans="2:51" s="13" customFormat="1" ht="12">
      <c r="B811" s="157"/>
      <c r="D811" s="151" t="s">
        <v>173</v>
      </c>
      <c r="E811" s="158" t="s">
        <v>3</v>
      </c>
      <c r="F811" s="159" t="s">
        <v>811</v>
      </c>
      <c r="H811" s="160">
        <v>4.218</v>
      </c>
      <c r="I811" s="161"/>
      <c r="L811" s="157"/>
      <c r="M811" s="162"/>
      <c r="T811" s="163"/>
      <c r="AT811" s="158" t="s">
        <v>173</v>
      </c>
      <c r="AU811" s="158" t="s">
        <v>82</v>
      </c>
      <c r="AV811" s="13" t="s">
        <v>82</v>
      </c>
      <c r="AW811" s="13" t="s">
        <v>32</v>
      </c>
      <c r="AX811" s="13" t="s">
        <v>73</v>
      </c>
      <c r="AY811" s="158" t="s">
        <v>161</v>
      </c>
    </row>
    <row r="812" spans="2:51" s="12" customFormat="1" ht="12">
      <c r="B812" s="150"/>
      <c r="D812" s="151" t="s">
        <v>173</v>
      </c>
      <c r="E812" s="152" t="s">
        <v>3</v>
      </c>
      <c r="F812" s="153" t="s">
        <v>276</v>
      </c>
      <c r="H812" s="152" t="s">
        <v>3</v>
      </c>
      <c r="I812" s="154"/>
      <c r="L812" s="150"/>
      <c r="M812" s="155"/>
      <c r="T812" s="156"/>
      <c r="AT812" s="152" t="s">
        <v>173</v>
      </c>
      <c r="AU812" s="152" t="s">
        <v>82</v>
      </c>
      <c r="AV812" s="12" t="s">
        <v>80</v>
      </c>
      <c r="AW812" s="12" t="s">
        <v>32</v>
      </c>
      <c r="AX812" s="12" t="s">
        <v>73</v>
      </c>
      <c r="AY812" s="152" t="s">
        <v>161</v>
      </c>
    </row>
    <row r="813" spans="2:51" s="13" customFormat="1" ht="12">
      <c r="B813" s="157"/>
      <c r="D813" s="151" t="s">
        <v>173</v>
      </c>
      <c r="E813" s="158" t="s">
        <v>3</v>
      </c>
      <c r="F813" s="159" t="s">
        <v>812</v>
      </c>
      <c r="H813" s="160">
        <v>35.525</v>
      </c>
      <c r="I813" s="161"/>
      <c r="L813" s="157"/>
      <c r="M813" s="162"/>
      <c r="T813" s="163"/>
      <c r="AT813" s="158" t="s">
        <v>173</v>
      </c>
      <c r="AU813" s="158" t="s">
        <v>82</v>
      </c>
      <c r="AV813" s="13" t="s">
        <v>82</v>
      </c>
      <c r="AW813" s="13" t="s">
        <v>32</v>
      </c>
      <c r="AX813" s="13" t="s">
        <v>73</v>
      </c>
      <c r="AY813" s="158" t="s">
        <v>161</v>
      </c>
    </row>
    <row r="814" spans="2:51" s="12" customFormat="1" ht="12">
      <c r="B814" s="150"/>
      <c r="D814" s="151" t="s">
        <v>173</v>
      </c>
      <c r="E814" s="152" t="s">
        <v>3</v>
      </c>
      <c r="F814" s="153" t="s">
        <v>307</v>
      </c>
      <c r="H814" s="152" t="s">
        <v>3</v>
      </c>
      <c r="I814" s="154"/>
      <c r="L814" s="150"/>
      <c r="M814" s="155"/>
      <c r="T814" s="156"/>
      <c r="AT814" s="152" t="s">
        <v>173</v>
      </c>
      <c r="AU814" s="152" t="s">
        <v>82</v>
      </c>
      <c r="AV814" s="12" t="s">
        <v>80</v>
      </c>
      <c r="AW814" s="12" t="s">
        <v>32</v>
      </c>
      <c r="AX814" s="12" t="s">
        <v>73</v>
      </c>
      <c r="AY814" s="152" t="s">
        <v>161</v>
      </c>
    </row>
    <row r="815" spans="2:51" s="13" customFormat="1" ht="12">
      <c r="B815" s="157"/>
      <c r="D815" s="151" t="s">
        <v>173</v>
      </c>
      <c r="E815" s="158" t="s">
        <v>3</v>
      </c>
      <c r="F815" s="159" t="s">
        <v>813</v>
      </c>
      <c r="H815" s="160">
        <v>18.988</v>
      </c>
      <c r="I815" s="161"/>
      <c r="L815" s="157"/>
      <c r="M815" s="162"/>
      <c r="T815" s="163"/>
      <c r="AT815" s="158" t="s">
        <v>173</v>
      </c>
      <c r="AU815" s="158" t="s">
        <v>82</v>
      </c>
      <c r="AV815" s="13" t="s">
        <v>82</v>
      </c>
      <c r="AW815" s="13" t="s">
        <v>32</v>
      </c>
      <c r="AX815" s="13" t="s">
        <v>73</v>
      </c>
      <c r="AY815" s="158" t="s">
        <v>161</v>
      </c>
    </row>
    <row r="816" spans="2:51" s="14" customFormat="1" ht="12">
      <c r="B816" s="164"/>
      <c r="D816" s="151" t="s">
        <v>173</v>
      </c>
      <c r="E816" s="165" t="s">
        <v>3</v>
      </c>
      <c r="F816" s="166" t="s">
        <v>192</v>
      </c>
      <c r="H816" s="167">
        <v>89.356</v>
      </c>
      <c r="I816" s="168"/>
      <c r="L816" s="164"/>
      <c r="M816" s="169"/>
      <c r="T816" s="170"/>
      <c r="AT816" s="165" t="s">
        <v>173</v>
      </c>
      <c r="AU816" s="165" t="s">
        <v>82</v>
      </c>
      <c r="AV816" s="14" t="s">
        <v>169</v>
      </c>
      <c r="AW816" s="14" t="s">
        <v>32</v>
      </c>
      <c r="AX816" s="14" t="s">
        <v>80</v>
      </c>
      <c r="AY816" s="165" t="s">
        <v>161</v>
      </c>
    </row>
    <row r="817" spans="2:65" s="1" customFormat="1" ht="49.15" customHeight="1">
      <c r="B817" s="132"/>
      <c r="C817" s="133" t="s">
        <v>814</v>
      </c>
      <c r="D817" s="133" t="s">
        <v>164</v>
      </c>
      <c r="E817" s="134" t="s">
        <v>815</v>
      </c>
      <c r="F817" s="135" t="s">
        <v>816</v>
      </c>
      <c r="G817" s="136" t="s">
        <v>167</v>
      </c>
      <c r="H817" s="137">
        <v>90.085</v>
      </c>
      <c r="I817" s="138"/>
      <c r="J817" s="139">
        <f>ROUND(I817*H817,2)</f>
        <v>0</v>
      </c>
      <c r="K817" s="135" t="s">
        <v>168</v>
      </c>
      <c r="L817" s="33"/>
      <c r="M817" s="140" t="s">
        <v>3</v>
      </c>
      <c r="N817" s="141" t="s">
        <v>44</v>
      </c>
      <c r="P817" s="142">
        <f>O817*H817</f>
        <v>0</v>
      </c>
      <c r="Q817" s="142">
        <v>0</v>
      </c>
      <c r="R817" s="142">
        <f>Q817*H817</f>
        <v>0</v>
      </c>
      <c r="S817" s="142">
        <v>0.015</v>
      </c>
      <c r="T817" s="143">
        <f>S817*H817</f>
        <v>1.3512749999999998</v>
      </c>
      <c r="AR817" s="144" t="s">
        <v>169</v>
      </c>
      <c r="AT817" s="144" t="s">
        <v>164</v>
      </c>
      <c r="AU817" s="144" t="s">
        <v>82</v>
      </c>
      <c r="AY817" s="18" t="s">
        <v>161</v>
      </c>
      <c r="BE817" s="145">
        <f>IF(N817="základní",J817,0)</f>
        <v>0</v>
      </c>
      <c r="BF817" s="145">
        <f>IF(N817="snížená",J817,0)</f>
        <v>0</v>
      </c>
      <c r="BG817" s="145">
        <f>IF(N817="zákl. přenesená",J817,0)</f>
        <v>0</v>
      </c>
      <c r="BH817" s="145">
        <f>IF(N817="sníž. přenesená",J817,0)</f>
        <v>0</v>
      </c>
      <c r="BI817" s="145">
        <f>IF(N817="nulová",J817,0)</f>
        <v>0</v>
      </c>
      <c r="BJ817" s="18" t="s">
        <v>80</v>
      </c>
      <c r="BK817" s="145">
        <f>ROUND(I817*H817,2)</f>
        <v>0</v>
      </c>
      <c r="BL817" s="18" t="s">
        <v>169</v>
      </c>
      <c r="BM817" s="144" t="s">
        <v>817</v>
      </c>
    </row>
    <row r="818" spans="2:47" s="1" customFormat="1" ht="12">
      <c r="B818" s="33"/>
      <c r="D818" s="146" t="s">
        <v>171</v>
      </c>
      <c r="F818" s="147" t="s">
        <v>818</v>
      </c>
      <c r="I818" s="148"/>
      <c r="L818" s="33"/>
      <c r="M818" s="149"/>
      <c r="T818" s="54"/>
      <c r="AT818" s="18" t="s">
        <v>171</v>
      </c>
      <c r="AU818" s="18" t="s">
        <v>82</v>
      </c>
    </row>
    <row r="819" spans="2:51" s="12" customFormat="1" ht="12">
      <c r="B819" s="150"/>
      <c r="D819" s="151" t="s">
        <v>173</v>
      </c>
      <c r="E819" s="152" t="s">
        <v>3</v>
      </c>
      <c r="F819" s="153" t="s">
        <v>299</v>
      </c>
      <c r="H819" s="152" t="s">
        <v>3</v>
      </c>
      <c r="I819" s="154"/>
      <c r="L819" s="150"/>
      <c r="M819" s="155"/>
      <c r="T819" s="156"/>
      <c r="AT819" s="152" t="s">
        <v>173</v>
      </c>
      <c r="AU819" s="152" t="s">
        <v>82</v>
      </c>
      <c r="AV819" s="12" t="s">
        <v>80</v>
      </c>
      <c r="AW819" s="12" t="s">
        <v>32</v>
      </c>
      <c r="AX819" s="12" t="s">
        <v>73</v>
      </c>
      <c r="AY819" s="152" t="s">
        <v>161</v>
      </c>
    </row>
    <row r="820" spans="2:51" s="13" customFormat="1" ht="12">
      <c r="B820" s="157"/>
      <c r="D820" s="151" t="s">
        <v>173</v>
      </c>
      <c r="E820" s="158" t="s">
        <v>3</v>
      </c>
      <c r="F820" s="159" t="s">
        <v>819</v>
      </c>
      <c r="H820" s="160">
        <v>15.026</v>
      </c>
      <c r="I820" s="161"/>
      <c r="L820" s="157"/>
      <c r="M820" s="162"/>
      <c r="T820" s="163"/>
      <c r="AT820" s="158" t="s">
        <v>173</v>
      </c>
      <c r="AU820" s="158" t="s">
        <v>82</v>
      </c>
      <c r="AV820" s="13" t="s">
        <v>82</v>
      </c>
      <c r="AW820" s="13" t="s">
        <v>32</v>
      </c>
      <c r="AX820" s="13" t="s">
        <v>73</v>
      </c>
      <c r="AY820" s="158" t="s">
        <v>161</v>
      </c>
    </row>
    <row r="821" spans="2:51" s="12" customFormat="1" ht="12">
      <c r="B821" s="150"/>
      <c r="D821" s="151" t="s">
        <v>173</v>
      </c>
      <c r="E821" s="152" t="s">
        <v>3</v>
      </c>
      <c r="F821" s="153" t="s">
        <v>276</v>
      </c>
      <c r="H821" s="152" t="s">
        <v>3</v>
      </c>
      <c r="I821" s="154"/>
      <c r="L821" s="150"/>
      <c r="M821" s="155"/>
      <c r="T821" s="156"/>
      <c r="AT821" s="152" t="s">
        <v>173</v>
      </c>
      <c r="AU821" s="152" t="s">
        <v>82</v>
      </c>
      <c r="AV821" s="12" t="s">
        <v>80</v>
      </c>
      <c r="AW821" s="12" t="s">
        <v>32</v>
      </c>
      <c r="AX821" s="12" t="s">
        <v>73</v>
      </c>
      <c r="AY821" s="152" t="s">
        <v>161</v>
      </c>
    </row>
    <row r="822" spans="2:51" s="13" customFormat="1" ht="12">
      <c r="B822" s="157"/>
      <c r="D822" s="151" t="s">
        <v>173</v>
      </c>
      <c r="E822" s="158" t="s">
        <v>3</v>
      </c>
      <c r="F822" s="159" t="s">
        <v>820</v>
      </c>
      <c r="H822" s="160">
        <v>48.023</v>
      </c>
      <c r="I822" s="161"/>
      <c r="L822" s="157"/>
      <c r="M822" s="162"/>
      <c r="T822" s="163"/>
      <c r="AT822" s="158" t="s">
        <v>173</v>
      </c>
      <c r="AU822" s="158" t="s">
        <v>82</v>
      </c>
      <c r="AV822" s="13" t="s">
        <v>82</v>
      </c>
      <c r="AW822" s="13" t="s">
        <v>32</v>
      </c>
      <c r="AX822" s="13" t="s">
        <v>73</v>
      </c>
      <c r="AY822" s="158" t="s">
        <v>161</v>
      </c>
    </row>
    <row r="823" spans="2:51" s="12" customFormat="1" ht="12">
      <c r="B823" s="150"/>
      <c r="D823" s="151" t="s">
        <v>173</v>
      </c>
      <c r="E823" s="152" t="s">
        <v>3</v>
      </c>
      <c r="F823" s="153" t="s">
        <v>307</v>
      </c>
      <c r="H823" s="152" t="s">
        <v>3</v>
      </c>
      <c r="I823" s="154"/>
      <c r="L823" s="150"/>
      <c r="M823" s="155"/>
      <c r="T823" s="156"/>
      <c r="AT823" s="152" t="s">
        <v>173</v>
      </c>
      <c r="AU823" s="152" t="s">
        <v>82</v>
      </c>
      <c r="AV823" s="12" t="s">
        <v>80</v>
      </c>
      <c r="AW823" s="12" t="s">
        <v>32</v>
      </c>
      <c r="AX823" s="12" t="s">
        <v>73</v>
      </c>
      <c r="AY823" s="152" t="s">
        <v>161</v>
      </c>
    </row>
    <row r="824" spans="2:51" s="13" customFormat="1" ht="12">
      <c r="B824" s="157"/>
      <c r="D824" s="151" t="s">
        <v>173</v>
      </c>
      <c r="E824" s="158" t="s">
        <v>3</v>
      </c>
      <c r="F824" s="159" t="s">
        <v>821</v>
      </c>
      <c r="H824" s="160">
        <v>27.036</v>
      </c>
      <c r="I824" s="161"/>
      <c r="L824" s="157"/>
      <c r="M824" s="162"/>
      <c r="T824" s="163"/>
      <c r="AT824" s="158" t="s">
        <v>173</v>
      </c>
      <c r="AU824" s="158" t="s">
        <v>82</v>
      </c>
      <c r="AV824" s="13" t="s">
        <v>82</v>
      </c>
      <c r="AW824" s="13" t="s">
        <v>32</v>
      </c>
      <c r="AX824" s="13" t="s">
        <v>73</v>
      </c>
      <c r="AY824" s="158" t="s">
        <v>161</v>
      </c>
    </row>
    <row r="825" spans="2:51" s="14" customFormat="1" ht="12">
      <c r="B825" s="164"/>
      <c r="D825" s="151" t="s">
        <v>173</v>
      </c>
      <c r="E825" s="165" t="s">
        <v>3</v>
      </c>
      <c r="F825" s="166" t="s">
        <v>192</v>
      </c>
      <c r="H825" s="167">
        <v>90.08500000000001</v>
      </c>
      <c r="I825" s="168"/>
      <c r="L825" s="164"/>
      <c r="M825" s="169"/>
      <c r="T825" s="170"/>
      <c r="AT825" s="165" t="s">
        <v>173</v>
      </c>
      <c r="AU825" s="165" t="s">
        <v>82</v>
      </c>
      <c r="AV825" s="14" t="s">
        <v>169</v>
      </c>
      <c r="AW825" s="14" t="s">
        <v>32</v>
      </c>
      <c r="AX825" s="14" t="s">
        <v>80</v>
      </c>
      <c r="AY825" s="165" t="s">
        <v>161</v>
      </c>
    </row>
    <row r="826" spans="2:65" s="1" customFormat="1" ht="44.25" customHeight="1">
      <c r="B826" s="132"/>
      <c r="C826" s="133" t="s">
        <v>822</v>
      </c>
      <c r="D826" s="133" t="s">
        <v>164</v>
      </c>
      <c r="E826" s="134" t="s">
        <v>823</v>
      </c>
      <c r="F826" s="135" t="s">
        <v>824</v>
      </c>
      <c r="G826" s="136" t="s">
        <v>167</v>
      </c>
      <c r="H826" s="137">
        <v>40</v>
      </c>
      <c r="I826" s="138"/>
      <c r="J826" s="139">
        <f>ROUND(I826*H826,2)</f>
        <v>0</v>
      </c>
      <c r="K826" s="135" t="s">
        <v>168</v>
      </c>
      <c r="L826" s="33"/>
      <c r="M826" s="140" t="s">
        <v>3</v>
      </c>
      <c r="N826" s="141" t="s">
        <v>44</v>
      </c>
      <c r="P826" s="142">
        <f>O826*H826</f>
        <v>0</v>
      </c>
      <c r="Q826" s="142">
        <v>0</v>
      </c>
      <c r="R826" s="142">
        <f>Q826*H826</f>
        <v>0</v>
      </c>
      <c r="S826" s="142">
        <v>0.004</v>
      </c>
      <c r="T826" s="143">
        <f>S826*H826</f>
        <v>0.16</v>
      </c>
      <c r="AR826" s="144" t="s">
        <v>169</v>
      </c>
      <c r="AT826" s="144" t="s">
        <v>164</v>
      </c>
      <c r="AU826" s="144" t="s">
        <v>82</v>
      </c>
      <c r="AY826" s="18" t="s">
        <v>161</v>
      </c>
      <c r="BE826" s="145">
        <f>IF(N826="základní",J826,0)</f>
        <v>0</v>
      </c>
      <c r="BF826" s="145">
        <f>IF(N826="snížená",J826,0)</f>
        <v>0</v>
      </c>
      <c r="BG826" s="145">
        <f>IF(N826="zákl. přenesená",J826,0)</f>
        <v>0</v>
      </c>
      <c r="BH826" s="145">
        <f>IF(N826="sníž. přenesená",J826,0)</f>
        <v>0</v>
      </c>
      <c r="BI826" s="145">
        <f>IF(N826="nulová",J826,0)</f>
        <v>0</v>
      </c>
      <c r="BJ826" s="18" t="s">
        <v>80</v>
      </c>
      <c r="BK826" s="145">
        <f>ROUND(I826*H826,2)</f>
        <v>0</v>
      </c>
      <c r="BL826" s="18" t="s">
        <v>169</v>
      </c>
      <c r="BM826" s="144" t="s">
        <v>825</v>
      </c>
    </row>
    <row r="827" spans="2:47" s="1" customFormat="1" ht="12">
      <c r="B827" s="33"/>
      <c r="D827" s="146" t="s">
        <v>171</v>
      </c>
      <c r="F827" s="147" t="s">
        <v>826</v>
      </c>
      <c r="I827" s="148"/>
      <c r="L827" s="33"/>
      <c r="M827" s="149"/>
      <c r="T827" s="54"/>
      <c r="AT827" s="18" t="s">
        <v>171</v>
      </c>
      <c r="AU827" s="18" t="s">
        <v>82</v>
      </c>
    </row>
    <row r="828" spans="2:51" s="12" customFormat="1" ht="12">
      <c r="B828" s="150"/>
      <c r="D828" s="151" t="s">
        <v>173</v>
      </c>
      <c r="E828" s="152" t="s">
        <v>3</v>
      </c>
      <c r="F828" s="153" t="s">
        <v>496</v>
      </c>
      <c r="H828" s="152" t="s">
        <v>3</v>
      </c>
      <c r="I828" s="154"/>
      <c r="L828" s="150"/>
      <c r="M828" s="155"/>
      <c r="T828" s="156"/>
      <c r="AT828" s="152" t="s">
        <v>173</v>
      </c>
      <c r="AU828" s="152" t="s">
        <v>82</v>
      </c>
      <c r="AV828" s="12" t="s">
        <v>80</v>
      </c>
      <c r="AW828" s="12" t="s">
        <v>32</v>
      </c>
      <c r="AX828" s="12" t="s">
        <v>73</v>
      </c>
      <c r="AY828" s="152" t="s">
        <v>161</v>
      </c>
    </row>
    <row r="829" spans="2:51" s="13" customFormat="1" ht="12">
      <c r="B829" s="157"/>
      <c r="D829" s="151" t="s">
        <v>173</v>
      </c>
      <c r="E829" s="158" t="s">
        <v>3</v>
      </c>
      <c r="F829" s="159" t="s">
        <v>827</v>
      </c>
      <c r="H829" s="160">
        <v>40</v>
      </c>
      <c r="I829" s="161"/>
      <c r="L829" s="157"/>
      <c r="M829" s="162"/>
      <c r="T829" s="163"/>
      <c r="AT829" s="158" t="s">
        <v>173</v>
      </c>
      <c r="AU829" s="158" t="s">
        <v>82</v>
      </c>
      <c r="AV829" s="13" t="s">
        <v>82</v>
      </c>
      <c r="AW829" s="13" t="s">
        <v>32</v>
      </c>
      <c r="AX829" s="13" t="s">
        <v>80</v>
      </c>
      <c r="AY829" s="158" t="s">
        <v>161</v>
      </c>
    </row>
    <row r="830" spans="2:65" s="1" customFormat="1" ht="24.2" customHeight="1">
      <c r="B830" s="132"/>
      <c r="C830" s="133" t="s">
        <v>828</v>
      </c>
      <c r="D830" s="133" t="s">
        <v>164</v>
      </c>
      <c r="E830" s="134" t="s">
        <v>829</v>
      </c>
      <c r="F830" s="135" t="s">
        <v>830</v>
      </c>
      <c r="G830" s="136" t="s">
        <v>340</v>
      </c>
      <c r="H830" s="137">
        <v>35.7</v>
      </c>
      <c r="I830" s="138"/>
      <c r="J830" s="139">
        <f>ROUND(I830*H830,2)</f>
        <v>0</v>
      </c>
      <c r="K830" s="135" t="s">
        <v>3</v>
      </c>
      <c r="L830" s="33"/>
      <c r="M830" s="140" t="s">
        <v>3</v>
      </c>
      <c r="N830" s="141" t="s">
        <v>44</v>
      </c>
      <c r="P830" s="142">
        <f>O830*H830</f>
        <v>0</v>
      </c>
      <c r="Q830" s="142">
        <v>0</v>
      </c>
      <c r="R830" s="142">
        <f>Q830*H830</f>
        <v>0</v>
      </c>
      <c r="S830" s="142">
        <v>0</v>
      </c>
      <c r="T830" s="143">
        <f>S830*H830</f>
        <v>0</v>
      </c>
      <c r="AR830" s="144" t="s">
        <v>169</v>
      </c>
      <c r="AT830" s="144" t="s">
        <v>164</v>
      </c>
      <c r="AU830" s="144" t="s">
        <v>82</v>
      </c>
      <c r="AY830" s="18" t="s">
        <v>161</v>
      </c>
      <c r="BE830" s="145">
        <f>IF(N830="základní",J830,0)</f>
        <v>0</v>
      </c>
      <c r="BF830" s="145">
        <f>IF(N830="snížená",J830,0)</f>
        <v>0</v>
      </c>
      <c r="BG830" s="145">
        <f>IF(N830="zákl. přenesená",J830,0)</f>
        <v>0</v>
      </c>
      <c r="BH830" s="145">
        <f>IF(N830="sníž. přenesená",J830,0)</f>
        <v>0</v>
      </c>
      <c r="BI830" s="145">
        <f>IF(N830="nulová",J830,0)</f>
        <v>0</v>
      </c>
      <c r="BJ830" s="18" t="s">
        <v>80</v>
      </c>
      <c r="BK830" s="145">
        <f>ROUND(I830*H830,2)</f>
        <v>0</v>
      </c>
      <c r="BL830" s="18" t="s">
        <v>169</v>
      </c>
      <c r="BM830" s="144" t="s">
        <v>831</v>
      </c>
    </row>
    <row r="831" spans="2:51" s="12" customFormat="1" ht="12">
      <c r="B831" s="150"/>
      <c r="D831" s="151" t="s">
        <v>173</v>
      </c>
      <c r="E831" s="152" t="s">
        <v>3</v>
      </c>
      <c r="F831" s="153" t="s">
        <v>496</v>
      </c>
      <c r="H831" s="152" t="s">
        <v>3</v>
      </c>
      <c r="I831" s="154"/>
      <c r="L831" s="150"/>
      <c r="M831" s="155"/>
      <c r="T831" s="156"/>
      <c r="AT831" s="152" t="s">
        <v>173</v>
      </c>
      <c r="AU831" s="152" t="s">
        <v>82</v>
      </c>
      <c r="AV831" s="12" t="s">
        <v>80</v>
      </c>
      <c r="AW831" s="12" t="s">
        <v>32</v>
      </c>
      <c r="AX831" s="12" t="s">
        <v>73</v>
      </c>
      <c r="AY831" s="152" t="s">
        <v>161</v>
      </c>
    </row>
    <row r="832" spans="2:51" s="13" customFormat="1" ht="12">
      <c r="B832" s="157"/>
      <c r="D832" s="151" t="s">
        <v>173</v>
      </c>
      <c r="E832" s="158" t="s">
        <v>3</v>
      </c>
      <c r="F832" s="159" t="s">
        <v>832</v>
      </c>
      <c r="H832" s="160">
        <v>35.7</v>
      </c>
      <c r="I832" s="161"/>
      <c r="L832" s="157"/>
      <c r="M832" s="162"/>
      <c r="T832" s="163"/>
      <c r="AT832" s="158" t="s">
        <v>173</v>
      </c>
      <c r="AU832" s="158" t="s">
        <v>82</v>
      </c>
      <c r="AV832" s="13" t="s">
        <v>82</v>
      </c>
      <c r="AW832" s="13" t="s">
        <v>32</v>
      </c>
      <c r="AX832" s="13" t="s">
        <v>80</v>
      </c>
      <c r="AY832" s="158" t="s">
        <v>161</v>
      </c>
    </row>
    <row r="833" spans="2:65" s="1" customFormat="1" ht="24.2" customHeight="1">
      <c r="B833" s="132"/>
      <c r="C833" s="133" t="s">
        <v>833</v>
      </c>
      <c r="D833" s="133" t="s">
        <v>164</v>
      </c>
      <c r="E833" s="134" t="s">
        <v>834</v>
      </c>
      <c r="F833" s="135" t="s">
        <v>835</v>
      </c>
      <c r="G833" s="136" t="s">
        <v>212</v>
      </c>
      <c r="H833" s="137">
        <v>2</v>
      </c>
      <c r="I833" s="138"/>
      <c r="J833" s="139">
        <f>ROUND(I833*H833,2)</f>
        <v>0</v>
      </c>
      <c r="K833" s="135" t="s">
        <v>3</v>
      </c>
      <c r="L833" s="33"/>
      <c r="M833" s="140" t="s">
        <v>3</v>
      </c>
      <c r="N833" s="141" t="s">
        <v>44</v>
      </c>
      <c r="P833" s="142">
        <f>O833*H833</f>
        <v>0</v>
      </c>
      <c r="Q833" s="142">
        <v>0</v>
      </c>
      <c r="R833" s="142">
        <f>Q833*H833</f>
        <v>0</v>
      </c>
      <c r="S833" s="142">
        <v>0</v>
      </c>
      <c r="T833" s="143">
        <f>S833*H833</f>
        <v>0</v>
      </c>
      <c r="AR833" s="144" t="s">
        <v>169</v>
      </c>
      <c r="AT833" s="144" t="s">
        <v>164</v>
      </c>
      <c r="AU833" s="144" t="s">
        <v>82</v>
      </c>
      <c r="AY833" s="18" t="s">
        <v>161</v>
      </c>
      <c r="BE833" s="145">
        <f>IF(N833="základní",J833,0)</f>
        <v>0</v>
      </c>
      <c r="BF833" s="145">
        <f>IF(N833="snížená",J833,0)</f>
        <v>0</v>
      </c>
      <c r="BG833" s="145">
        <f>IF(N833="zákl. přenesená",J833,0)</f>
        <v>0</v>
      </c>
      <c r="BH833" s="145">
        <f>IF(N833="sníž. přenesená",J833,0)</f>
        <v>0</v>
      </c>
      <c r="BI833" s="145">
        <f>IF(N833="nulová",J833,0)</f>
        <v>0</v>
      </c>
      <c r="BJ833" s="18" t="s">
        <v>80</v>
      </c>
      <c r="BK833" s="145">
        <f>ROUND(I833*H833,2)</f>
        <v>0</v>
      </c>
      <c r="BL833" s="18" t="s">
        <v>169</v>
      </c>
      <c r="BM833" s="144" t="s">
        <v>836</v>
      </c>
    </row>
    <row r="834" spans="2:51" s="12" customFormat="1" ht="12">
      <c r="B834" s="150"/>
      <c r="D834" s="151" t="s">
        <v>173</v>
      </c>
      <c r="E834" s="152" t="s">
        <v>3</v>
      </c>
      <c r="F834" s="153" t="s">
        <v>299</v>
      </c>
      <c r="H834" s="152" t="s">
        <v>3</v>
      </c>
      <c r="I834" s="154"/>
      <c r="L834" s="150"/>
      <c r="M834" s="155"/>
      <c r="T834" s="156"/>
      <c r="AT834" s="152" t="s">
        <v>173</v>
      </c>
      <c r="AU834" s="152" t="s">
        <v>82</v>
      </c>
      <c r="AV834" s="12" t="s">
        <v>80</v>
      </c>
      <c r="AW834" s="12" t="s">
        <v>32</v>
      </c>
      <c r="AX834" s="12" t="s">
        <v>73</v>
      </c>
      <c r="AY834" s="152" t="s">
        <v>161</v>
      </c>
    </row>
    <row r="835" spans="2:51" s="13" customFormat="1" ht="12">
      <c r="B835" s="157"/>
      <c r="D835" s="151" t="s">
        <v>173</v>
      </c>
      <c r="E835" s="158" t="s">
        <v>3</v>
      </c>
      <c r="F835" s="159" t="s">
        <v>82</v>
      </c>
      <c r="H835" s="160">
        <v>2</v>
      </c>
      <c r="I835" s="161"/>
      <c r="L835" s="157"/>
      <c r="M835" s="162"/>
      <c r="T835" s="163"/>
      <c r="AT835" s="158" t="s">
        <v>173</v>
      </c>
      <c r="AU835" s="158" t="s">
        <v>82</v>
      </c>
      <c r="AV835" s="13" t="s">
        <v>82</v>
      </c>
      <c r="AW835" s="13" t="s">
        <v>32</v>
      </c>
      <c r="AX835" s="13" t="s">
        <v>80</v>
      </c>
      <c r="AY835" s="158" t="s">
        <v>161</v>
      </c>
    </row>
    <row r="836" spans="2:65" s="1" customFormat="1" ht="24.2" customHeight="1">
      <c r="B836" s="132"/>
      <c r="C836" s="133" t="s">
        <v>837</v>
      </c>
      <c r="D836" s="133" t="s">
        <v>164</v>
      </c>
      <c r="E836" s="134" t="s">
        <v>838</v>
      </c>
      <c r="F836" s="135" t="s">
        <v>839</v>
      </c>
      <c r="G836" s="136" t="s">
        <v>340</v>
      </c>
      <c r="H836" s="137">
        <v>16.55</v>
      </c>
      <c r="I836" s="138"/>
      <c r="J836" s="139">
        <f>ROUND(I836*H836,2)</f>
        <v>0</v>
      </c>
      <c r="K836" s="135" t="s">
        <v>3</v>
      </c>
      <c r="L836" s="33"/>
      <c r="M836" s="140" t="s">
        <v>3</v>
      </c>
      <c r="N836" s="141" t="s">
        <v>44</v>
      </c>
      <c r="P836" s="142">
        <f>O836*H836</f>
        <v>0</v>
      </c>
      <c r="Q836" s="142">
        <v>0</v>
      </c>
      <c r="R836" s="142">
        <f>Q836*H836</f>
        <v>0</v>
      </c>
      <c r="S836" s="142">
        <v>0</v>
      </c>
      <c r="T836" s="143">
        <f>S836*H836</f>
        <v>0</v>
      </c>
      <c r="AR836" s="144" t="s">
        <v>169</v>
      </c>
      <c r="AT836" s="144" t="s">
        <v>164</v>
      </c>
      <c r="AU836" s="144" t="s">
        <v>82</v>
      </c>
      <c r="AY836" s="18" t="s">
        <v>161</v>
      </c>
      <c r="BE836" s="145">
        <f>IF(N836="základní",J836,0)</f>
        <v>0</v>
      </c>
      <c r="BF836" s="145">
        <f>IF(N836="snížená",J836,0)</f>
        <v>0</v>
      </c>
      <c r="BG836" s="145">
        <f>IF(N836="zákl. přenesená",J836,0)</f>
        <v>0</v>
      </c>
      <c r="BH836" s="145">
        <f>IF(N836="sníž. přenesená",J836,0)</f>
        <v>0</v>
      </c>
      <c r="BI836" s="145">
        <f>IF(N836="nulová",J836,0)</f>
        <v>0</v>
      </c>
      <c r="BJ836" s="18" t="s">
        <v>80</v>
      </c>
      <c r="BK836" s="145">
        <f>ROUND(I836*H836,2)</f>
        <v>0</v>
      </c>
      <c r="BL836" s="18" t="s">
        <v>169</v>
      </c>
      <c r="BM836" s="144" t="s">
        <v>840</v>
      </c>
    </row>
    <row r="837" spans="2:51" s="12" customFormat="1" ht="12">
      <c r="B837" s="150"/>
      <c r="D837" s="151" t="s">
        <v>173</v>
      </c>
      <c r="E837" s="152" t="s">
        <v>3</v>
      </c>
      <c r="F837" s="153" t="s">
        <v>299</v>
      </c>
      <c r="H837" s="152" t="s">
        <v>3</v>
      </c>
      <c r="I837" s="154"/>
      <c r="L837" s="150"/>
      <c r="M837" s="155"/>
      <c r="T837" s="156"/>
      <c r="AT837" s="152" t="s">
        <v>173</v>
      </c>
      <c r="AU837" s="152" t="s">
        <v>82</v>
      </c>
      <c r="AV837" s="12" t="s">
        <v>80</v>
      </c>
      <c r="AW837" s="12" t="s">
        <v>32</v>
      </c>
      <c r="AX837" s="12" t="s">
        <v>73</v>
      </c>
      <c r="AY837" s="152" t="s">
        <v>161</v>
      </c>
    </row>
    <row r="838" spans="2:51" s="13" customFormat="1" ht="12">
      <c r="B838" s="157"/>
      <c r="D838" s="151" t="s">
        <v>173</v>
      </c>
      <c r="E838" s="158" t="s">
        <v>3</v>
      </c>
      <c r="F838" s="159" t="s">
        <v>841</v>
      </c>
      <c r="H838" s="160">
        <v>7.4</v>
      </c>
      <c r="I838" s="161"/>
      <c r="L838" s="157"/>
      <c r="M838" s="162"/>
      <c r="T838" s="163"/>
      <c r="AT838" s="158" t="s">
        <v>173</v>
      </c>
      <c r="AU838" s="158" t="s">
        <v>82</v>
      </c>
      <c r="AV838" s="13" t="s">
        <v>82</v>
      </c>
      <c r="AW838" s="13" t="s">
        <v>32</v>
      </c>
      <c r="AX838" s="13" t="s">
        <v>73</v>
      </c>
      <c r="AY838" s="158" t="s">
        <v>161</v>
      </c>
    </row>
    <row r="839" spans="2:51" s="12" customFormat="1" ht="12">
      <c r="B839" s="150"/>
      <c r="D839" s="151" t="s">
        <v>173</v>
      </c>
      <c r="E839" s="152" t="s">
        <v>3</v>
      </c>
      <c r="F839" s="153" t="s">
        <v>496</v>
      </c>
      <c r="H839" s="152" t="s">
        <v>3</v>
      </c>
      <c r="I839" s="154"/>
      <c r="L839" s="150"/>
      <c r="M839" s="155"/>
      <c r="T839" s="156"/>
      <c r="AT839" s="152" t="s">
        <v>173</v>
      </c>
      <c r="AU839" s="152" t="s">
        <v>82</v>
      </c>
      <c r="AV839" s="12" t="s">
        <v>80</v>
      </c>
      <c r="AW839" s="12" t="s">
        <v>32</v>
      </c>
      <c r="AX839" s="12" t="s">
        <v>73</v>
      </c>
      <c r="AY839" s="152" t="s">
        <v>161</v>
      </c>
    </row>
    <row r="840" spans="2:51" s="13" customFormat="1" ht="12">
      <c r="B840" s="157"/>
      <c r="D840" s="151" t="s">
        <v>173</v>
      </c>
      <c r="E840" s="158" t="s">
        <v>3</v>
      </c>
      <c r="F840" s="159" t="s">
        <v>842</v>
      </c>
      <c r="H840" s="160">
        <v>9.15</v>
      </c>
      <c r="I840" s="161"/>
      <c r="L840" s="157"/>
      <c r="M840" s="162"/>
      <c r="T840" s="163"/>
      <c r="AT840" s="158" t="s">
        <v>173</v>
      </c>
      <c r="AU840" s="158" t="s">
        <v>82</v>
      </c>
      <c r="AV840" s="13" t="s">
        <v>82</v>
      </c>
      <c r="AW840" s="13" t="s">
        <v>32</v>
      </c>
      <c r="AX840" s="13" t="s">
        <v>73</v>
      </c>
      <c r="AY840" s="158" t="s">
        <v>161</v>
      </c>
    </row>
    <row r="841" spans="2:51" s="14" customFormat="1" ht="12">
      <c r="B841" s="164"/>
      <c r="D841" s="151" t="s">
        <v>173</v>
      </c>
      <c r="E841" s="165" t="s">
        <v>3</v>
      </c>
      <c r="F841" s="166" t="s">
        <v>192</v>
      </c>
      <c r="H841" s="167">
        <v>16.55</v>
      </c>
      <c r="I841" s="168"/>
      <c r="L841" s="164"/>
      <c r="M841" s="169"/>
      <c r="T841" s="170"/>
      <c r="AT841" s="165" t="s">
        <v>173</v>
      </c>
      <c r="AU841" s="165" t="s">
        <v>82</v>
      </c>
      <c r="AV841" s="14" t="s">
        <v>169</v>
      </c>
      <c r="AW841" s="14" t="s">
        <v>32</v>
      </c>
      <c r="AX841" s="14" t="s">
        <v>80</v>
      </c>
      <c r="AY841" s="165" t="s">
        <v>161</v>
      </c>
    </row>
    <row r="842" spans="2:65" s="1" customFormat="1" ht="24.2" customHeight="1">
      <c r="B842" s="132"/>
      <c r="C842" s="133" t="s">
        <v>843</v>
      </c>
      <c r="D842" s="133" t="s">
        <v>164</v>
      </c>
      <c r="E842" s="134" t="s">
        <v>844</v>
      </c>
      <c r="F842" s="135" t="s">
        <v>845</v>
      </c>
      <c r="G842" s="136" t="s">
        <v>846</v>
      </c>
      <c r="H842" s="137">
        <v>7</v>
      </c>
      <c r="I842" s="138"/>
      <c r="J842" s="139">
        <f>ROUND(I842*H842,2)</f>
        <v>0</v>
      </c>
      <c r="K842" s="135" t="s">
        <v>3</v>
      </c>
      <c r="L842" s="33"/>
      <c r="M842" s="140" t="s">
        <v>3</v>
      </c>
      <c r="N842" s="141" t="s">
        <v>44</v>
      </c>
      <c r="P842" s="142">
        <f>O842*H842</f>
        <v>0</v>
      </c>
      <c r="Q842" s="142">
        <v>0</v>
      </c>
      <c r="R842" s="142">
        <f>Q842*H842</f>
        <v>0</v>
      </c>
      <c r="S842" s="142">
        <v>0</v>
      </c>
      <c r="T842" s="143">
        <f>S842*H842</f>
        <v>0</v>
      </c>
      <c r="AR842" s="144" t="s">
        <v>169</v>
      </c>
      <c r="AT842" s="144" t="s">
        <v>164</v>
      </c>
      <c r="AU842" s="144" t="s">
        <v>82</v>
      </c>
      <c r="AY842" s="18" t="s">
        <v>161</v>
      </c>
      <c r="BE842" s="145">
        <f>IF(N842="základní",J842,0)</f>
        <v>0</v>
      </c>
      <c r="BF842" s="145">
        <f>IF(N842="snížená",J842,0)</f>
        <v>0</v>
      </c>
      <c r="BG842" s="145">
        <f>IF(N842="zákl. přenesená",J842,0)</f>
        <v>0</v>
      </c>
      <c r="BH842" s="145">
        <f>IF(N842="sníž. přenesená",J842,0)</f>
        <v>0</v>
      </c>
      <c r="BI842" s="145">
        <f>IF(N842="nulová",J842,0)</f>
        <v>0</v>
      </c>
      <c r="BJ842" s="18" t="s">
        <v>80</v>
      </c>
      <c r="BK842" s="145">
        <f>ROUND(I842*H842,2)</f>
        <v>0</v>
      </c>
      <c r="BL842" s="18" t="s">
        <v>169</v>
      </c>
      <c r="BM842" s="144" t="s">
        <v>847</v>
      </c>
    </row>
    <row r="843" spans="2:51" s="12" customFormat="1" ht="12">
      <c r="B843" s="150"/>
      <c r="D843" s="151" t="s">
        <v>173</v>
      </c>
      <c r="E843" s="152" t="s">
        <v>3</v>
      </c>
      <c r="F843" s="153" t="s">
        <v>299</v>
      </c>
      <c r="H843" s="152" t="s">
        <v>3</v>
      </c>
      <c r="I843" s="154"/>
      <c r="L843" s="150"/>
      <c r="M843" s="155"/>
      <c r="T843" s="156"/>
      <c r="AT843" s="152" t="s">
        <v>173</v>
      </c>
      <c r="AU843" s="152" t="s">
        <v>82</v>
      </c>
      <c r="AV843" s="12" t="s">
        <v>80</v>
      </c>
      <c r="AW843" s="12" t="s">
        <v>32</v>
      </c>
      <c r="AX843" s="12" t="s">
        <v>73</v>
      </c>
      <c r="AY843" s="152" t="s">
        <v>161</v>
      </c>
    </row>
    <row r="844" spans="2:51" s="13" customFormat="1" ht="12">
      <c r="B844" s="157"/>
      <c r="D844" s="151" t="s">
        <v>173</v>
      </c>
      <c r="E844" s="158" t="s">
        <v>3</v>
      </c>
      <c r="F844" s="159" t="s">
        <v>80</v>
      </c>
      <c r="H844" s="160">
        <v>1</v>
      </c>
      <c r="I844" s="161"/>
      <c r="L844" s="157"/>
      <c r="M844" s="162"/>
      <c r="T844" s="163"/>
      <c r="AT844" s="158" t="s">
        <v>173</v>
      </c>
      <c r="AU844" s="158" t="s">
        <v>82</v>
      </c>
      <c r="AV844" s="13" t="s">
        <v>82</v>
      </c>
      <c r="AW844" s="13" t="s">
        <v>32</v>
      </c>
      <c r="AX844" s="13" t="s">
        <v>73</v>
      </c>
      <c r="AY844" s="158" t="s">
        <v>161</v>
      </c>
    </row>
    <row r="845" spans="2:51" s="12" customFormat="1" ht="12">
      <c r="B845" s="150"/>
      <c r="D845" s="151" t="s">
        <v>173</v>
      </c>
      <c r="E845" s="152" t="s">
        <v>3</v>
      </c>
      <c r="F845" s="153" t="s">
        <v>496</v>
      </c>
      <c r="H845" s="152" t="s">
        <v>3</v>
      </c>
      <c r="I845" s="154"/>
      <c r="L845" s="150"/>
      <c r="M845" s="155"/>
      <c r="T845" s="156"/>
      <c r="AT845" s="152" t="s">
        <v>173</v>
      </c>
      <c r="AU845" s="152" t="s">
        <v>82</v>
      </c>
      <c r="AV845" s="12" t="s">
        <v>80</v>
      </c>
      <c r="AW845" s="12" t="s">
        <v>32</v>
      </c>
      <c r="AX845" s="12" t="s">
        <v>73</v>
      </c>
      <c r="AY845" s="152" t="s">
        <v>161</v>
      </c>
    </row>
    <row r="846" spans="2:51" s="13" customFormat="1" ht="12">
      <c r="B846" s="157"/>
      <c r="D846" s="151" t="s">
        <v>173</v>
      </c>
      <c r="E846" s="158" t="s">
        <v>3</v>
      </c>
      <c r="F846" s="159" t="s">
        <v>223</v>
      </c>
      <c r="H846" s="160">
        <v>6</v>
      </c>
      <c r="I846" s="161"/>
      <c r="L846" s="157"/>
      <c r="M846" s="162"/>
      <c r="T846" s="163"/>
      <c r="AT846" s="158" t="s">
        <v>173</v>
      </c>
      <c r="AU846" s="158" t="s">
        <v>82</v>
      </c>
      <c r="AV846" s="13" t="s">
        <v>82</v>
      </c>
      <c r="AW846" s="13" t="s">
        <v>32</v>
      </c>
      <c r="AX846" s="13" t="s">
        <v>73</v>
      </c>
      <c r="AY846" s="158" t="s">
        <v>161</v>
      </c>
    </row>
    <row r="847" spans="2:51" s="14" customFormat="1" ht="12">
      <c r="B847" s="164"/>
      <c r="D847" s="151" t="s">
        <v>173</v>
      </c>
      <c r="E847" s="165" t="s">
        <v>3</v>
      </c>
      <c r="F847" s="166" t="s">
        <v>192</v>
      </c>
      <c r="H847" s="167">
        <v>7</v>
      </c>
      <c r="I847" s="168"/>
      <c r="L847" s="164"/>
      <c r="M847" s="169"/>
      <c r="T847" s="170"/>
      <c r="AT847" s="165" t="s">
        <v>173</v>
      </c>
      <c r="AU847" s="165" t="s">
        <v>82</v>
      </c>
      <c r="AV847" s="14" t="s">
        <v>169</v>
      </c>
      <c r="AW847" s="14" t="s">
        <v>32</v>
      </c>
      <c r="AX847" s="14" t="s">
        <v>80</v>
      </c>
      <c r="AY847" s="165" t="s">
        <v>161</v>
      </c>
    </row>
    <row r="848" spans="2:65" s="1" customFormat="1" ht="24.2" customHeight="1">
      <c r="B848" s="132"/>
      <c r="C848" s="133" t="s">
        <v>848</v>
      </c>
      <c r="D848" s="133" t="s">
        <v>164</v>
      </c>
      <c r="E848" s="134" t="s">
        <v>849</v>
      </c>
      <c r="F848" s="135" t="s">
        <v>850</v>
      </c>
      <c r="G848" s="136" t="s">
        <v>212</v>
      </c>
      <c r="H848" s="137">
        <v>1</v>
      </c>
      <c r="I848" s="138"/>
      <c r="J848" s="139">
        <f>ROUND(I848*H848,2)</f>
        <v>0</v>
      </c>
      <c r="K848" s="135" t="s">
        <v>3</v>
      </c>
      <c r="L848" s="33"/>
      <c r="M848" s="140" t="s">
        <v>3</v>
      </c>
      <c r="N848" s="141" t="s">
        <v>44</v>
      </c>
      <c r="P848" s="142">
        <f>O848*H848</f>
        <v>0</v>
      </c>
      <c r="Q848" s="142">
        <v>0</v>
      </c>
      <c r="R848" s="142">
        <f>Q848*H848</f>
        <v>0</v>
      </c>
      <c r="S848" s="142">
        <v>0</v>
      </c>
      <c r="T848" s="143">
        <f>S848*H848</f>
        <v>0</v>
      </c>
      <c r="AR848" s="144" t="s">
        <v>169</v>
      </c>
      <c r="AT848" s="144" t="s">
        <v>164</v>
      </c>
      <c r="AU848" s="144" t="s">
        <v>82</v>
      </c>
      <c r="AY848" s="18" t="s">
        <v>161</v>
      </c>
      <c r="BE848" s="145">
        <f>IF(N848="základní",J848,0)</f>
        <v>0</v>
      </c>
      <c r="BF848" s="145">
        <f>IF(N848="snížená",J848,0)</f>
        <v>0</v>
      </c>
      <c r="BG848" s="145">
        <f>IF(N848="zákl. přenesená",J848,0)</f>
        <v>0</v>
      </c>
      <c r="BH848" s="145">
        <f>IF(N848="sníž. přenesená",J848,0)</f>
        <v>0</v>
      </c>
      <c r="BI848" s="145">
        <f>IF(N848="nulová",J848,0)</f>
        <v>0</v>
      </c>
      <c r="BJ848" s="18" t="s">
        <v>80</v>
      </c>
      <c r="BK848" s="145">
        <f>ROUND(I848*H848,2)</f>
        <v>0</v>
      </c>
      <c r="BL848" s="18" t="s">
        <v>169</v>
      </c>
      <c r="BM848" s="144" t="s">
        <v>851</v>
      </c>
    </row>
    <row r="849" spans="2:51" s="12" customFormat="1" ht="12">
      <c r="B849" s="150"/>
      <c r="D849" s="151" t="s">
        <v>173</v>
      </c>
      <c r="E849" s="152" t="s">
        <v>3</v>
      </c>
      <c r="F849" s="153" t="s">
        <v>496</v>
      </c>
      <c r="H849" s="152" t="s">
        <v>3</v>
      </c>
      <c r="I849" s="154"/>
      <c r="L849" s="150"/>
      <c r="M849" s="155"/>
      <c r="T849" s="156"/>
      <c r="AT849" s="152" t="s">
        <v>173</v>
      </c>
      <c r="AU849" s="152" t="s">
        <v>82</v>
      </c>
      <c r="AV849" s="12" t="s">
        <v>80</v>
      </c>
      <c r="AW849" s="12" t="s">
        <v>32</v>
      </c>
      <c r="AX849" s="12" t="s">
        <v>73</v>
      </c>
      <c r="AY849" s="152" t="s">
        <v>161</v>
      </c>
    </row>
    <row r="850" spans="2:51" s="13" customFormat="1" ht="12">
      <c r="B850" s="157"/>
      <c r="D850" s="151" t="s">
        <v>173</v>
      </c>
      <c r="E850" s="158" t="s">
        <v>3</v>
      </c>
      <c r="F850" s="159" t="s">
        <v>80</v>
      </c>
      <c r="H850" s="160">
        <v>1</v>
      </c>
      <c r="I850" s="161"/>
      <c r="L850" s="157"/>
      <c r="M850" s="162"/>
      <c r="T850" s="163"/>
      <c r="AT850" s="158" t="s">
        <v>173</v>
      </c>
      <c r="AU850" s="158" t="s">
        <v>82</v>
      </c>
      <c r="AV850" s="13" t="s">
        <v>82</v>
      </c>
      <c r="AW850" s="13" t="s">
        <v>32</v>
      </c>
      <c r="AX850" s="13" t="s">
        <v>80</v>
      </c>
      <c r="AY850" s="158" t="s">
        <v>161</v>
      </c>
    </row>
    <row r="851" spans="2:65" s="1" customFormat="1" ht="33" customHeight="1">
      <c r="B851" s="132"/>
      <c r="C851" s="133" t="s">
        <v>852</v>
      </c>
      <c r="D851" s="133" t="s">
        <v>164</v>
      </c>
      <c r="E851" s="134" t="s">
        <v>853</v>
      </c>
      <c r="F851" s="135" t="s">
        <v>854</v>
      </c>
      <c r="G851" s="136" t="s">
        <v>212</v>
      </c>
      <c r="H851" s="137">
        <v>2</v>
      </c>
      <c r="I851" s="138"/>
      <c r="J851" s="139">
        <f>ROUND(I851*H851,2)</f>
        <v>0</v>
      </c>
      <c r="K851" s="135" t="s">
        <v>3</v>
      </c>
      <c r="L851" s="33"/>
      <c r="M851" s="140" t="s">
        <v>3</v>
      </c>
      <c r="N851" s="141" t="s">
        <v>44</v>
      </c>
      <c r="P851" s="142">
        <f>O851*H851</f>
        <v>0</v>
      </c>
      <c r="Q851" s="142">
        <v>0</v>
      </c>
      <c r="R851" s="142">
        <f>Q851*H851</f>
        <v>0</v>
      </c>
      <c r="S851" s="142">
        <v>0</v>
      </c>
      <c r="T851" s="143">
        <f>S851*H851</f>
        <v>0</v>
      </c>
      <c r="AR851" s="144" t="s">
        <v>169</v>
      </c>
      <c r="AT851" s="144" t="s">
        <v>164</v>
      </c>
      <c r="AU851" s="144" t="s">
        <v>82</v>
      </c>
      <c r="AY851" s="18" t="s">
        <v>161</v>
      </c>
      <c r="BE851" s="145">
        <f>IF(N851="základní",J851,0)</f>
        <v>0</v>
      </c>
      <c r="BF851" s="145">
        <f>IF(N851="snížená",J851,0)</f>
        <v>0</v>
      </c>
      <c r="BG851" s="145">
        <f>IF(N851="zákl. přenesená",J851,0)</f>
        <v>0</v>
      </c>
      <c r="BH851" s="145">
        <f>IF(N851="sníž. přenesená",J851,0)</f>
        <v>0</v>
      </c>
      <c r="BI851" s="145">
        <f>IF(N851="nulová",J851,0)</f>
        <v>0</v>
      </c>
      <c r="BJ851" s="18" t="s">
        <v>80</v>
      </c>
      <c r="BK851" s="145">
        <f>ROUND(I851*H851,2)</f>
        <v>0</v>
      </c>
      <c r="BL851" s="18" t="s">
        <v>169</v>
      </c>
      <c r="BM851" s="144" t="s">
        <v>855</v>
      </c>
    </row>
    <row r="852" spans="2:51" s="12" customFormat="1" ht="12">
      <c r="B852" s="150"/>
      <c r="D852" s="151" t="s">
        <v>173</v>
      </c>
      <c r="E852" s="152" t="s">
        <v>3</v>
      </c>
      <c r="F852" s="153" t="s">
        <v>496</v>
      </c>
      <c r="H852" s="152" t="s">
        <v>3</v>
      </c>
      <c r="I852" s="154"/>
      <c r="L852" s="150"/>
      <c r="M852" s="155"/>
      <c r="T852" s="156"/>
      <c r="AT852" s="152" t="s">
        <v>173</v>
      </c>
      <c r="AU852" s="152" t="s">
        <v>82</v>
      </c>
      <c r="AV852" s="12" t="s">
        <v>80</v>
      </c>
      <c r="AW852" s="12" t="s">
        <v>32</v>
      </c>
      <c r="AX852" s="12" t="s">
        <v>73</v>
      </c>
      <c r="AY852" s="152" t="s">
        <v>161</v>
      </c>
    </row>
    <row r="853" spans="2:51" s="13" customFormat="1" ht="12">
      <c r="B853" s="157"/>
      <c r="D853" s="151" t="s">
        <v>173</v>
      </c>
      <c r="E853" s="158" t="s">
        <v>3</v>
      </c>
      <c r="F853" s="159" t="s">
        <v>82</v>
      </c>
      <c r="H853" s="160">
        <v>2</v>
      </c>
      <c r="I853" s="161"/>
      <c r="L853" s="157"/>
      <c r="M853" s="162"/>
      <c r="T853" s="163"/>
      <c r="AT853" s="158" t="s">
        <v>173</v>
      </c>
      <c r="AU853" s="158" t="s">
        <v>82</v>
      </c>
      <c r="AV853" s="13" t="s">
        <v>82</v>
      </c>
      <c r="AW853" s="13" t="s">
        <v>32</v>
      </c>
      <c r="AX853" s="13" t="s">
        <v>80</v>
      </c>
      <c r="AY853" s="158" t="s">
        <v>161</v>
      </c>
    </row>
    <row r="854" spans="2:65" s="1" customFormat="1" ht="24.2" customHeight="1">
      <c r="B854" s="132"/>
      <c r="C854" s="133" t="s">
        <v>856</v>
      </c>
      <c r="D854" s="133" t="s">
        <v>164</v>
      </c>
      <c r="E854" s="134" t="s">
        <v>857</v>
      </c>
      <c r="F854" s="135" t="s">
        <v>858</v>
      </c>
      <c r="G854" s="136" t="s">
        <v>340</v>
      </c>
      <c r="H854" s="137">
        <v>4.5</v>
      </c>
      <c r="I854" s="138"/>
      <c r="J854" s="139">
        <f>ROUND(I854*H854,2)</f>
        <v>0</v>
      </c>
      <c r="K854" s="135" t="s">
        <v>3</v>
      </c>
      <c r="L854" s="33"/>
      <c r="M854" s="140" t="s">
        <v>3</v>
      </c>
      <c r="N854" s="141" t="s">
        <v>44</v>
      </c>
      <c r="P854" s="142">
        <f>O854*H854</f>
        <v>0</v>
      </c>
      <c r="Q854" s="142">
        <v>0</v>
      </c>
      <c r="R854" s="142">
        <f>Q854*H854</f>
        <v>0</v>
      </c>
      <c r="S854" s="142">
        <v>0</v>
      </c>
      <c r="T854" s="143">
        <f>S854*H854</f>
        <v>0</v>
      </c>
      <c r="AR854" s="144" t="s">
        <v>169</v>
      </c>
      <c r="AT854" s="144" t="s">
        <v>164</v>
      </c>
      <c r="AU854" s="144" t="s">
        <v>82</v>
      </c>
      <c r="AY854" s="18" t="s">
        <v>161</v>
      </c>
      <c r="BE854" s="145">
        <f>IF(N854="základní",J854,0)</f>
        <v>0</v>
      </c>
      <c r="BF854" s="145">
        <f>IF(N854="snížená",J854,0)</f>
        <v>0</v>
      </c>
      <c r="BG854" s="145">
        <f>IF(N854="zákl. přenesená",J854,0)</f>
        <v>0</v>
      </c>
      <c r="BH854" s="145">
        <f>IF(N854="sníž. přenesená",J854,0)</f>
        <v>0</v>
      </c>
      <c r="BI854" s="145">
        <f>IF(N854="nulová",J854,0)</f>
        <v>0</v>
      </c>
      <c r="BJ854" s="18" t="s">
        <v>80</v>
      </c>
      <c r="BK854" s="145">
        <f>ROUND(I854*H854,2)</f>
        <v>0</v>
      </c>
      <c r="BL854" s="18" t="s">
        <v>169</v>
      </c>
      <c r="BM854" s="144" t="s">
        <v>859</v>
      </c>
    </row>
    <row r="855" spans="2:51" s="12" customFormat="1" ht="12">
      <c r="B855" s="150"/>
      <c r="D855" s="151" t="s">
        <v>173</v>
      </c>
      <c r="E855" s="152" t="s">
        <v>3</v>
      </c>
      <c r="F855" s="153" t="s">
        <v>276</v>
      </c>
      <c r="H855" s="152" t="s">
        <v>3</v>
      </c>
      <c r="I855" s="154"/>
      <c r="L855" s="150"/>
      <c r="M855" s="155"/>
      <c r="T855" s="156"/>
      <c r="AT855" s="152" t="s">
        <v>173</v>
      </c>
      <c r="AU855" s="152" t="s">
        <v>82</v>
      </c>
      <c r="AV855" s="12" t="s">
        <v>80</v>
      </c>
      <c r="AW855" s="12" t="s">
        <v>32</v>
      </c>
      <c r="AX855" s="12" t="s">
        <v>73</v>
      </c>
      <c r="AY855" s="152" t="s">
        <v>161</v>
      </c>
    </row>
    <row r="856" spans="2:51" s="13" customFormat="1" ht="12">
      <c r="B856" s="157"/>
      <c r="D856" s="151" t="s">
        <v>173</v>
      </c>
      <c r="E856" s="158" t="s">
        <v>3</v>
      </c>
      <c r="F856" s="159" t="s">
        <v>860</v>
      </c>
      <c r="H856" s="160">
        <v>4.5</v>
      </c>
      <c r="I856" s="161"/>
      <c r="L856" s="157"/>
      <c r="M856" s="162"/>
      <c r="T856" s="163"/>
      <c r="AT856" s="158" t="s">
        <v>173</v>
      </c>
      <c r="AU856" s="158" t="s">
        <v>82</v>
      </c>
      <c r="AV856" s="13" t="s">
        <v>82</v>
      </c>
      <c r="AW856" s="13" t="s">
        <v>32</v>
      </c>
      <c r="AX856" s="13" t="s">
        <v>80</v>
      </c>
      <c r="AY856" s="158" t="s">
        <v>161</v>
      </c>
    </row>
    <row r="857" spans="2:65" s="1" customFormat="1" ht="24.2" customHeight="1">
      <c r="B857" s="132"/>
      <c r="C857" s="133" t="s">
        <v>861</v>
      </c>
      <c r="D857" s="133" t="s">
        <v>164</v>
      </c>
      <c r="E857" s="134" t="s">
        <v>862</v>
      </c>
      <c r="F857" s="135" t="s">
        <v>863</v>
      </c>
      <c r="G857" s="136" t="s">
        <v>212</v>
      </c>
      <c r="H857" s="137">
        <v>2</v>
      </c>
      <c r="I857" s="138"/>
      <c r="J857" s="139">
        <f>ROUND(I857*H857,2)</f>
        <v>0</v>
      </c>
      <c r="K857" s="135" t="s">
        <v>3</v>
      </c>
      <c r="L857" s="33"/>
      <c r="M857" s="140" t="s">
        <v>3</v>
      </c>
      <c r="N857" s="141" t="s">
        <v>44</v>
      </c>
      <c r="P857" s="142">
        <f>O857*H857</f>
        <v>0</v>
      </c>
      <c r="Q857" s="142">
        <v>0</v>
      </c>
      <c r="R857" s="142">
        <f>Q857*H857</f>
        <v>0</v>
      </c>
      <c r="S857" s="142">
        <v>0</v>
      </c>
      <c r="T857" s="143">
        <f>S857*H857</f>
        <v>0</v>
      </c>
      <c r="AR857" s="144" t="s">
        <v>169</v>
      </c>
      <c r="AT857" s="144" t="s">
        <v>164</v>
      </c>
      <c r="AU857" s="144" t="s">
        <v>82</v>
      </c>
      <c r="AY857" s="18" t="s">
        <v>161</v>
      </c>
      <c r="BE857" s="145">
        <f>IF(N857="základní",J857,0)</f>
        <v>0</v>
      </c>
      <c r="BF857" s="145">
        <f>IF(N857="snížená",J857,0)</f>
        <v>0</v>
      </c>
      <c r="BG857" s="145">
        <f>IF(N857="zákl. přenesená",J857,0)</f>
        <v>0</v>
      </c>
      <c r="BH857" s="145">
        <f>IF(N857="sníž. přenesená",J857,0)</f>
        <v>0</v>
      </c>
      <c r="BI857" s="145">
        <f>IF(N857="nulová",J857,0)</f>
        <v>0</v>
      </c>
      <c r="BJ857" s="18" t="s">
        <v>80</v>
      </c>
      <c r="BK857" s="145">
        <f>ROUND(I857*H857,2)</f>
        <v>0</v>
      </c>
      <c r="BL857" s="18" t="s">
        <v>169</v>
      </c>
      <c r="BM857" s="144" t="s">
        <v>864</v>
      </c>
    </row>
    <row r="858" spans="2:51" s="12" customFormat="1" ht="12">
      <c r="B858" s="150"/>
      <c r="D858" s="151" t="s">
        <v>173</v>
      </c>
      <c r="E858" s="152" t="s">
        <v>3</v>
      </c>
      <c r="F858" s="153" t="s">
        <v>496</v>
      </c>
      <c r="H858" s="152" t="s">
        <v>3</v>
      </c>
      <c r="I858" s="154"/>
      <c r="L858" s="150"/>
      <c r="M858" s="155"/>
      <c r="T858" s="156"/>
      <c r="AT858" s="152" t="s">
        <v>173</v>
      </c>
      <c r="AU858" s="152" t="s">
        <v>82</v>
      </c>
      <c r="AV858" s="12" t="s">
        <v>80</v>
      </c>
      <c r="AW858" s="12" t="s">
        <v>32</v>
      </c>
      <c r="AX858" s="12" t="s">
        <v>73</v>
      </c>
      <c r="AY858" s="152" t="s">
        <v>161</v>
      </c>
    </row>
    <row r="859" spans="2:51" s="13" customFormat="1" ht="12">
      <c r="B859" s="157"/>
      <c r="D859" s="151" t="s">
        <v>173</v>
      </c>
      <c r="E859" s="158" t="s">
        <v>3</v>
      </c>
      <c r="F859" s="159" t="s">
        <v>82</v>
      </c>
      <c r="H859" s="160">
        <v>2</v>
      </c>
      <c r="I859" s="161"/>
      <c r="L859" s="157"/>
      <c r="M859" s="162"/>
      <c r="T859" s="163"/>
      <c r="AT859" s="158" t="s">
        <v>173</v>
      </c>
      <c r="AU859" s="158" t="s">
        <v>82</v>
      </c>
      <c r="AV859" s="13" t="s">
        <v>82</v>
      </c>
      <c r="AW859" s="13" t="s">
        <v>32</v>
      </c>
      <c r="AX859" s="13" t="s">
        <v>80</v>
      </c>
      <c r="AY859" s="158" t="s">
        <v>161</v>
      </c>
    </row>
    <row r="860" spans="2:65" s="1" customFormat="1" ht="33" customHeight="1">
      <c r="B860" s="132"/>
      <c r="C860" s="133" t="s">
        <v>865</v>
      </c>
      <c r="D860" s="133" t="s">
        <v>164</v>
      </c>
      <c r="E860" s="134" t="s">
        <v>866</v>
      </c>
      <c r="F860" s="135" t="s">
        <v>867</v>
      </c>
      <c r="G860" s="136" t="s">
        <v>212</v>
      </c>
      <c r="H860" s="137">
        <v>5</v>
      </c>
      <c r="I860" s="138"/>
      <c r="J860" s="139">
        <f>ROUND(I860*H860,2)</f>
        <v>0</v>
      </c>
      <c r="K860" s="135" t="s">
        <v>3</v>
      </c>
      <c r="L860" s="33"/>
      <c r="M860" s="140" t="s">
        <v>3</v>
      </c>
      <c r="N860" s="141" t="s">
        <v>44</v>
      </c>
      <c r="P860" s="142">
        <f>O860*H860</f>
        <v>0</v>
      </c>
      <c r="Q860" s="142">
        <v>0</v>
      </c>
      <c r="R860" s="142">
        <f>Q860*H860</f>
        <v>0</v>
      </c>
      <c r="S860" s="142">
        <v>0</v>
      </c>
      <c r="T860" s="143">
        <f>S860*H860</f>
        <v>0</v>
      </c>
      <c r="AR860" s="144" t="s">
        <v>169</v>
      </c>
      <c r="AT860" s="144" t="s">
        <v>164</v>
      </c>
      <c r="AU860" s="144" t="s">
        <v>82</v>
      </c>
      <c r="AY860" s="18" t="s">
        <v>161</v>
      </c>
      <c r="BE860" s="145">
        <f>IF(N860="základní",J860,0)</f>
        <v>0</v>
      </c>
      <c r="BF860" s="145">
        <f>IF(N860="snížená",J860,0)</f>
        <v>0</v>
      </c>
      <c r="BG860" s="145">
        <f>IF(N860="zákl. přenesená",J860,0)</f>
        <v>0</v>
      </c>
      <c r="BH860" s="145">
        <f>IF(N860="sníž. přenesená",J860,0)</f>
        <v>0</v>
      </c>
      <c r="BI860" s="145">
        <f>IF(N860="nulová",J860,0)</f>
        <v>0</v>
      </c>
      <c r="BJ860" s="18" t="s">
        <v>80</v>
      </c>
      <c r="BK860" s="145">
        <f>ROUND(I860*H860,2)</f>
        <v>0</v>
      </c>
      <c r="BL860" s="18" t="s">
        <v>169</v>
      </c>
      <c r="BM860" s="144" t="s">
        <v>868</v>
      </c>
    </row>
    <row r="861" spans="2:51" s="12" customFormat="1" ht="12">
      <c r="B861" s="150"/>
      <c r="D861" s="151" t="s">
        <v>173</v>
      </c>
      <c r="E861" s="152" t="s">
        <v>3</v>
      </c>
      <c r="F861" s="153" t="s">
        <v>496</v>
      </c>
      <c r="H861" s="152" t="s">
        <v>3</v>
      </c>
      <c r="I861" s="154"/>
      <c r="L861" s="150"/>
      <c r="M861" s="155"/>
      <c r="T861" s="156"/>
      <c r="AT861" s="152" t="s">
        <v>173</v>
      </c>
      <c r="AU861" s="152" t="s">
        <v>82</v>
      </c>
      <c r="AV861" s="12" t="s">
        <v>80</v>
      </c>
      <c r="AW861" s="12" t="s">
        <v>32</v>
      </c>
      <c r="AX861" s="12" t="s">
        <v>73</v>
      </c>
      <c r="AY861" s="152" t="s">
        <v>161</v>
      </c>
    </row>
    <row r="862" spans="2:51" s="13" customFormat="1" ht="12">
      <c r="B862" s="157"/>
      <c r="D862" s="151" t="s">
        <v>173</v>
      </c>
      <c r="E862" s="158" t="s">
        <v>3</v>
      </c>
      <c r="F862" s="159" t="s">
        <v>216</v>
      </c>
      <c r="H862" s="160">
        <v>5</v>
      </c>
      <c r="I862" s="161"/>
      <c r="L862" s="157"/>
      <c r="M862" s="162"/>
      <c r="T862" s="163"/>
      <c r="AT862" s="158" t="s">
        <v>173</v>
      </c>
      <c r="AU862" s="158" t="s">
        <v>82</v>
      </c>
      <c r="AV862" s="13" t="s">
        <v>82</v>
      </c>
      <c r="AW862" s="13" t="s">
        <v>32</v>
      </c>
      <c r="AX862" s="13" t="s">
        <v>80</v>
      </c>
      <c r="AY862" s="158" t="s">
        <v>161</v>
      </c>
    </row>
    <row r="863" spans="2:65" s="1" customFormat="1" ht="66.75" customHeight="1">
      <c r="B863" s="132"/>
      <c r="C863" s="133" t="s">
        <v>869</v>
      </c>
      <c r="D863" s="133" t="s">
        <v>164</v>
      </c>
      <c r="E863" s="134" t="s">
        <v>870</v>
      </c>
      <c r="F863" s="135" t="s">
        <v>871</v>
      </c>
      <c r="G863" s="136" t="s">
        <v>212</v>
      </c>
      <c r="H863" s="137">
        <v>1</v>
      </c>
      <c r="I863" s="138"/>
      <c r="J863" s="139">
        <f>ROUND(I863*H863,2)</f>
        <v>0</v>
      </c>
      <c r="K863" s="135" t="s">
        <v>3</v>
      </c>
      <c r="L863" s="33"/>
      <c r="M863" s="140" t="s">
        <v>3</v>
      </c>
      <c r="N863" s="141" t="s">
        <v>44</v>
      </c>
      <c r="P863" s="142">
        <f>O863*H863</f>
        <v>0</v>
      </c>
      <c r="Q863" s="142">
        <v>0</v>
      </c>
      <c r="R863" s="142">
        <f>Q863*H863</f>
        <v>0</v>
      </c>
      <c r="S863" s="142">
        <v>0</v>
      </c>
      <c r="T863" s="143">
        <f>S863*H863</f>
        <v>0</v>
      </c>
      <c r="AR863" s="144" t="s">
        <v>169</v>
      </c>
      <c r="AT863" s="144" t="s">
        <v>164</v>
      </c>
      <c r="AU863" s="144" t="s">
        <v>82</v>
      </c>
      <c r="AY863" s="18" t="s">
        <v>161</v>
      </c>
      <c r="BE863" s="145">
        <f>IF(N863="základní",J863,0)</f>
        <v>0</v>
      </c>
      <c r="BF863" s="145">
        <f>IF(N863="snížená",J863,0)</f>
        <v>0</v>
      </c>
      <c r="BG863" s="145">
        <f>IF(N863="zákl. přenesená",J863,0)</f>
        <v>0</v>
      </c>
      <c r="BH863" s="145">
        <f>IF(N863="sníž. přenesená",J863,0)</f>
        <v>0</v>
      </c>
      <c r="BI863" s="145">
        <f>IF(N863="nulová",J863,0)</f>
        <v>0</v>
      </c>
      <c r="BJ863" s="18" t="s">
        <v>80</v>
      </c>
      <c r="BK863" s="145">
        <f>ROUND(I863*H863,2)</f>
        <v>0</v>
      </c>
      <c r="BL863" s="18" t="s">
        <v>169</v>
      </c>
      <c r="BM863" s="144" t="s">
        <v>872</v>
      </c>
    </row>
    <row r="864" spans="2:65" s="1" customFormat="1" ht="76.35" customHeight="1">
      <c r="B864" s="132"/>
      <c r="C864" s="133" t="s">
        <v>873</v>
      </c>
      <c r="D864" s="133" t="s">
        <v>164</v>
      </c>
      <c r="E864" s="134" t="s">
        <v>874</v>
      </c>
      <c r="F864" s="135" t="s">
        <v>875</v>
      </c>
      <c r="G864" s="136" t="s">
        <v>212</v>
      </c>
      <c r="H864" s="137">
        <v>1</v>
      </c>
      <c r="I864" s="138"/>
      <c r="J864" s="139">
        <f>ROUND(I864*H864,2)</f>
        <v>0</v>
      </c>
      <c r="K864" s="135" t="s">
        <v>3</v>
      </c>
      <c r="L864" s="33"/>
      <c r="M864" s="140" t="s">
        <v>3</v>
      </c>
      <c r="N864" s="141" t="s">
        <v>44</v>
      </c>
      <c r="P864" s="142">
        <f>O864*H864</f>
        <v>0</v>
      </c>
      <c r="Q864" s="142">
        <v>0</v>
      </c>
      <c r="R864" s="142">
        <f>Q864*H864</f>
        <v>0</v>
      </c>
      <c r="S864" s="142">
        <v>0</v>
      </c>
      <c r="T864" s="143">
        <f>S864*H864</f>
        <v>0</v>
      </c>
      <c r="AR864" s="144" t="s">
        <v>169</v>
      </c>
      <c r="AT864" s="144" t="s">
        <v>164</v>
      </c>
      <c r="AU864" s="144" t="s">
        <v>82</v>
      </c>
      <c r="AY864" s="18" t="s">
        <v>161</v>
      </c>
      <c r="BE864" s="145">
        <f>IF(N864="základní",J864,0)</f>
        <v>0</v>
      </c>
      <c r="BF864" s="145">
        <f>IF(N864="snížená",J864,0)</f>
        <v>0</v>
      </c>
      <c r="BG864" s="145">
        <f>IF(N864="zákl. přenesená",J864,0)</f>
        <v>0</v>
      </c>
      <c r="BH864" s="145">
        <f>IF(N864="sníž. přenesená",J864,0)</f>
        <v>0</v>
      </c>
      <c r="BI864" s="145">
        <f>IF(N864="nulová",J864,0)</f>
        <v>0</v>
      </c>
      <c r="BJ864" s="18" t="s">
        <v>80</v>
      </c>
      <c r="BK864" s="145">
        <f>ROUND(I864*H864,2)</f>
        <v>0</v>
      </c>
      <c r="BL864" s="18" t="s">
        <v>169</v>
      </c>
      <c r="BM864" s="144" t="s">
        <v>876</v>
      </c>
    </row>
    <row r="865" spans="2:65" s="1" customFormat="1" ht="24.2" customHeight="1">
      <c r="B865" s="132"/>
      <c r="C865" s="133" t="s">
        <v>877</v>
      </c>
      <c r="D865" s="133" t="s">
        <v>164</v>
      </c>
      <c r="E865" s="134" t="s">
        <v>878</v>
      </c>
      <c r="F865" s="135" t="s">
        <v>879</v>
      </c>
      <c r="G865" s="136" t="s">
        <v>212</v>
      </c>
      <c r="H865" s="137">
        <v>1</v>
      </c>
      <c r="I865" s="138"/>
      <c r="J865" s="139">
        <f>ROUND(I865*H865,2)</f>
        <v>0</v>
      </c>
      <c r="K865" s="135" t="s">
        <v>3</v>
      </c>
      <c r="L865" s="33"/>
      <c r="M865" s="140" t="s">
        <v>3</v>
      </c>
      <c r="N865" s="141" t="s">
        <v>44</v>
      </c>
      <c r="P865" s="142">
        <f>O865*H865</f>
        <v>0</v>
      </c>
      <c r="Q865" s="142">
        <v>0</v>
      </c>
      <c r="R865" s="142">
        <f>Q865*H865</f>
        <v>0</v>
      </c>
      <c r="S865" s="142">
        <v>0</v>
      </c>
      <c r="T865" s="143">
        <f>S865*H865</f>
        <v>0</v>
      </c>
      <c r="AR865" s="144" t="s">
        <v>169</v>
      </c>
      <c r="AT865" s="144" t="s">
        <v>164</v>
      </c>
      <c r="AU865" s="144" t="s">
        <v>82</v>
      </c>
      <c r="AY865" s="18" t="s">
        <v>161</v>
      </c>
      <c r="BE865" s="145">
        <f>IF(N865="základní",J865,0)</f>
        <v>0</v>
      </c>
      <c r="BF865" s="145">
        <f>IF(N865="snížená",J865,0)</f>
        <v>0</v>
      </c>
      <c r="BG865" s="145">
        <f>IF(N865="zákl. přenesená",J865,0)</f>
        <v>0</v>
      </c>
      <c r="BH865" s="145">
        <f>IF(N865="sníž. přenesená",J865,0)</f>
        <v>0</v>
      </c>
      <c r="BI865" s="145">
        <f>IF(N865="nulová",J865,0)</f>
        <v>0</v>
      </c>
      <c r="BJ865" s="18" t="s">
        <v>80</v>
      </c>
      <c r="BK865" s="145">
        <f>ROUND(I865*H865,2)</f>
        <v>0</v>
      </c>
      <c r="BL865" s="18" t="s">
        <v>169</v>
      </c>
      <c r="BM865" s="144" t="s">
        <v>880</v>
      </c>
    </row>
    <row r="866" spans="2:65" s="1" customFormat="1" ht="55.5" customHeight="1">
      <c r="B866" s="132"/>
      <c r="C866" s="133" t="s">
        <v>881</v>
      </c>
      <c r="D866" s="133" t="s">
        <v>164</v>
      </c>
      <c r="E866" s="134" t="s">
        <v>882</v>
      </c>
      <c r="F866" s="135" t="s">
        <v>883</v>
      </c>
      <c r="G866" s="136" t="s">
        <v>212</v>
      </c>
      <c r="H866" s="137">
        <v>50</v>
      </c>
      <c r="I866" s="138"/>
      <c r="J866" s="139">
        <f>ROUND(I866*H866,2)</f>
        <v>0</v>
      </c>
      <c r="K866" s="135" t="s">
        <v>168</v>
      </c>
      <c r="L866" s="33"/>
      <c r="M866" s="140" t="s">
        <v>3</v>
      </c>
      <c r="N866" s="141" t="s">
        <v>44</v>
      </c>
      <c r="P866" s="142">
        <f>O866*H866</f>
        <v>0</v>
      </c>
      <c r="Q866" s="142">
        <v>0</v>
      </c>
      <c r="R866" s="142">
        <f>Q866*H866</f>
        <v>0</v>
      </c>
      <c r="S866" s="142">
        <v>0.025</v>
      </c>
      <c r="T866" s="143">
        <f>S866*H866</f>
        <v>1.25</v>
      </c>
      <c r="AR866" s="144" t="s">
        <v>169</v>
      </c>
      <c r="AT866" s="144" t="s">
        <v>164</v>
      </c>
      <c r="AU866" s="144" t="s">
        <v>82</v>
      </c>
      <c r="AY866" s="18" t="s">
        <v>161</v>
      </c>
      <c r="BE866" s="145">
        <f>IF(N866="základní",J866,0)</f>
        <v>0</v>
      </c>
      <c r="BF866" s="145">
        <f>IF(N866="snížená",J866,0)</f>
        <v>0</v>
      </c>
      <c r="BG866" s="145">
        <f>IF(N866="zákl. přenesená",J866,0)</f>
        <v>0</v>
      </c>
      <c r="BH866" s="145">
        <f>IF(N866="sníž. přenesená",J866,0)</f>
        <v>0</v>
      </c>
      <c r="BI866" s="145">
        <f>IF(N866="nulová",J866,0)</f>
        <v>0</v>
      </c>
      <c r="BJ866" s="18" t="s">
        <v>80</v>
      </c>
      <c r="BK866" s="145">
        <f>ROUND(I866*H866,2)</f>
        <v>0</v>
      </c>
      <c r="BL866" s="18" t="s">
        <v>169</v>
      </c>
      <c r="BM866" s="144" t="s">
        <v>884</v>
      </c>
    </row>
    <row r="867" spans="2:47" s="1" customFormat="1" ht="12">
      <c r="B867" s="33"/>
      <c r="D867" s="146" t="s">
        <v>171</v>
      </c>
      <c r="F867" s="147" t="s">
        <v>885</v>
      </c>
      <c r="I867" s="148"/>
      <c r="L867" s="33"/>
      <c r="M867" s="149"/>
      <c r="T867" s="54"/>
      <c r="AT867" s="18" t="s">
        <v>171</v>
      </c>
      <c r="AU867" s="18" t="s">
        <v>82</v>
      </c>
    </row>
    <row r="868" spans="2:51" s="12" customFormat="1" ht="12">
      <c r="B868" s="150"/>
      <c r="D868" s="151" t="s">
        <v>173</v>
      </c>
      <c r="E868" s="152" t="s">
        <v>3</v>
      </c>
      <c r="F868" s="153" t="s">
        <v>886</v>
      </c>
      <c r="H868" s="152" t="s">
        <v>3</v>
      </c>
      <c r="I868" s="154"/>
      <c r="L868" s="150"/>
      <c r="M868" s="155"/>
      <c r="T868" s="156"/>
      <c r="AT868" s="152" t="s">
        <v>173</v>
      </c>
      <c r="AU868" s="152" t="s">
        <v>82</v>
      </c>
      <c r="AV868" s="12" t="s">
        <v>80</v>
      </c>
      <c r="AW868" s="12" t="s">
        <v>32</v>
      </c>
      <c r="AX868" s="12" t="s">
        <v>73</v>
      </c>
      <c r="AY868" s="152" t="s">
        <v>161</v>
      </c>
    </row>
    <row r="869" spans="2:51" s="13" customFormat="1" ht="12">
      <c r="B869" s="157"/>
      <c r="D869" s="151" t="s">
        <v>173</v>
      </c>
      <c r="E869" s="158" t="s">
        <v>3</v>
      </c>
      <c r="F869" s="159" t="s">
        <v>294</v>
      </c>
      <c r="H869" s="160">
        <v>50</v>
      </c>
      <c r="I869" s="161"/>
      <c r="L869" s="157"/>
      <c r="M869" s="162"/>
      <c r="T869" s="163"/>
      <c r="AT869" s="158" t="s">
        <v>173</v>
      </c>
      <c r="AU869" s="158" t="s">
        <v>82</v>
      </c>
      <c r="AV869" s="13" t="s">
        <v>82</v>
      </c>
      <c r="AW869" s="13" t="s">
        <v>32</v>
      </c>
      <c r="AX869" s="13" t="s">
        <v>80</v>
      </c>
      <c r="AY869" s="158" t="s">
        <v>161</v>
      </c>
    </row>
    <row r="870" spans="2:65" s="1" customFormat="1" ht="55.5" customHeight="1">
      <c r="B870" s="132"/>
      <c r="C870" s="133" t="s">
        <v>887</v>
      </c>
      <c r="D870" s="133" t="s">
        <v>164</v>
      </c>
      <c r="E870" s="134" t="s">
        <v>888</v>
      </c>
      <c r="F870" s="135" t="s">
        <v>889</v>
      </c>
      <c r="G870" s="136" t="s">
        <v>167</v>
      </c>
      <c r="H870" s="137">
        <v>26.58</v>
      </c>
      <c r="I870" s="138"/>
      <c r="J870" s="139">
        <f>ROUND(I870*H870,2)</f>
        <v>0</v>
      </c>
      <c r="K870" s="135" t="s">
        <v>168</v>
      </c>
      <c r="L870" s="33"/>
      <c r="M870" s="140" t="s">
        <v>3</v>
      </c>
      <c r="N870" s="141" t="s">
        <v>44</v>
      </c>
      <c r="P870" s="142">
        <f>O870*H870</f>
        <v>0</v>
      </c>
      <c r="Q870" s="142">
        <v>0</v>
      </c>
      <c r="R870" s="142">
        <f>Q870*H870</f>
        <v>0</v>
      </c>
      <c r="S870" s="142">
        <v>0.27</v>
      </c>
      <c r="T870" s="143">
        <f>S870*H870</f>
        <v>7.1766</v>
      </c>
      <c r="AR870" s="144" t="s">
        <v>169</v>
      </c>
      <c r="AT870" s="144" t="s">
        <v>164</v>
      </c>
      <c r="AU870" s="144" t="s">
        <v>82</v>
      </c>
      <c r="AY870" s="18" t="s">
        <v>161</v>
      </c>
      <c r="BE870" s="145">
        <f>IF(N870="základní",J870,0)</f>
        <v>0</v>
      </c>
      <c r="BF870" s="145">
        <f>IF(N870="snížená",J870,0)</f>
        <v>0</v>
      </c>
      <c r="BG870" s="145">
        <f>IF(N870="zákl. přenesená",J870,0)</f>
        <v>0</v>
      </c>
      <c r="BH870" s="145">
        <f>IF(N870="sníž. přenesená",J870,0)</f>
        <v>0</v>
      </c>
      <c r="BI870" s="145">
        <f>IF(N870="nulová",J870,0)</f>
        <v>0</v>
      </c>
      <c r="BJ870" s="18" t="s">
        <v>80</v>
      </c>
      <c r="BK870" s="145">
        <f>ROUND(I870*H870,2)</f>
        <v>0</v>
      </c>
      <c r="BL870" s="18" t="s">
        <v>169</v>
      </c>
      <c r="BM870" s="144" t="s">
        <v>890</v>
      </c>
    </row>
    <row r="871" spans="2:47" s="1" customFormat="1" ht="12">
      <c r="B871" s="33"/>
      <c r="D871" s="146" t="s">
        <v>171</v>
      </c>
      <c r="F871" s="147" t="s">
        <v>891</v>
      </c>
      <c r="I871" s="148"/>
      <c r="L871" s="33"/>
      <c r="M871" s="149"/>
      <c r="T871" s="54"/>
      <c r="AT871" s="18" t="s">
        <v>171</v>
      </c>
      <c r="AU871" s="18" t="s">
        <v>82</v>
      </c>
    </row>
    <row r="872" spans="2:51" s="12" customFormat="1" ht="12">
      <c r="B872" s="150"/>
      <c r="D872" s="151" t="s">
        <v>173</v>
      </c>
      <c r="E872" s="152" t="s">
        <v>3</v>
      </c>
      <c r="F872" s="153" t="s">
        <v>299</v>
      </c>
      <c r="H872" s="152" t="s">
        <v>3</v>
      </c>
      <c r="I872" s="154"/>
      <c r="L872" s="150"/>
      <c r="M872" s="155"/>
      <c r="T872" s="156"/>
      <c r="AT872" s="152" t="s">
        <v>173</v>
      </c>
      <c r="AU872" s="152" t="s">
        <v>82</v>
      </c>
      <c r="AV872" s="12" t="s">
        <v>80</v>
      </c>
      <c r="AW872" s="12" t="s">
        <v>32</v>
      </c>
      <c r="AX872" s="12" t="s">
        <v>73</v>
      </c>
      <c r="AY872" s="152" t="s">
        <v>161</v>
      </c>
    </row>
    <row r="873" spans="2:51" s="13" customFormat="1" ht="12">
      <c r="B873" s="157"/>
      <c r="D873" s="151" t="s">
        <v>173</v>
      </c>
      <c r="E873" s="158" t="s">
        <v>3</v>
      </c>
      <c r="F873" s="159" t="s">
        <v>892</v>
      </c>
      <c r="H873" s="160">
        <v>1.25</v>
      </c>
      <c r="I873" s="161"/>
      <c r="L873" s="157"/>
      <c r="M873" s="162"/>
      <c r="T873" s="163"/>
      <c r="AT873" s="158" t="s">
        <v>173</v>
      </c>
      <c r="AU873" s="158" t="s">
        <v>82</v>
      </c>
      <c r="AV873" s="13" t="s">
        <v>82</v>
      </c>
      <c r="AW873" s="13" t="s">
        <v>32</v>
      </c>
      <c r="AX873" s="13" t="s">
        <v>73</v>
      </c>
      <c r="AY873" s="158" t="s">
        <v>161</v>
      </c>
    </row>
    <row r="874" spans="2:51" s="12" customFormat="1" ht="12">
      <c r="B874" s="150"/>
      <c r="D874" s="151" t="s">
        <v>173</v>
      </c>
      <c r="E874" s="152" t="s">
        <v>3</v>
      </c>
      <c r="F874" s="153" t="s">
        <v>276</v>
      </c>
      <c r="H874" s="152" t="s">
        <v>3</v>
      </c>
      <c r="I874" s="154"/>
      <c r="L874" s="150"/>
      <c r="M874" s="155"/>
      <c r="T874" s="156"/>
      <c r="AT874" s="152" t="s">
        <v>173</v>
      </c>
      <c r="AU874" s="152" t="s">
        <v>82</v>
      </c>
      <c r="AV874" s="12" t="s">
        <v>80</v>
      </c>
      <c r="AW874" s="12" t="s">
        <v>32</v>
      </c>
      <c r="AX874" s="12" t="s">
        <v>73</v>
      </c>
      <c r="AY874" s="152" t="s">
        <v>161</v>
      </c>
    </row>
    <row r="875" spans="2:51" s="13" customFormat="1" ht="22.5">
      <c r="B875" s="157"/>
      <c r="D875" s="151" t="s">
        <v>173</v>
      </c>
      <c r="E875" s="158" t="s">
        <v>3</v>
      </c>
      <c r="F875" s="159" t="s">
        <v>893</v>
      </c>
      <c r="H875" s="160">
        <v>16.81</v>
      </c>
      <c r="I875" s="161"/>
      <c r="L875" s="157"/>
      <c r="M875" s="162"/>
      <c r="T875" s="163"/>
      <c r="AT875" s="158" t="s">
        <v>173</v>
      </c>
      <c r="AU875" s="158" t="s">
        <v>82</v>
      </c>
      <c r="AV875" s="13" t="s">
        <v>82</v>
      </c>
      <c r="AW875" s="13" t="s">
        <v>32</v>
      </c>
      <c r="AX875" s="13" t="s">
        <v>73</v>
      </c>
      <c r="AY875" s="158" t="s">
        <v>161</v>
      </c>
    </row>
    <row r="876" spans="2:51" s="12" customFormat="1" ht="12">
      <c r="B876" s="150"/>
      <c r="D876" s="151" t="s">
        <v>173</v>
      </c>
      <c r="E876" s="152" t="s">
        <v>3</v>
      </c>
      <c r="F876" s="153" t="s">
        <v>307</v>
      </c>
      <c r="H876" s="152" t="s">
        <v>3</v>
      </c>
      <c r="I876" s="154"/>
      <c r="L876" s="150"/>
      <c r="M876" s="155"/>
      <c r="T876" s="156"/>
      <c r="AT876" s="152" t="s">
        <v>173</v>
      </c>
      <c r="AU876" s="152" t="s">
        <v>82</v>
      </c>
      <c r="AV876" s="12" t="s">
        <v>80</v>
      </c>
      <c r="AW876" s="12" t="s">
        <v>32</v>
      </c>
      <c r="AX876" s="12" t="s">
        <v>73</v>
      </c>
      <c r="AY876" s="152" t="s">
        <v>161</v>
      </c>
    </row>
    <row r="877" spans="2:51" s="13" customFormat="1" ht="12">
      <c r="B877" s="157"/>
      <c r="D877" s="151" t="s">
        <v>173</v>
      </c>
      <c r="E877" s="158" t="s">
        <v>3</v>
      </c>
      <c r="F877" s="159" t="s">
        <v>894</v>
      </c>
      <c r="H877" s="160">
        <v>8.52</v>
      </c>
      <c r="I877" s="161"/>
      <c r="L877" s="157"/>
      <c r="M877" s="162"/>
      <c r="T877" s="163"/>
      <c r="AT877" s="158" t="s">
        <v>173</v>
      </c>
      <c r="AU877" s="158" t="s">
        <v>82</v>
      </c>
      <c r="AV877" s="13" t="s">
        <v>82</v>
      </c>
      <c r="AW877" s="13" t="s">
        <v>32</v>
      </c>
      <c r="AX877" s="13" t="s">
        <v>73</v>
      </c>
      <c r="AY877" s="158" t="s">
        <v>161</v>
      </c>
    </row>
    <row r="878" spans="2:51" s="14" customFormat="1" ht="12">
      <c r="B878" s="164"/>
      <c r="D878" s="151" t="s">
        <v>173</v>
      </c>
      <c r="E878" s="165" t="s">
        <v>3</v>
      </c>
      <c r="F878" s="166" t="s">
        <v>192</v>
      </c>
      <c r="H878" s="167">
        <v>26.58</v>
      </c>
      <c r="I878" s="168"/>
      <c r="L878" s="164"/>
      <c r="M878" s="169"/>
      <c r="T878" s="170"/>
      <c r="AT878" s="165" t="s">
        <v>173</v>
      </c>
      <c r="AU878" s="165" t="s">
        <v>82</v>
      </c>
      <c r="AV878" s="14" t="s">
        <v>169</v>
      </c>
      <c r="AW878" s="14" t="s">
        <v>32</v>
      </c>
      <c r="AX878" s="14" t="s">
        <v>80</v>
      </c>
      <c r="AY878" s="165" t="s">
        <v>161</v>
      </c>
    </row>
    <row r="879" spans="2:65" s="1" customFormat="1" ht="33" customHeight="1">
      <c r="B879" s="132"/>
      <c r="C879" s="133" t="s">
        <v>895</v>
      </c>
      <c r="D879" s="133" t="s">
        <v>164</v>
      </c>
      <c r="E879" s="134" t="s">
        <v>896</v>
      </c>
      <c r="F879" s="135" t="s">
        <v>897</v>
      </c>
      <c r="G879" s="136" t="s">
        <v>203</v>
      </c>
      <c r="H879" s="137">
        <v>3.086</v>
      </c>
      <c r="I879" s="138"/>
      <c r="J879" s="139">
        <f>ROUND(I879*H879,2)</f>
        <v>0</v>
      </c>
      <c r="K879" s="135" t="s">
        <v>168</v>
      </c>
      <c r="L879" s="33"/>
      <c r="M879" s="140" t="s">
        <v>3</v>
      </c>
      <c r="N879" s="141" t="s">
        <v>44</v>
      </c>
      <c r="P879" s="142">
        <f>O879*H879</f>
        <v>0</v>
      </c>
      <c r="Q879" s="142">
        <v>0</v>
      </c>
      <c r="R879" s="142">
        <f>Q879*H879</f>
        <v>0</v>
      </c>
      <c r="S879" s="142">
        <v>2.5</v>
      </c>
      <c r="T879" s="143">
        <f>S879*H879</f>
        <v>7.715</v>
      </c>
      <c r="AR879" s="144" t="s">
        <v>169</v>
      </c>
      <c r="AT879" s="144" t="s">
        <v>164</v>
      </c>
      <c r="AU879" s="144" t="s">
        <v>82</v>
      </c>
      <c r="AY879" s="18" t="s">
        <v>161</v>
      </c>
      <c r="BE879" s="145">
        <f>IF(N879="základní",J879,0)</f>
        <v>0</v>
      </c>
      <c r="BF879" s="145">
        <f>IF(N879="snížená",J879,0)</f>
        <v>0</v>
      </c>
      <c r="BG879" s="145">
        <f>IF(N879="zákl. přenesená",J879,0)</f>
        <v>0</v>
      </c>
      <c r="BH879" s="145">
        <f>IF(N879="sníž. přenesená",J879,0)</f>
        <v>0</v>
      </c>
      <c r="BI879" s="145">
        <f>IF(N879="nulová",J879,0)</f>
        <v>0</v>
      </c>
      <c r="BJ879" s="18" t="s">
        <v>80</v>
      </c>
      <c r="BK879" s="145">
        <f>ROUND(I879*H879,2)</f>
        <v>0</v>
      </c>
      <c r="BL879" s="18" t="s">
        <v>169</v>
      </c>
      <c r="BM879" s="144" t="s">
        <v>898</v>
      </c>
    </row>
    <row r="880" spans="2:47" s="1" customFormat="1" ht="12">
      <c r="B880" s="33"/>
      <c r="D880" s="146" t="s">
        <v>171</v>
      </c>
      <c r="F880" s="147" t="s">
        <v>899</v>
      </c>
      <c r="I880" s="148"/>
      <c r="L880" s="33"/>
      <c r="M880" s="149"/>
      <c r="T880" s="54"/>
      <c r="AT880" s="18" t="s">
        <v>171</v>
      </c>
      <c r="AU880" s="18" t="s">
        <v>82</v>
      </c>
    </row>
    <row r="881" spans="2:51" s="12" customFormat="1" ht="12">
      <c r="B881" s="150"/>
      <c r="D881" s="151" t="s">
        <v>173</v>
      </c>
      <c r="E881" s="152" t="s">
        <v>3</v>
      </c>
      <c r="F881" s="153" t="s">
        <v>299</v>
      </c>
      <c r="H881" s="152" t="s">
        <v>3</v>
      </c>
      <c r="I881" s="154"/>
      <c r="L881" s="150"/>
      <c r="M881" s="155"/>
      <c r="T881" s="156"/>
      <c r="AT881" s="152" t="s">
        <v>173</v>
      </c>
      <c r="AU881" s="152" t="s">
        <v>82</v>
      </c>
      <c r="AV881" s="12" t="s">
        <v>80</v>
      </c>
      <c r="AW881" s="12" t="s">
        <v>32</v>
      </c>
      <c r="AX881" s="12" t="s">
        <v>73</v>
      </c>
      <c r="AY881" s="152" t="s">
        <v>161</v>
      </c>
    </row>
    <row r="882" spans="2:51" s="13" customFormat="1" ht="12">
      <c r="B882" s="157"/>
      <c r="D882" s="151" t="s">
        <v>173</v>
      </c>
      <c r="E882" s="158" t="s">
        <v>3</v>
      </c>
      <c r="F882" s="159" t="s">
        <v>900</v>
      </c>
      <c r="H882" s="160">
        <v>0.522</v>
      </c>
      <c r="I882" s="161"/>
      <c r="L882" s="157"/>
      <c r="M882" s="162"/>
      <c r="T882" s="163"/>
      <c r="AT882" s="158" t="s">
        <v>173</v>
      </c>
      <c r="AU882" s="158" t="s">
        <v>82</v>
      </c>
      <c r="AV882" s="13" t="s">
        <v>82</v>
      </c>
      <c r="AW882" s="13" t="s">
        <v>32</v>
      </c>
      <c r="AX882" s="13" t="s">
        <v>73</v>
      </c>
      <c r="AY882" s="158" t="s">
        <v>161</v>
      </c>
    </row>
    <row r="883" spans="2:51" s="12" customFormat="1" ht="12">
      <c r="B883" s="150"/>
      <c r="D883" s="151" t="s">
        <v>173</v>
      </c>
      <c r="E883" s="152" t="s">
        <v>3</v>
      </c>
      <c r="F883" s="153" t="s">
        <v>276</v>
      </c>
      <c r="H883" s="152" t="s">
        <v>3</v>
      </c>
      <c r="I883" s="154"/>
      <c r="L883" s="150"/>
      <c r="M883" s="155"/>
      <c r="T883" s="156"/>
      <c r="AT883" s="152" t="s">
        <v>173</v>
      </c>
      <c r="AU883" s="152" t="s">
        <v>82</v>
      </c>
      <c r="AV883" s="12" t="s">
        <v>80</v>
      </c>
      <c r="AW883" s="12" t="s">
        <v>32</v>
      </c>
      <c r="AX883" s="12" t="s">
        <v>73</v>
      </c>
      <c r="AY883" s="152" t="s">
        <v>161</v>
      </c>
    </row>
    <row r="884" spans="2:51" s="13" customFormat="1" ht="12">
      <c r="B884" s="157"/>
      <c r="D884" s="151" t="s">
        <v>173</v>
      </c>
      <c r="E884" s="158" t="s">
        <v>3</v>
      </c>
      <c r="F884" s="159" t="s">
        <v>901</v>
      </c>
      <c r="H884" s="160">
        <v>0.458</v>
      </c>
      <c r="I884" s="161"/>
      <c r="L884" s="157"/>
      <c r="M884" s="162"/>
      <c r="T884" s="163"/>
      <c r="AT884" s="158" t="s">
        <v>173</v>
      </c>
      <c r="AU884" s="158" t="s">
        <v>82</v>
      </c>
      <c r="AV884" s="13" t="s">
        <v>82</v>
      </c>
      <c r="AW884" s="13" t="s">
        <v>32</v>
      </c>
      <c r="AX884" s="13" t="s">
        <v>73</v>
      </c>
      <c r="AY884" s="158" t="s">
        <v>161</v>
      </c>
    </row>
    <row r="885" spans="2:51" s="12" customFormat="1" ht="12">
      <c r="B885" s="150"/>
      <c r="D885" s="151" t="s">
        <v>173</v>
      </c>
      <c r="E885" s="152" t="s">
        <v>3</v>
      </c>
      <c r="F885" s="153" t="s">
        <v>307</v>
      </c>
      <c r="H885" s="152" t="s">
        <v>3</v>
      </c>
      <c r="I885" s="154"/>
      <c r="L885" s="150"/>
      <c r="M885" s="155"/>
      <c r="T885" s="156"/>
      <c r="AT885" s="152" t="s">
        <v>173</v>
      </c>
      <c r="AU885" s="152" t="s">
        <v>82</v>
      </c>
      <c r="AV885" s="12" t="s">
        <v>80</v>
      </c>
      <c r="AW885" s="12" t="s">
        <v>32</v>
      </c>
      <c r="AX885" s="12" t="s">
        <v>73</v>
      </c>
      <c r="AY885" s="152" t="s">
        <v>161</v>
      </c>
    </row>
    <row r="886" spans="2:51" s="13" customFormat="1" ht="12">
      <c r="B886" s="157"/>
      <c r="D886" s="151" t="s">
        <v>173</v>
      </c>
      <c r="E886" s="158" t="s">
        <v>3</v>
      </c>
      <c r="F886" s="159" t="s">
        <v>902</v>
      </c>
      <c r="H886" s="160">
        <v>2.106</v>
      </c>
      <c r="I886" s="161"/>
      <c r="L886" s="157"/>
      <c r="M886" s="162"/>
      <c r="T886" s="163"/>
      <c r="AT886" s="158" t="s">
        <v>173</v>
      </c>
      <c r="AU886" s="158" t="s">
        <v>82</v>
      </c>
      <c r="AV886" s="13" t="s">
        <v>82</v>
      </c>
      <c r="AW886" s="13" t="s">
        <v>32</v>
      </c>
      <c r="AX886" s="13" t="s">
        <v>73</v>
      </c>
      <c r="AY886" s="158" t="s">
        <v>161</v>
      </c>
    </row>
    <row r="887" spans="2:51" s="14" customFormat="1" ht="12">
      <c r="B887" s="164"/>
      <c r="D887" s="151" t="s">
        <v>173</v>
      </c>
      <c r="E887" s="165" t="s">
        <v>3</v>
      </c>
      <c r="F887" s="166" t="s">
        <v>192</v>
      </c>
      <c r="H887" s="167">
        <v>3.086</v>
      </c>
      <c r="I887" s="168"/>
      <c r="L887" s="164"/>
      <c r="M887" s="169"/>
      <c r="T887" s="170"/>
      <c r="AT887" s="165" t="s">
        <v>173</v>
      </c>
      <c r="AU887" s="165" t="s">
        <v>82</v>
      </c>
      <c r="AV887" s="14" t="s">
        <v>169</v>
      </c>
      <c r="AW887" s="14" t="s">
        <v>32</v>
      </c>
      <c r="AX887" s="14" t="s">
        <v>80</v>
      </c>
      <c r="AY887" s="165" t="s">
        <v>161</v>
      </c>
    </row>
    <row r="888" spans="2:65" s="1" customFormat="1" ht="37.9" customHeight="1">
      <c r="B888" s="132"/>
      <c r="C888" s="133" t="s">
        <v>903</v>
      </c>
      <c r="D888" s="133" t="s">
        <v>164</v>
      </c>
      <c r="E888" s="134" t="s">
        <v>904</v>
      </c>
      <c r="F888" s="135" t="s">
        <v>905</v>
      </c>
      <c r="G888" s="136" t="s">
        <v>340</v>
      </c>
      <c r="H888" s="137">
        <v>150</v>
      </c>
      <c r="I888" s="138"/>
      <c r="J888" s="139">
        <f>ROUND(I888*H888,2)</f>
        <v>0</v>
      </c>
      <c r="K888" s="135" t="s">
        <v>168</v>
      </c>
      <c r="L888" s="33"/>
      <c r="M888" s="140" t="s">
        <v>3</v>
      </c>
      <c r="N888" s="141" t="s">
        <v>44</v>
      </c>
      <c r="P888" s="142">
        <f>O888*H888</f>
        <v>0</v>
      </c>
      <c r="Q888" s="142">
        <v>0</v>
      </c>
      <c r="R888" s="142">
        <f>Q888*H888</f>
        <v>0</v>
      </c>
      <c r="S888" s="142">
        <v>0.054</v>
      </c>
      <c r="T888" s="143">
        <f>S888*H888</f>
        <v>8.1</v>
      </c>
      <c r="AR888" s="144" t="s">
        <v>169</v>
      </c>
      <c r="AT888" s="144" t="s">
        <v>164</v>
      </c>
      <c r="AU888" s="144" t="s">
        <v>82</v>
      </c>
      <c r="AY888" s="18" t="s">
        <v>161</v>
      </c>
      <c r="BE888" s="145">
        <f>IF(N888="základní",J888,0)</f>
        <v>0</v>
      </c>
      <c r="BF888" s="145">
        <f>IF(N888="snížená",J888,0)</f>
        <v>0</v>
      </c>
      <c r="BG888" s="145">
        <f>IF(N888="zákl. přenesená",J888,0)</f>
        <v>0</v>
      </c>
      <c r="BH888" s="145">
        <f>IF(N888="sníž. přenesená",J888,0)</f>
        <v>0</v>
      </c>
      <c r="BI888" s="145">
        <f>IF(N888="nulová",J888,0)</f>
        <v>0</v>
      </c>
      <c r="BJ888" s="18" t="s">
        <v>80</v>
      </c>
      <c r="BK888" s="145">
        <f>ROUND(I888*H888,2)</f>
        <v>0</v>
      </c>
      <c r="BL888" s="18" t="s">
        <v>169</v>
      </c>
      <c r="BM888" s="144" t="s">
        <v>906</v>
      </c>
    </row>
    <row r="889" spans="2:47" s="1" customFormat="1" ht="12">
      <c r="B889" s="33"/>
      <c r="D889" s="146" t="s">
        <v>171</v>
      </c>
      <c r="F889" s="147" t="s">
        <v>907</v>
      </c>
      <c r="I889" s="148"/>
      <c r="L889" s="33"/>
      <c r="M889" s="149"/>
      <c r="T889" s="54"/>
      <c r="AT889" s="18" t="s">
        <v>171</v>
      </c>
      <c r="AU889" s="18" t="s">
        <v>82</v>
      </c>
    </row>
    <row r="890" spans="2:51" s="12" customFormat="1" ht="12">
      <c r="B890" s="150"/>
      <c r="D890" s="151" t="s">
        <v>173</v>
      </c>
      <c r="E890" s="152" t="s">
        <v>3</v>
      </c>
      <c r="F890" s="153" t="s">
        <v>886</v>
      </c>
      <c r="H890" s="152" t="s">
        <v>3</v>
      </c>
      <c r="I890" s="154"/>
      <c r="L890" s="150"/>
      <c r="M890" s="155"/>
      <c r="T890" s="156"/>
      <c r="AT890" s="152" t="s">
        <v>173</v>
      </c>
      <c r="AU890" s="152" t="s">
        <v>82</v>
      </c>
      <c r="AV890" s="12" t="s">
        <v>80</v>
      </c>
      <c r="AW890" s="12" t="s">
        <v>32</v>
      </c>
      <c r="AX890" s="12" t="s">
        <v>73</v>
      </c>
      <c r="AY890" s="152" t="s">
        <v>161</v>
      </c>
    </row>
    <row r="891" spans="2:51" s="13" customFormat="1" ht="12">
      <c r="B891" s="157"/>
      <c r="D891" s="151" t="s">
        <v>173</v>
      </c>
      <c r="E891" s="158" t="s">
        <v>3</v>
      </c>
      <c r="F891" s="159" t="s">
        <v>908</v>
      </c>
      <c r="H891" s="160">
        <v>150</v>
      </c>
      <c r="I891" s="161"/>
      <c r="L891" s="157"/>
      <c r="M891" s="162"/>
      <c r="T891" s="163"/>
      <c r="AT891" s="158" t="s">
        <v>173</v>
      </c>
      <c r="AU891" s="158" t="s">
        <v>82</v>
      </c>
      <c r="AV891" s="13" t="s">
        <v>82</v>
      </c>
      <c r="AW891" s="13" t="s">
        <v>32</v>
      </c>
      <c r="AX891" s="13" t="s">
        <v>80</v>
      </c>
      <c r="AY891" s="158" t="s">
        <v>161</v>
      </c>
    </row>
    <row r="892" spans="2:65" s="1" customFormat="1" ht="49.15" customHeight="1">
      <c r="B892" s="132"/>
      <c r="C892" s="133" t="s">
        <v>909</v>
      </c>
      <c r="D892" s="133" t="s">
        <v>164</v>
      </c>
      <c r="E892" s="134" t="s">
        <v>910</v>
      </c>
      <c r="F892" s="135" t="s">
        <v>911</v>
      </c>
      <c r="G892" s="136" t="s">
        <v>340</v>
      </c>
      <c r="H892" s="137">
        <v>121.65</v>
      </c>
      <c r="I892" s="138"/>
      <c r="J892" s="139">
        <f>ROUND(I892*H892,2)</f>
        <v>0</v>
      </c>
      <c r="K892" s="135" t="s">
        <v>168</v>
      </c>
      <c r="L892" s="33"/>
      <c r="M892" s="140" t="s">
        <v>3</v>
      </c>
      <c r="N892" s="141" t="s">
        <v>44</v>
      </c>
      <c r="P892" s="142">
        <f>O892*H892</f>
        <v>0</v>
      </c>
      <c r="Q892" s="142">
        <v>0</v>
      </c>
      <c r="R892" s="142">
        <f>Q892*H892</f>
        <v>0</v>
      </c>
      <c r="S892" s="142">
        <v>0.042</v>
      </c>
      <c r="T892" s="143">
        <f>S892*H892</f>
        <v>5.1093</v>
      </c>
      <c r="AR892" s="144" t="s">
        <v>169</v>
      </c>
      <c r="AT892" s="144" t="s">
        <v>164</v>
      </c>
      <c r="AU892" s="144" t="s">
        <v>82</v>
      </c>
      <c r="AY892" s="18" t="s">
        <v>161</v>
      </c>
      <c r="BE892" s="145">
        <f>IF(N892="základní",J892,0)</f>
        <v>0</v>
      </c>
      <c r="BF892" s="145">
        <f>IF(N892="snížená",J892,0)</f>
        <v>0</v>
      </c>
      <c r="BG892" s="145">
        <f>IF(N892="zákl. přenesená",J892,0)</f>
        <v>0</v>
      </c>
      <c r="BH892" s="145">
        <f>IF(N892="sníž. přenesená",J892,0)</f>
        <v>0</v>
      </c>
      <c r="BI892" s="145">
        <f>IF(N892="nulová",J892,0)</f>
        <v>0</v>
      </c>
      <c r="BJ892" s="18" t="s">
        <v>80</v>
      </c>
      <c r="BK892" s="145">
        <f>ROUND(I892*H892,2)</f>
        <v>0</v>
      </c>
      <c r="BL892" s="18" t="s">
        <v>169</v>
      </c>
      <c r="BM892" s="144" t="s">
        <v>912</v>
      </c>
    </row>
    <row r="893" spans="2:47" s="1" customFormat="1" ht="12">
      <c r="B893" s="33"/>
      <c r="D893" s="146" t="s">
        <v>171</v>
      </c>
      <c r="F893" s="147" t="s">
        <v>913</v>
      </c>
      <c r="I893" s="148"/>
      <c r="L893" s="33"/>
      <c r="M893" s="149"/>
      <c r="T893" s="54"/>
      <c r="AT893" s="18" t="s">
        <v>171</v>
      </c>
      <c r="AU893" s="18" t="s">
        <v>82</v>
      </c>
    </row>
    <row r="894" spans="2:51" s="12" customFormat="1" ht="12">
      <c r="B894" s="150"/>
      <c r="D894" s="151" t="s">
        <v>173</v>
      </c>
      <c r="E894" s="152" t="s">
        <v>3</v>
      </c>
      <c r="F894" s="153" t="s">
        <v>914</v>
      </c>
      <c r="H894" s="152" t="s">
        <v>3</v>
      </c>
      <c r="I894" s="154"/>
      <c r="L894" s="150"/>
      <c r="M894" s="155"/>
      <c r="T894" s="156"/>
      <c r="AT894" s="152" t="s">
        <v>173</v>
      </c>
      <c r="AU894" s="152" t="s">
        <v>82</v>
      </c>
      <c r="AV894" s="12" t="s">
        <v>80</v>
      </c>
      <c r="AW894" s="12" t="s">
        <v>32</v>
      </c>
      <c r="AX894" s="12" t="s">
        <v>73</v>
      </c>
      <c r="AY894" s="152" t="s">
        <v>161</v>
      </c>
    </row>
    <row r="895" spans="2:51" s="13" customFormat="1" ht="12">
      <c r="B895" s="157"/>
      <c r="D895" s="151" t="s">
        <v>173</v>
      </c>
      <c r="E895" s="158" t="s">
        <v>3</v>
      </c>
      <c r="F895" s="159" t="s">
        <v>915</v>
      </c>
      <c r="H895" s="160">
        <v>3.15</v>
      </c>
      <c r="I895" s="161"/>
      <c r="L895" s="157"/>
      <c r="M895" s="162"/>
      <c r="T895" s="163"/>
      <c r="AT895" s="158" t="s">
        <v>173</v>
      </c>
      <c r="AU895" s="158" t="s">
        <v>82</v>
      </c>
      <c r="AV895" s="13" t="s">
        <v>82</v>
      </c>
      <c r="AW895" s="13" t="s">
        <v>32</v>
      </c>
      <c r="AX895" s="13" t="s">
        <v>73</v>
      </c>
      <c r="AY895" s="158" t="s">
        <v>161</v>
      </c>
    </row>
    <row r="896" spans="2:51" s="12" customFormat="1" ht="12">
      <c r="B896" s="150"/>
      <c r="D896" s="151" t="s">
        <v>173</v>
      </c>
      <c r="E896" s="152" t="s">
        <v>3</v>
      </c>
      <c r="F896" s="153" t="s">
        <v>916</v>
      </c>
      <c r="H896" s="152" t="s">
        <v>3</v>
      </c>
      <c r="I896" s="154"/>
      <c r="L896" s="150"/>
      <c r="M896" s="155"/>
      <c r="T896" s="156"/>
      <c r="AT896" s="152" t="s">
        <v>173</v>
      </c>
      <c r="AU896" s="152" t="s">
        <v>82</v>
      </c>
      <c r="AV896" s="12" t="s">
        <v>80</v>
      </c>
      <c r="AW896" s="12" t="s">
        <v>32</v>
      </c>
      <c r="AX896" s="12" t="s">
        <v>73</v>
      </c>
      <c r="AY896" s="152" t="s">
        <v>161</v>
      </c>
    </row>
    <row r="897" spans="2:51" s="13" customFormat="1" ht="12">
      <c r="B897" s="157"/>
      <c r="D897" s="151" t="s">
        <v>173</v>
      </c>
      <c r="E897" s="158" t="s">
        <v>3</v>
      </c>
      <c r="F897" s="159" t="s">
        <v>917</v>
      </c>
      <c r="H897" s="160">
        <v>30</v>
      </c>
      <c r="I897" s="161"/>
      <c r="L897" s="157"/>
      <c r="M897" s="162"/>
      <c r="T897" s="163"/>
      <c r="AT897" s="158" t="s">
        <v>173</v>
      </c>
      <c r="AU897" s="158" t="s">
        <v>82</v>
      </c>
      <c r="AV897" s="13" t="s">
        <v>82</v>
      </c>
      <c r="AW897" s="13" t="s">
        <v>32</v>
      </c>
      <c r="AX897" s="13" t="s">
        <v>73</v>
      </c>
      <c r="AY897" s="158" t="s">
        <v>161</v>
      </c>
    </row>
    <row r="898" spans="2:51" s="12" customFormat="1" ht="12">
      <c r="B898" s="150"/>
      <c r="D898" s="151" t="s">
        <v>173</v>
      </c>
      <c r="E898" s="152" t="s">
        <v>3</v>
      </c>
      <c r="F898" s="153" t="s">
        <v>918</v>
      </c>
      <c r="H898" s="152" t="s">
        <v>3</v>
      </c>
      <c r="I898" s="154"/>
      <c r="L898" s="150"/>
      <c r="M898" s="155"/>
      <c r="T898" s="156"/>
      <c r="AT898" s="152" t="s">
        <v>173</v>
      </c>
      <c r="AU898" s="152" t="s">
        <v>82</v>
      </c>
      <c r="AV898" s="12" t="s">
        <v>80</v>
      </c>
      <c r="AW898" s="12" t="s">
        <v>32</v>
      </c>
      <c r="AX898" s="12" t="s">
        <v>73</v>
      </c>
      <c r="AY898" s="152" t="s">
        <v>161</v>
      </c>
    </row>
    <row r="899" spans="2:51" s="13" customFormat="1" ht="12">
      <c r="B899" s="157"/>
      <c r="D899" s="151" t="s">
        <v>173</v>
      </c>
      <c r="E899" s="158" t="s">
        <v>3</v>
      </c>
      <c r="F899" s="159" t="s">
        <v>919</v>
      </c>
      <c r="H899" s="160">
        <v>16.4</v>
      </c>
      <c r="I899" s="161"/>
      <c r="L899" s="157"/>
      <c r="M899" s="162"/>
      <c r="T899" s="163"/>
      <c r="AT899" s="158" t="s">
        <v>173</v>
      </c>
      <c r="AU899" s="158" t="s">
        <v>82</v>
      </c>
      <c r="AV899" s="13" t="s">
        <v>82</v>
      </c>
      <c r="AW899" s="13" t="s">
        <v>32</v>
      </c>
      <c r="AX899" s="13" t="s">
        <v>73</v>
      </c>
      <c r="AY899" s="158" t="s">
        <v>161</v>
      </c>
    </row>
    <row r="900" spans="2:51" s="12" customFormat="1" ht="12">
      <c r="B900" s="150"/>
      <c r="D900" s="151" t="s">
        <v>173</v>
      </c>
      <c r="E900" s="152" t="s">
        <v>3</v>
      </c>
      <c r="F900" s="153" t="s">
        <v>920</v>
      </c>
      <c r="H900" s="152" t="s">
        <v>3</v>
      </c>
      <c r="I900" s="154"/>
      <c r="L900" s="150"/>
      <c r="M900" s="155"/>
      <c r="T900" s="156"/>
      <c r="AT900" s="152" t="s">
        <v>173</v>
      </c>
      <c r="AU900" s="152" t="s">
        <v>82</v>
      </c>
      <c r="AV900" s="12" t="s">
        <v>80</v>
      </c>
      <c r="AW900" s="12" t="s">
        <v>32</v>
      </c>
      <c r="AX900" s="12" t="s">
        <v>73</v>
      </c>
      <c r="AY900" s="152" t="s">
        <v>161</v>
      </c>
    </row>
    <row r="901" spans="2:51" s="13" customFormat="1" ht="12">
      <c r="B901" s="157"/>
      <c r="D901" s="151" t="s">
        <v>173</v>
      </c>
      <c r="E901" s="158" t="s">
        <v>3</v>
      </c>
      <c r="F901" s="159" t="s">
        <v>921</v>
      </c>
      <c r="H901" s="160">
        <v>16.5</v>
      </c>
      <c r="I901" s="161"/>
      <c r="L901" s="157"/>
      <c r="M901" s="162"/>
      <c r="T901" s="163"/>
      <c r="AT901" s="158" t="s">
        <v>173</v>
      </c>
      <c r="AU901" s="158" t="s">
        <v>82</v>
      </c>
      <c r="AV901" s="13" t="s">
        <v>82</v>
      </c>
      <c r="AW901" s="13" t="s">
        <v>32</v>
      </c>
      <c r="AX901" s="13" t="s">
        <v>73</v>
      </c>
      <c r="AY901" s="158" t="s">
        <v>161</v>
      </c>
    </row>
    <row r="902" spans="2:51" s="12" customFormat="1" ht="12">
      <c r="B902" s="150"/>
      <c r="D902" s="151" t="s">
        <v>173</v>
      </c>
      <c r="E902" s="152" t="s">
        <v>3</v>
      </c>
      <c r="F902" s="153" t="s">
        <v>922</v>
      </c>
      <c r="H902" s="152" t="s">
        <v>3</v>
      </c>
      <c r="I902" s="154"/>
      <c r="L902" s="150"/>
      <c r="M902" s="155"/>
      <c r="T902" s="156"/>
      <c r="AT902" s="152" t="s">
        <v>173</v>
      </c>
      <c r="AU902" s="152" t="s">
        <v>82</v>
      </c>
      <c r="AV902" s="12" t="s">
        <v>80</v>
      </c>
      <c r="AW902" s="12" t="s">
        <v>32</v>
      </c>
      <c r="AX902" s="12" t="s">
        <v>73</v>
      </c>
      <c r="AY902" s="152" t="s">
        <v>161</v>
      </c>
    </row>
    <row r="903" spans="2:51" s="13" customFormat="1" ht="12">
      <c r="B903" s="157"/>
      <c r="D903" s="151" t="s">
        <v>173</v>
      </c>
      <c r="E903" s="158" t="s">
        <v>3</v>
      </c>
      <c r="F903" s="159" t="s">
        <v>923</v>
      </c>
      <c r="H903" s="160">
        <v>3.3</v>
      </c>
      <c r="I903" s="161"/>
      <c r="L903" s="157"/>
      <c r="M903" s="162"/>
      <c r="T903" s="163"/>
      <c r="AT903" s="158" t="s">
        <v>173</v>
      </c>
      <c r="AU903" s="158" t="s">
        <v>82</v>
      </c>
      <c r="AV903" s="13" t="s">
        <v>82</v>
      </c>
      <c r="AW903" s="13" t="s">
        <v>32</v>
      </c>
      <c r="AX903" s="13" t="s">
        <v>73</v>
      </c>
      <c r="AY903" s="158" t="s">
        <v>161</v>
      </c>
    </row>
    <row r="904" spans="2:51" s="12" customFormat="1" ht="12">
      <c r="B904" s="150"/>
      <c r="D904" s="151" t="s">
        <v>173</v>
      </c>
      <c r="E904" s="152" t="s">
        <v>3</v>
      </c>
      <c r="F904" s="153" t="s">
        <v>924</v>
      </c>
      <c r="H904" s="152" t="s">
        <v>3</v>
      </c>
      <c r="I904" s="154"/>
      <c r="L904" s="150"/>
      <c r="M904" s="155"/>
      <c r="T904" s="156"/>
      <c r="AT904" s="152" t="s">
        <v>173</v>
      </c>
      <c r="AU904" s="152" t="s">
        <v>82</v>
      </c>
      <c r="AV904" s="12" t="s">
        <v>80</v>
      </c>
      <c r="AW904" s="12" t="s">
        <v>32</v>
      </c>
      <c r="AX904" s="12" t="s">
        <v>73</v>
      </c>
      <c r="AY904" s="152" t="s">
        <v>161</v>
      </c>
    </row>
    <row r="905" spans="2:51" s="13" customFormat="1" ht="12">
      <c r="B905" s="157"/>
      <c r="D905" s="151" t="s">
        <v>173</v>
      </c>
      <c r="E905" s="158" t="s">
        <v>3</v>
      </c>
      <c r="F905" s="159" t="s">
        <v>925</v>
      </c>
      <c r="H905" s="160">
        <v>2.6</v>
      </c>
      <c r="I905" s="161"/>
      <c r="L905" s="157"/>
      <c r="M905" s="162"/>
      <c r="T905" s="163"/>
      <c r="AT905" s="158" t="s">
        <v>173</v>
      </c>
      <c r="AU905" s="158" t="s">
        <v>82</v>
      </c>
      <c r="AV905" s="13" t="s">
        <v>82</v>
      </c>
      <c r="AW905" s="13" t="s">
        <v>32</v>
      </c>
      <c r="AX905" s="13" t="s">
        <v>73</v>
      </c>
      <c r="AY905" s="158" t="s">
        <v>161</v>
      </c>
    </row>
    <row r="906" spans="2:51" s="12" customFormat="1" ht="12">
      <c r="B906" s="150"/>
      <c r="D906" s="151" t="s">
        <v>173</v>
      </c>
      <c r="E906" s="152" t="s">
        <v>3</v>
      </c>
      <c r="F906" s="153" t="s">
        <v>221</v>
      </c>
      <c r="H906" s="152" t="s">
        <v>3</v>
      </c>
      <c r="I906" s="154"/>
      <c r="L906" s="150"/>
      <c r="M906" s="155"/>
      <c r="T906" s="156"/>
      <c r="AT906" s="152" t="s">
        <v>173</v>
      </c>
      <c r="AU906" s="152" t="s">
        <v>82</v>
      </c>
      <c r="AV906" s="12" t="s">
        <v>80</v>
      </c>
      <c r="AW906" s="12" t="s">
        <v>32</v>
      </c>
      <c r="AX906" s="12" t="s">
        <v>73</v>
      </c>
      <c r="AY906" s="152" t="s">
        <v>161</v>
      </c>
    </row>
    <row r="907" spans="2:51" s="13" customFormat="1" ht="12">
      <c r="B907" s="157"/>
      <c r="D907" s="151" t="s">
        <v>173</v>
      </c>
      <c r="E907" s="158" t="s">
        <v>3</v>
      </c>
      <c r="F907" s="159" t="s">
        <v>926</v>
      </c>
      <c r="H907" s="160">
        <v>27.5</v>
      </c>
      <c r="I907" s="161"/>
      <c r="L907" s="157"/>
      <c r="M907" s="162"/>
      <c r="T907" s="163"/>
      <c r="AT907" s="158" t="s">
        <v>173</v>
      </c>
      <c r="AU907" s="158" t="s">
        <v>82</v>
      </c>
      <c r="AV907" s="13" t="s">
        <v>82</v>
      </c>
      <c r="AW907" s="13" t="s">
        <v>32</v>
      </c>
      <c r="AX907" s="13" t="s">
        <v>73</v>
      </c>
      <c r="AY907" s="158" t="s">
        <v>161</v>
      </c>
    </row>
    <row r="908" spans="2:51" s="12" customFormat="1" ht="12">
      <c r="B908" s="150"/>
      <c r="D908" s="151" t="s">
        <v>173</v>
      </c>
      <c r="E908" s="152" t="s">
        <v>3</v>
      </c>
      <c r="F908" s="153" t="s">
        <v>215</v>
      </c>
      <c r="H908" s="152" t="s">
        <v>3</v>
      </c>
      <c r="I908" s="154"/>
      <c r="L908" s="150"/>
      <c r="M908" s="155"/>
      <c r="T908" s="156"/>
      <c r="AT908" s="152" t="s">
        <v>173</v>
      </c>
      <c r="AU908" s="152" t="s">
        <v>82</v>
      </c>
      <c r="AV908" s="12" t="s">
        <v>80</v>
      </c>
      <c r="AW908" s="12" t="s">
        <v>32</v>
      </c>
      <c r="AX908" s="12" t="s">
        <v>73</v>
      </c>
      <c r="AY908" s="152" t="s">
        <v>161</v>
      </c>
    </row>
    <row r="909" spans="2:51" s="13" customFormat="1" ht="12">
      <c r="B909" s="157"/>
      <c r="D909" s="151" t="s">
        <v>173</v>
      </c>
      <c r="E909" s="158" t="s">
        <v>3</v>
      </c>
      <c r="F909" s="159" t="s">
        <v>927</v>
      </c>
      <c r="H909" s="160">
        <v>2.5</v>
      </c>
      <c r="I909" s="161"/>
      <c r="L909" s="157"/>
      <c r="M909" s="162"/>
      <c r="T909" s="163"/>
      <c r="AT909" s="158" t="s">
        <v>173</v>
      </c>
      <c r="AU909" s="158" t="s">
        <v>82</v>
      </c>
      <c r="AV909" s="13" t="s">
        <v>82</v>
      </c>
      <c r="AW909" s="13" t="s">
        <v>32</v>
      </c>
      <c r="AX909" s="13" t="s">
        <v>73</v>
      </c>
      <c r="AY909" s="158" t="s">
        <v>161</v>
      </c>
    </row>
    <row r="910" spans="2:51" s="12" customFormat="1" ht="12">
      <c r="B910" s="150"/>
      <c r="D910" s="151" t="s">
        <v>173</v>
      </c>
      <c r="E910" s="152" t="s">
        <v>3</v>
      </c>
      <c r="F910" s="153" t="s">
        <v>928</v>
      </c>
      <c r="H910" s="152" t="s">
        <v>3</v>
      </c>
      <c r="I910" s="154"/>
      <c r="L910" s="150"/>
      <c r="M910" s="155"/>
      <c r="T910" s="156"/>
      <c r="AT910" s="152" t="s">
        <v>173</v>
      </c>
      <c r="AU910" s="152" t="s">
        <v>82</v>
      </c>
      <c r="AV910" s="12" t="s">
        <v>80</v>
      </c>
      <c r="AW910" s="12" t="s">
        <v>32</v>
      </c>
      <c r="AX910" s="12" t="s">
        <v>73</v>
      </c>
      <c r="AY910" s="152" t="s">
        <v>161</v>
      </c>
    </row>
    <row r="911" spans="2:51" s="13" customFormat="1" ht="12">
      <c r="B911" s="157"/>
      <c r="D911" s="151" t="s">
        <v>173</v>
      </c>
      <c r="E911" s="158" t="s">
        <v>3</v>
      </c>
      <c r="F911" s="159" t="s">
        <v>929</v>
      </c>
      <c r="H911" s="160">
        <v>1.5</v>
      </c>
      <c r="I911" s="161"/>
      <c r="L911" s="157"/>
      <c r="M911" s="162"/>
      <c r="T911" s="163"/>
      <c r="AT911" s="158" t="s">
        <v>173</v>
      </c>
      <c r="AU911" s="158" t="s">
        <v>82</v>
      </c>
      <c r="AV911" s="13" t="s">
        <v>82</v>
      </c>
      <c r="AW911" s="13" t="s">
        <v>32</v>
      </c>
      <c r="AX911" s="13" t="s">
        <v>73</v>
      </c>
      <c r="AY911" s="158" t="s">
        <v>161</v>
      </c>
    </row>
    <row r="912" spans="2:51" s="12" customFormat="1" ht="12">
      <c r="B912" s="150"/>
      <c r="D912" s="151" t="s">
        <v>173</v>
      </c>
      <c r="E912" s="152" t="s">
        <v>3</v>
      </c>
      <c r="F912" s="153" t="s">
        <v>511</v>
      </c>
      <c r="H912" s="152" t="s">
        <v>3</v>
      </c>
      <c r="I912" s="154"/>
      <c r="L912" s="150"/>
      <c r="M912" s="155"/>
      <c r="T912" s="156"/>
      <c r="AT912" s="152" t="s">
        <v>173</v>
      </c>
      <c r="AU912" s="152" t="s">
        <v>82</v>
      </c>
      <c r="AV912" s="12" t="s">
        <v>80</v>
      </c>
      <c r="AW912" s="12" t="s">
        <v>32</v>
      </c>
      <c r="AX912" s="12" t="s">
        <v>73</v>
      </c>
      <c r="AY912" s="152" t="s">
        <v>161</v>
      </c>
    </row>
    <row r="913" spans="2:51" s="13" customFormat="1" ht="12">
      <c r="B913" s="157"/>
      <c r="D913" s="151" t="s">
        <v>173</v>
      </c>
      <c r="E913" s="158" t="s">
        <v>3</v>
      </c>
      <c r="F913" s="159" t="s">
        <v>930</v>
      </c>
      <c r="H913" s="160">
        <v>18.2</v>
      </c>
      <c r="I913" s="161"/>
      <c r="L913" s="157"/>
      <c r="M913" s="162"/>
      <c r="T913" s="163"/>
      <c r="AT913" s="158" t="s">
        <v>173</v>
      </c>
      <c r="AU913" s="158" t="s">
        <v>82</v>
      </c>
      <c r="AV913" s="13" t="s">
        <v>82</v>
      </c>
      <c r="AW913" s="13" t="s">
        <v>32</v>
      </c>
      <c r="AX913" s="13" t="s">
        <v>73</v>
      </c>
      <c r="AY913" s="158" t="s">
        <v>161</v>
      </c>
    </row>
    <row r="914" spans="2:51" s="14" customFormat="1" ht="12">
      <c r="B914" s="164"/>
      <c r="D914" s="151" t="s">
        <v>173</v>
      </c>
      <c r="E914" s="165" t="s">
        <v>3</v>
      </c>
      <c r="F914" s="166" t="s">
        <v>192</v>
      </c>
      <c r="H914" s="167">
        <v>121.64999999999999</v>
      </c>
      <c r="I914" s="168"/>
      <c r="L914" s="164"/>
      <c r="M914" s="169"/>
      <c r="T914" s="170"/>
      <c r="AT914" s="165" t="s">
        <v>173</v>
      </c>
      <c r="AU914" s="165" t="s">
        <v>82</v>
      </c>
      <c r="AV914" s="14" t="s">
        <v>169</v>
      </c>
      <c r="AW914" s="14" t="s">
        <v>32</v>
      </c>
      <c r="AX914" s="14" t="s">
        <v>80</v>
      </c>
      <c r="AY914" s="165" t="s">
        <v>161</v>
      </c>
    </row>
    <row r="915" spans="2:65" s="1" customFormat="1" ht="49.15" customHeight="1">
      <c r="B915" s="132"/>
      <c r="C915" s="133" t="s">
        <v>931</v>
      </c>
      <c r="D915" s="133" t="s">
        <v>164</v>
      </c>
      <c r="E915" s="134" t="s">
        <v>932</v>
      </c>
      <c r="F915" s="135" t="s">
        <v>933</v>
      </c>
      <c r="G915" s="136" t="s">
        <v>212</v>
      </c>
      <c r="H915" s="137">
        <v>3</v>
      </c>
      <c r="I915" s="138"/>
      <c r="J915" s="139">
        <f>ROUND(I915*H915,2)</f>
        <v>0</v>
      </c>
      <c r="K915" s="135" t="s">
        <v>168</v>
      </c>
      <c r="L915" s="33"/>
      <c r="M915" s="140" t="s">
        <v>3</v>
      </c>
      <c r="N915" s="141" t="s">
        <v>44</v>
      </c>
      <c r="P915" s="142">
        <f>O915*H915</f>
        <v>0</v>
      </c>
      <c r="Q915" s="142">
        <v>0</v>
      </c>
      <c r="R915" s="142">
        <f>Q915*H915</f>
        <v>0</v>
      </c>
      <c r="S915" s="142">
        <v>0.009</v>
      </c>
      <c r="T915" s="143">
        <f>S915*H915</f>
        <v>0.026999999999999996</v>
      </c>
      <c r="AR915" s="144" t="s">
        <v>169</v>
      </c>
      <c r="AT915" s="144" t="s">
        <v>164</v>
      </c>
      <c r="AU915" s="144" t="s">
        <v>82</v>
      </c>
      <c r="AY915" s="18" t="s">
        <v>161</v>
      </c>
      <c r="BE915" s="145">
        <f>IF(N915="základní",J915,0)</f>
        <v>0</v>
      </c>
      <c r="BF915" s="145">
        <f>IF(N915="snížená",J915,0)</f>
        <v>0</v>
      </c>
      <c r="BG915" s="145">
        <f>IF(N915="zákl. přenesená",J915,0)</f>
        <v>0</v>
      </c>
      <c r="BH915" s="145">
        <f>IF(N915="sníž. přenesená",J915,0)</f>
        <v>0</v>
      </c>
      <c r="BI915" s="145">
        <f>IF(N915="nulová",J915,0)</f>
        <v>0</v>
      </c>
      <c r="BJ915" s="18" t="s">
        <v>80</v>
      </c>
      <c r="BK915" s="145">
        <f>ROUND(I915*H915,2)</f>
        <v>0</v>
      </c>
      <c r="BL915" s="18" t="s">
        <v>169</v>
      </c>
      <c r="BM915" s="144" t="s">
        <v>934</v>
      </c>
    </row>
    <row r="916" spans="2:47" s="1" customFormat="1" ht="12">
      <c r="B916" s="33"/>
      <c r="D916" s="146" t="s">
        <v>171</v>
      </c>
      <c r="F916" s="147" t="s">
        <v>935</v>
      </c>
      <c r="I916" s="148"/>
      <c r="L916" s="33"/>
      <c r="M916" s="149"/>
      <c r="T916" s="54"/>
      <c r="AT916" s="18" t="s">
        <v>171</v>
      </c>
      <c r="AU916" s="18" t="s">
        <v>82</v>
      </c>
    </row>
    <row r="917" spans="2:51" s="12" customFormat="1" ht="12">
      <c r="B917" s="150"/>
      <c r="D917" s="151" t="s">
        <v>173</v>
      </c>
      <c r="E917" s="152" t="s">
        <v>3</v>
      </c>
      <c r="F917" s="153" t="s">
        <v>299</v>
      </c>
      <c r="H917" s="152" t="s">
        <v>3</v>
      </c>
      <c r="I917" s="154"/>
      <c r="L917" s="150"/>
      <c r="M917" s="155"/>
      <c r="T917" s="156"/>
      <c r="AT917" s="152" t="s">
        <v>173</v>
      </c>
      <c r="AU917" s="152" t="s">
        <v>82</v>
      </c>
      <c r="AV917" s="12" t="s">
        <v>80</v>
      </c>
      <c r="AW917" s="12" t="s">
        <v>32</v>
      </c>
      <c r="AX917" s="12" t="s">
        <v>73</v>
      </c>
      <c r="AY917" s="152" t="s">
        <v>161</v>
      </c>
    </row>
    <row r="918" spans="2:51" s="12" customFormat="1" ht="12">
      <c r="B918" s="150"/>
      <c r="D918" s="151" t="s">
        <v>173</v>
      </c>
      <c r="E918" s="152" t="s">
        <v>3</v>
      </c>
      <c r="F918" s="153" t="s">
        <v>936</v>
      </c>
      <c r="H918" s="152" t="s">
        <v>3</v>
      </c>
      <c r="I918" s="154"/>
      <c r="L918" s="150"/>
      <c r="M918" s="155"/>
      <c r="T918" s="156"/>
      <c r="AT918" s="152" t="s">
        <v>173</v>
      </c>
      <c r="AU918" s="152" t="s">
        <v>82</v>
      </c>
      <c r="AV918" s="12" t="s">
        <v>80</v>
      </c>
      <c r="AW918" s="12" t="s">
        <v>32</v>
      </c>
      <c r="AX918" s="12" t="s">
        <v>73</v>
      </c>
      <c r="AY918" s="152" t="s">
        <v>161</v>
      </c>
    </row>
    <row r="919" spans="2:51" s="13" customFormat="1" ht="12">
      <c r="B919" s="157"/>
      <c r="D919" s="151" t="s">
        <v>173</v>
      </c>
      <c r="E919" s="158" t="s">
        <v>3</v>
      </c>
      <c r="F919" s="159" t="s">
        <v>80</v>
      </c>
      <c r="H919" s="160">
        <v>1</v>
      </c>
      <c r="I919" s="161"/>
      <c r="L919" s="157"/>
      <c r="M919" s="162"/>
      <c r="T919" s="163"/>
      <c r="AT919" s="158" t="s">
        <v>173</v>
      </c>
      <c r="AU919" s="158" t="s">
        <v>82</v>
      </c>
      <c r="AV919" s="13" t="s">
        <v>82</v>
      </c>
      <c r="AW919" s="13" t="s">
        <v>32</v>
      </c>
      <c r="AX919" s="13" t="s">
        <v>73</v>
      </c>
      <c r="AY919" s="158" t="s">
        <v>161</v>
      </c>
    </row>
    <row r="920" spans="2:51" s="12" customFormat="1" ht="12">
      <c r="B920" s="150"/>
      <c r="D920" s="151" t="s">
        <v>173</v>
      </c>
      <c r="E920" s="152" t="s">
        <v>3</v>
      </c>
      <c r="F920" s="153" t="s">
        <v>937</v>
      </c>
      <c r="H920" s="152" t="s">
        <v>3</v>
      </c>
      <c r="I920" s="154"/>
      <c r="L920" s="150"/>
      <c r="M920" s="155"/>
      <c r="T920" s="156"/>
      <c r="AT920" s="152" t="s">
        <v>173</v>
      </c>
      <c r="AU920" s="152" t="s">
        <v>82</v>
      </c>
      <c r="AV920" s="12" t="s">
        <v>80</v>
      </c>
      <c r="AW920" s="12" t="s">
        <v>32</v>
      </c>
      <c r="AX920" s="12" t="s">
        <v>73</v>
      </c>
      <c r="AY920" s="152" t="s">
        <v>161</v>
      </c>
    </row>
    <row r="921" spans="2:51" s="13" customFormat="1" ht="12">
      <c r="B921" s="157"/>
      <c r="D921" s="151" t="s">
        <v>173</v>
      </c>
      <c r="E921" s="158" t="s">
        <v>3</v>
      </c>
      <c r="F921" s="159" t="s">
        <v>82</v>
      </c>
      <c r="H921" s="160">
        <v>2</v>
      </c>
      <c r="I921" s="161"/>
      <c r="L921" s="157"/>
      <c r="M921" s="162"/>
      <c r="T921" s="163"/>
      <c r="AT921" s="158" t="s">
        <v>173</v>
      </c>
      <c r="AU921" s="158" t="s">
        <v>82</v>
      </c>
      <c r="AV921" s="13" t="s">
        <v>82</v>
      </c>
      <c r="AW921" s="13" t="s">
        <v>32</v>
      </c>
      <c r="AX921" s="13" t="s">
        <v>73</v>
      </c>
      <c r="AY921" s="158" t="s">
        <v>161</v>
      </c>
    </row>
    <row r="922" spans="2:51" s="14" customFormat="1" ht="12">
      <c r="B922" s="164"/>
      <c r="D922" s="151" t="s">
        <v>173</v>
      </c>
      <c r="E922" s="165" t="s">
        <v>3</v>
      </c>
      <c r="F922" s="166" t="s">
        <v>192</v>
      </c>
      <c r="H922" s="167">
        <v>3</v>
      </c>
      <c r="I922" s="168"/>
      <c r="L922" s="164"/>
      <c r="M922" s="169"/>
      <c r="T922" s="170"/>
      <c r="AT922" s="165" t="s">
        <v>173</v>
      </c>
      <c r="AU922" s="165" t="s">
        <v>82</v>
      </c>
      <c r="AV922" s="14" t="s">
        <v>169</v>
      </c>
      <c r="AW922" s="14" t="s">
        <v>32</v>
      </c>
      <c r="AX922" s="14" t="s">
        <v>80</v>
      </c>
      <c r="AY922" s="165" t="s">
        <v>161</v>
      </c>
    </row>
    <row r="923" spans="2:65" s="1" customFormat="1" ht="33" customHeight="1">
      <c r="B923" s="132"/>
      <c r="C923" s="133" t="s">
        <v>938</v>
      </c>
      <c r="D923" s="133" t="s">
        <v>164</v>
      </c>
      <c r="E923" s="134" t="s">
        <v>939</v>
      </c>
      <c r="F923" s="135" t="s">
        <v>940</v>
      </c>
      <c r="G923" s="136" t="s">
        <v>167</v>
      </c>
      <c r="H923" s="137">
        <v>193</v>
      </c>
      <c r="I923" s="138"/>
      <c r="J923" s="139">
        <f>ROUND(I923*H923,2)</f>
        <v>0</v>
      </c>
      <c r="K923" s="135" t="s">
        <v>168</v>
      </c>
      <c r="L923" s="33"/>
      <c r="M923" s="140" t="s">
        <v>3</v>
      </c>
      <c r="N923" s="141" t="s">
        <v>44</v>
      </c>
      <c r="P923" s="142">
        <f>O923*H923</f>
        <v>0</v>
      </c>
      <c r="Q923" s="142">
        <v>0</v>
      </c>
      <c r="R923" s="142">
        <f>Q923*H923</f>
        <v>0</v>
      </c>
      <c r="S923" s="142">
        <v>0.01</v>
      </c>
      <c r="T923" s="143">
        <f>S923*H923</f>
        <v>1.93</v>
      </c>
      <c r="AR923" s="144" t="s">
        <v>169</v>
      </c>
      <c r="AT923" s="144" t="s">
        <v>164</v>
      </c>
      <c r="AU923" s="144" t="s">
        <v>82</v>
      </c>
      <c r="AY923" s="18" t="s">
        <v>161</v>
      </c>
      <c r="BE923" s="145">
        <f>IF(N923="základní",J923,0)</f>
        <v>0</v>
      </c>
      <c r="BF923" s="145">
        <f>IF(N923="snížená",J923,0)</f>
        <v>0</v>
      </c>
      <c r="BG923" s="145">
        <f>IF(N923="zákl. přenesená",J923,0)</f>
        <v>0</v>
      </c>
      <c r="BH923" s="145">
        <f>IF(N923="sníž. přenesená",J923,0)</f>
        <v>0</v>
      </c>
      <c r="BI923" s="145">
        <f>IF(N923="nulová",J923,0)</f>
        <v>0</v>
      </c>
      <c r="BJ923" s="18" t="s">
        <v>80</v>
      </c>
      <c r="BK923" s="145">
        <f>ROUND(I923*H923,2)</f>
        <v>0</v>
      </c>
      <c r="BL923" s="18" t="s">
        <v>169</v>
      </c>
      <c r="BM923" s="144" t="s">
        <v>941</v>
      </c>
    </row>
    <row r="924" spans="2:47" s="1" customFormat="1" ht="12">
      <c r="B924" s="33"/>
      <c r="D924" s="146" t="s">
        <v>171</v>
      </c>
      <c r="F924" s="147" t="s">
        <v>942</v>
      </c>
      <c r="I924" s="148"/>
      <c r="L924" s="33"/>
      <c r="M924" s="149"/>
      <c r="T924" s="54"/>
      <c r="AT924" s="18" t="s">
        <v>171</v>
      </c>
      <c r="AU924" s="18" t="s">
        <v>82</v>
      </c>
    </row>
    <row r="925" spans="2:51" s="12" customFormat="1" ht="12">
      <c r="B925" s="150"/>
      <c r="D925" s="151" t="s">
        <v>173</v>
      </c>
      <c r="E925" s="152" t="s">
        <v>3</v>
      </c>
      <c r="F925" s="153" t="s">
        <v>367</v>
      </c>
      <c r="H925" s="152" t="s">
        <v>3</v>
      </c>
      <c r="I925" s="154"/>
      <c r="L925" s="150"/>
      <c r="M925" s="155"/>
      <c r="T925" s="156"/>
      <c r="AT925" s="152" t="s">
        <v>173</v>
      </c>
      <c r="AU925" s="152" t="s">
        <v>82</v>
      </c>
      <c r="AV925" s="12" t="s">
        <v>80</v>
      </c>
      <c r="AW925" s="12" t="s">
        <v>32</v>
      </c>
      <c r="AX925" s="12" t="s">
        <v>73</v>
      </c>
      <c r="AY925" s="152" t="s">
        <v>161</v>
      </c>
    </row>
    <row r="926" spans="2:51" s="12" customFormat="1" ht="12">
      <c r="B926" s="150"/>
      <c r="D926" s="151" t="s">
        <v>173</v>
      </c>
      <c r="E926" s="152" t="s">
        <v>3</v>
      </c>
      <c r="F926" s="153" t="s">
        <v>307</v>
      </c>
      <c r="H926" s="152" t="s">
        <v>3</v>
      </c>
      <c r="I926" s="154"/>
      <c r="L926" s="150"/>
      <c r="M926" s="155"/>
      <c r="T926" s="156"/>
      <c r="AT926" s="152" t="s">
        <v>173</v>
      </c>
      <c r="AU926" s="152" t="s">
        <v>82</v>
      </c>
      <c r="AV926" s="12" t="s">
        <v>80</v>
      </c>
      <c r="AW926" s="12" t="s">
        <v>32</v>
      </c>
      <c r="AX926" s="12" t="s">
        <v>73</v>
      </c>
      <c r="AY926" s="152" t="s">
        <v>161</v>
      </c>
    </row>
    <row r="927" spans="2:51" s="12" customFormat="1" ht="12">
      <c r="B927" s="150"/>
      <c r="D927" s="151" t="s">
        <v>173</v>
      </c>
      <c r="E927" s="152" t="s">
        <v>3</v>
      </c>
      <c r="F927" s="153" t="s">
        <v>368</v>
      </c>
      <c r="H927" s="152" t="s">
        <v>3</v>
      </c>
      <c r="I927" s="154"/>
      <c r="L927" s="150"/>
      <c r="M927" s="155"/>
      <c r="T927" s="156"/>
      <c r="AT927" s="152" t="s">
        <v>173</v>
      </c>
      <c r="AU927" s="152" t="s">
        <v>82</v>
      </c>
      <c r="AV927" s="12" t="s">
        <v>80</v>
      </c>
      <c r="AW927" s="12" t="s">
        <v>32</v>
      </c>
      <c r="AX927" s="12" t="s">
        <v>73</v>
      </c>
      <c r="AY927" s="152" t="s">
        <v>161</v>
      </c>
    </row>
    <row r="928" spans="2:51" s="13" customFormat="1" ht="12">
      <c r="B928" s="157"/>
      <c r="D928" s="151" t="s">
        <v>173</v>
      </c>
      <c r="E928" s="158" t="s">
        <v>3</v>
      </c>
      <c r="F928" s="159" t="s">
        <v>369</v>
      </c>
      <c r="H928" s="160">
        <v>193</v>
      </c>
      <c r="I928" s="161"/>
      <c r="L928" s="157"/>
      <c r="M928" s="162"/>
      <c r="T928" s="163"/>
      <c r="AT928" s="158" t="s">
        <v>173</v>
      </c>
      <c r="AU928" s="158" t="s">
        <v>82</v>
      </c>
      <c r="AV928" s="13" t="s">
        <v>82</v>
      </c>
      <c r="AW928" s="13" t="s">
        <v>32</v>
      </c>
      <c r="AX928" s="13" t="s">
        <v>73</v>
      </c>
      <c r="AY928" s="158" t="s">
        <v>161</v>
      </c>
    </row>
    <row r="929" spans="2:51" s="14" customFormat="1" ht="12">
      <c r="B929" s="164"/>
      <c r="D929" s="151" t="s">
        <v>173</v>
      </c>
      <c r="E929" s="165" t="s">
        <v>3</v>
      </c>
      <c r="F929" s="166" t="s">
        <v>192</v>
      </c>
      <c r="H929" s="167">
        <v>193</v>
      </c>
      <c r="I929" s="168"/>
      <c r="L929" s="164"/>
      <c r="M929" s="169"/>
      <c r="T929" s="170"/>
      <c r="AT929" s="165" t="s">
        <v>173</v>
      </c>
      <c r="AU929" s="165" t="s">
        <v>82</v>
      </c>
      <c r="AV929" s="14" t="s">
        <v>169</v>
      </c>
      <c r="AW929" s="14" t="s">
        <v>32</v>
      </c>
      <c r="AX929" s="14" t="s">
        <v>80</v>
      </c>
      <c r="AY929" s="165" t="s">
        <v>161</v>
      </c>
    </row>
    <row r="930" spans="2:65" s="1" customFormat="1" ht="33" customHeight="1">
      <c r="B930" s="132"/>
      <c r="C930" s="133" t="s">
        <v>943</v>
      </c>
      <c r="D930" s="133" t="s">
        <v>164</v>
      </c>
      <c r="E930" s="134" t="s">
        <v>944</v>
      </c>
      <c r="F930" s="135" t="s">
        <v>945</v>
      </c>
      <c r="G930" s="136" t="s">
        <v>167</v>
      </c>
      <c r="H930" s="137">
        <v>54.208</v>
      </c>
      <c r="I930" s="138"/>
      <c r="J930" s="139">
        <f>ROUND(I930*H930,2)</f>
        <v>0</v>
      </c>
      <c r="K930" s="135" t="s">
        <v>168</v>
      </c>
      <c r="L930" s="33"/>
      <c r="M930" s="140" t="s">
        <v>3</v>
      </c>
      <c r="N930" s="141" t="s">
        <v>44</v>
      </c>
      <c r="P930" s="142">
        <f>O930*H930</f>
        <v>0</v>
      </c>
      <c r="Q930" s="142">
        <v>0</v>
      </c>
      <c r="R930" s="142">
        <f>Q930*H930</f>
        <v>0</v>
      </c>
      <c r="S930" s="142">
        <v>0.05</v>
      </c>
      <c r="T930" s="143">
        <f>S930*H930</f>
        <v>2.7104</v>
      </c>
      <c r="AR930" s="144" t="s">
        <v>169</v>
      </c>
      <c r="AT930" s="144" t="s">
        <v>164</v>
      </c>
      <c r="AU930" s="144" t="s">
        <v>82</v>
      </c>
      <c r="AY930" s="18" t="s">
        <v>161</v>
      </c>
      <c r="BE930" s="145">
        <f>IF(N930="základní",J930,0)</f>
        <v>0</v>
      </c>
      <c r="BF930" s="145">
        <f>IF(N930="snížená",J930,0)</f>
        <v>0</v>
      </c>
      <c r="BG930" s="145">
        <f>IF(N930="zákl. přenesená",J930,0)</f>
        <v>0</v>
      </c>
      <c r="BH930" s="145">
        <f>IF(N930="sníž. přenesená",J930,0)</f>
        <v>0</v>
      </c>
      <c r="BI930" s="145">
        <f>IF(N930="nulová",J930,0)</f>
        <v>0</v>
      </c>
      <c r="BJ930" s="18" t="s">
        <v>80</v>
      </c>
      <c r="BK930" s="145">
        <f>ROUND(I930*H930,2)</f>
        <v>0</v>
      </c>
      <c r="BL930" s="18" t="s">
        <v>169</v>
      </c>
      <c r="BM930" s="144" t="s">
        <v>946</v>
      </c>
    </row>
    <row r="931" spans="2:47" s="1" customFormat="1" ht="12">
      <c r="B931" s="33"/>
      <c r="D931" s="146" t="s">
        <v>171</v>
      </c>
      <c r="F931" s="147" t="s">
        <v>947</v>
      </c>
      <c r="I931" s="148"/>
      <c r="L931" s="33"/>
      <c r="M931" s="149"/>
      <c r="T931" s="54"/>
      <c r="AT931" s="18" t="s">
        <v>171</v>
      </c>
      <c r="AU931" s="18" t="s">
        <v>82</v>
      </c>
    </row>
    <row r="932" spans="2:51" s="12" customFormat="1" ht="12">
      <c r="B932" s="150"/>
      <c r="D932" s="151" t="s">
        <v>173</v>
      </c>
      <c r="E932" s="152" t="s">
        <v>3</v>
      </c>
      <c r="F932" s="153" t="s">
        <v>393</v>
      </c>
      <c r="H932" s="152" t="s">
        <v>3</v>
      </c>
      <c r="I932" s="154"/>
      <c r="L932" s="150"/>
      <c r="M932" s="155"/>
      <c r="T932" s="156"/>
      <c r="AT932" s="152" t="s">
        <v>173</v>
      </c>
      <c r="AU932" s="152" t="s">
        <v>82</v>
      </c>
      <c r="AV932" s="12" t="s">
        <v>80</v>
      </c>
      <c r="AW932" s="12" t="s">
        <v>32</v>
      </c>
      <c r="AX932" s="12" t="s">
        <v>73</v>
      </c>
      <c r="AY932" s="152" t="s">
        <v>161</v>
      </c>
    </row>
    <row r="933" spans="2:51" s="13" customFormat="1" ht="12">
      <c r="B933" s="157"/>
      <c r="D933" s="151" t="s">
        <v>173</v>
      </c>
      <c r="E933" s="158" t="s">
        <v>3</v>
      </c>
      <c r="F933" s="159" t="s">
        <v>394</v>
      </c>
      <c r="H933" s="160">
        <v>54.208</v>
      </c>
      <c r="I933" s="161"/>
      <c r="L933" s="157"/>
      <c r="M933" s="162"/>
      <c r="T933" s="163"/>
      <c r="AT933" s="158" t="s">
        <v>173</v>
      </c>
      <c r="AU933" s="158" t="s">
        <v>82</v>
      </c>
      <c r="AV933" s="13" t="s">
        <v>82</v>
      </c>
      <c r="AW933" s="13" t="s">
        <v>32</v>
      </c>
      <c r="AX933" s="13" t="s">
        <v>80</v>
      </c>
      <c r="AY933" s="158" t="s">
        <v>161</v>
      </c>
    </row>
    <row r="934" spans="2:65" s="1" customFormat="1" ht="37.9" customHeight="1">
      <c r="B934" s="132"/>
      <c r="C934" s="133" t="s">
        <v>948</v>
      </c>
      <c r="D934" s="133" t="s">
        <v>164</v>
      </c>
      <c r="E934" s="134" t="s">
        <v>949</v>
      </c>
      <c r="F934" s="135" t="s">
        <v>950</v>
      </c>
      <c r="G934" s="136" t="s">
        <v>167</v>
      </c>
      <c r="H934" s="137">
        <v>3090.712</v>
      </c>
      <c r="I934" s="138"/>
      <c r="J934" s="139">
        <f>ROUND(I934*H934,2)</f>
        <v>0</v>
      </c>
      <c r="K934" s="135" t="s">
        <v>168</v>
      </c>
      <c r="L934" s="33"/>
      <c r="M934" s="140" t="s">
        <v>3</v>
      </c>
      <c r="N934" s="141" t="s">
        <v>44</v>
      </c>
      <c r="P934" s="142">
        <f>O934*H934</f>
        <v>0</v>
      </c>
      <c r="Q934" s="142">
        <v>0</v>
      </c>
      <c r="R934" s="142">
        <f>Q934*H934</f>
        <v>0</v>
      </c>
      <c r="S934" s="142">
        <v>0.02</v>
      </c>
      <c r="T934" s="143">
        <f>S934*H934</f>
        <v>61.81424</v>
      </c>
      <c r="AR934" s="144" t="s">
        <v>169</v>
      </c>
      <c r="AT934" s="144" t="s">
        <v>164</v>
      </c>
      <c r="AU934" s="144" t="s">
        <v>82</v>
      </c>
      <c r="AY934" s="18" t="s">
        <v>161</v>
      </c>
      <c r="BE934" s="145">
        <f>IF(N934="základní",J934,0)</f>
        <v>0</v>
      </c>
      <c r="BF934" s="145">
        <f>IF(N934="snížená",J934,0)</f>
        <v>0</v>
      </c>
      <c r="BG934" s="145">
        <f>IF(N934="zákl. přenesená",J934,0)</f>
        <v>0</v>
      </c>
      <c r="BH934" s="145">
        <f>IF(N934="sníž. přenesená",J934,0)</f>
        <v>0</v>
      </c>
      <c r="BI934" s="145">
        <f>IF(N934="nulová",J934,0)</f>
        <v>0</v>
      </c>
      <c r="BJ934" s="18" t="s">
        <v>80</v>
      </c>
      <c r="BK934" s="145">
        <f>ROUND(I934*H934,2)</f>
        <v>0</v>
      </c>
      <c r="BL934" s="18" t="s">
        <v>169</v>
      </c>
      <c r="BM934" s="144" t="s">
        <v>951</v>
      </c>
    </row>
    <row r="935" spans="2:47" s="1" customFormat="1" ht="12">
      <c r="B935" s="33"/>
      <c r="D935" s="146" t="s">
        <v>171</v>
      </c>
      <c r="F935" s="147" t="s">
        <v>952</v>
      </c>
      <c r="I935" s="148"/>
      <c r="L935" s="33"/>
      <c r="M935" s="149"/>
      <c r="T935" s="54"/>
      <c r="AT935" s="18" t="s">
        <v>171</v>
      </c>
      <c r="AU935" s="18" t="s">
        <v>82</v>
      </c>
    </row>
    <row r="936" spans="2:51" s="12" customFormat="1" ht="12">
      <c r="B936" s="150"/>
      <c r="D936" s="151" t="s">
        <v>173</v>
      </c>
      <c r="E936" s="152" t="s">
        <v>3</v>
      </c>
      <c r="F936" s="153" t="s">
        <v>299</v>
      </c>
      <c r="H936" s="152" t="s">
        <v>3</v>
      </c>
      <c r="I936" s="154"/>
      <c r="L936" s="150"/>
      <c r="M936" s="155"/>
      <c r="T936" s="156"/>
      <c r="AT936" s="152" t="s">
        <v>173</v>
      </c>
      <c r="AU936" s="152" t="s">
        <v>82</v>
      </c>
      <c r="AV936" s="12" t="s">
        <v>80</v>
      </c>
      <c r="AW936" s="12" t="s">
        <v>32</v>
      </c>
      <c r="AX936" s="12" t="s">
        <v>73</v>
      </c>
      <c r="AY936" s="152" t="s">
        <v>161</v>
      </c>
    </row>
    <row r="937" spans="2:51" s="12" customFormat="1" ht="12">
      <c r="B937" s="150"/>
      <c r="D937" s="151" t="s">
        <v>173</v>
      </c>
      <c r="E937" s="152" t="s">
        <v>3</v>
      </c>
      <c r="F937" s="153" t="s">
        <v>376</v>
      </c>
      <c r="H937" s="152" t="s">
        <v>3</v>
      </c>
      <c r="I937" s="154"/>
      <c r="L937" s="150"/>
      <c r="M937" s="155"/>
      <c r="T937" s="156"/>
      <c r="AT937" s="152" t="s">
        <v>173</v>
      </c>
      <c r="AU937" s="152" t="s">
        <v>82</v>
      </c>
      <c r="AV937" s="12" t="s">
        <v>80</v>
      </c>
      <c r="AW937" s="12" t="s">
        <v>32</v>
      </c>
      <c r="AX937" s="12" t="s">
        <v>73</v>
      </c>
      <c r="AY937" s="152" t="s">
        <v>161</v>
      </c>
    </row>
    <row r="938" spans="2:51" s="13" customFormat="1" ht="22.5">
      <c r="B938" s="157"/>
      <c r="D938" s="151" t="s">
        <v>173</v>
      </c>
      <c r="E938" s="158" t="s">
        <v>3</v>
      </c>
      <c r="F938" s="159" t="s">
        <v>518</v>
      </c>
      <c r="H938" s="160">
        <v>29.496</v>
      </c>
      <c r="I938" s="161"/>
      <c r="L938" s="157"/>
      <c r="M938" s="162"/>
      <c r="T938" s="163"/>
      <c r="AT938" s="158" t="s">
        <v>173</v>
      </c>
      <c r="AU938" s="158" t="s">
        <v>82</v>
      </c>
      <c r="AV938" s="13" t="s">
        <v>82</v>
      </c>
      <c r="AW938" s="13" t="s">
        <v>32</v>
      </c>
      <c r="AX938" s="13" t="s">
        <v>73</v>
      </c>
      <c r="AY938" s="158" t="s">
        <v>161</v>
      </c>
    </row>
    <row r="939" spans="2:51" s="12" customFormat="1" ht="12">
      <c r="B939" s="150"/>
      <c r="D939" s="151" t="s">
        <v>173</v>
      </c>
      <c r="E939" s="152" t="s">
        <v>3</v>
      </c>
      <c r="F939" s="153" t="s">
        <v>378</v>
      </c>
      <c r="H939" s="152" t="s">
        <v>3</v>
      </c>
      <c r="I939" s="154"/>
      <c r="L939" s="150"/>
      <c r="M939" s="155"/>
      <c r="T939" s="156"/>
      <c r="AT939" s="152" t="s">
        <v>173</v>
      </c>
      <c r="AU939" s="152" t="s">
        <v>82</v>
      </c>
      <c r="AV939" s="12" t="s">
        <v>80</v>
      </c>
      <c r="AW939" s="12" t="s">
        <v>32</v>
      </c>
      <c r="AX939" s="12" t="s">
        <v>73</v>
      </c>
      <c r="AY939" s="152" t="s">
        <v>161</v>
      </c>
    </row>
    <row r="940" spans="2:51" s="13" customFormat="1" ht="12">
      <c r="B940" s="157"/>
      <c r="D940" s="151" t="s">
        <v>173</v>
      </c>
      <c r="E940" s="158" t="s">
        <v>3</v>
      </c>
      <c r="F940" s="159" t="s">
        <v>519</v>
      </c>
      <c r="H940" s="160">
        <v>13.431</v>
      </c>
      <c r="I940" s="161"/>
      <c r="L940" s="157"/>
      <c r="M940" s="162"/>
      <c r="T940" s="163"/>
      <c r="AT940" s="158" t="s">
        <v>173</v>
      </c>
      <c r="AU940" s="158" t="s">
        <v>82</v>
      </c>
      <c r="AV940" s="13" t="s">
        <v>82</v>
      </c>
      <c r="AW940" s="13" t="s">
        <v>32</v>
      </c>
      <c r="AX940" s="13" t="s">
        <v>73</v>
      </c>
      <c r="AY940" s="158" t="s">
        <v>161</v>
      </c>
    </row>
    <row r="941" spans="2:51" s="12" customFormat="1" ht="12">
      <c r="B941" s="150"/>
      <c r="D941" s="151" t="s">
        <v>173</v>
      </c>
      <c r="E941" s="152" t="s">
        <v>3</v>
      </c>
      <c r="F941" s="153" t="s">
        <v>520</v>
      </c>
      <c r="H941" s="152" t="s">
        <v>3</v>
      </c>
      <c r="I941" s="154"/>
      <c r="L941" s="150"/>
      <c r="M941" s="155"/>
      <c r="T941" s="156"/>
      <c r="AT941" s="152" t="s">
        <v>173</v>
      </c>
      <c r="AU941" s="152" t="s">
        <v>82</v>
      </c>
      <c r="AV941" s="12" t="s">
        <v>80</v>
      </c>
      <c r="AW941" s="12" t="s">
        <v>32</v>
      </c>
      <c r="AX941" s="12" t="s">
        <v>73</v>
      </c>
      <c r="AY941" s="152" t="s">
        <v>161</v>
      </c>
    </row>
    <row r="942" spans="2:51" s="13" customFormat="1" ht="22.5">
      <c r="B942" s="157"/>
      <c r="D942" s="151" t="s">
        <v>173</v>
      </c>
      <c r="E942" s="158" t="s">
        <v>3</v>
      </c>
      <c r="F942" s="159" t="s">
        <v>521</v>
      </c>
      <c r="H942" s="160">
        <v>60.178</v>
      </c>
      <c r="I942" s="161"/>
      <c r="L942" s="157"/>
      <c r="M942" s="162"/>
      <c r="T942" s="163"/>
      <c r="AT942" s="158" t="s">
        <v>173</v>
      </c>
      <c r="AU942" s="158" t="s">
        <v>82</v>
      </c>
      <c r="AV942" s="13" t="s">
        <v>82</v>
      </c>
      <c r="AW942" s="13" t="s">
        <v>32</v>
      </c>
      <c r="AX942" s="13" t="s">
        <v>73</v>
      </c>
      <c r="AY942" s="158" t="s">
        <v>161</v>
      </c>
    </row>
    <row r="943" spans="2:51" s="12" customFormat="1" ht="12">
      <c r="B943" s="150"/>
      <c r="D943" s="151" t="s">
        <v>173</v>
      </c>
      <c r="E943" s="152" t="s">
        <v>3</v>
      </c>
      <c r="F943" s="153" t="s">
        <v>522</v>
      </c>
      <c r="H943" s="152" t="s">
        <v>3</v>
      </c>
      <c r="I943" s="154"/>
      <c r="L943" s="150"/>
      <c r="M943" s="155"/>
      <c r="T943" s="156"/>
      <c r="AT943" s="152" t="s">
        <v>173</v>
      </c>
      <c r="AU943" s="152" t="s">
        <v>82</v>
      </c>
      <c r="AV943" s="12" t="s">
        <v>80</v>
      </c>
      <c r="AW943" s="12" t="s">
        <v>32</v>
      </c>
      <c r="AX943" s="12" t="s">
        <v>73</v>
      </c>
      <c r="AY943" s="152" t="s">
        <v>161</v>
      </c>
    </row>
    <row r="944" spans="2:51" s="13" customFormat="1" ht="12">
      <c r="B944" s="157"/>
      <c r="D944" s="151" t="s">
        <v>173</v>
      </c>
      <c r="E944" s="158" t="s">
        <v>3</v>
      </c>
      <c r="F944" s="159" t="s">
        <v>523</v>
      </c>
      <c r="H944" s="160">
        <v>112.761</v>
      </c>
      <c r="I944" s="161"/>
      <c r="L944" s="157"/>
      <c r="M944" s="162"/>
      <c r="T944" s="163"/>
      <c r="AT944" s="158" t="s">
        <v>173</v>
      </c>
      <c r="AU944" s="158" t="s">
        <v>82</v>
      </c>
      <c r="AV944" s="13" t="s">
        <v>82</v>
      </c>
      <c r="AW944" s="13" t="s">
        <v>32</v>
      </c>
      <c r="AX944" s="13" t="s">
        <v>73</v>
      </c>
      <c r="AY944" s="158" t="s">
        <v>161</v>
      </c>
    </row>
    <row r="945" spans="2:51" s="15" customFormat="1" ht="12">
      <c r="B945" s="181"/>
      <c r="D945" s="151" t="s">
        <v>173</v>
      </c>
      <c r="E945" s="182" t="s">
        <v>3</v>
      </c>
      <c r="F945" s="183" t="s">
        <v>432</v>
      </c>
      <c r="H945" s="184">
        <v>215.86599999999999</v>
      </c>
      <c r="I945" s="185"/>
      <c r="L945" s="181"/>
      <c r="M945" s="186"/>
      <c r="T945" s="187"/>
      <c r="AT945" s="182" t="s">
        <v>173</v>
      </c>
      <c r="AU945" s="182" t="s">
        <v>82</v>
      </c>
      <c r="AV945" s="15" t="s">
        <v>199</v>
      </c>
      <c r="AW945" s="15" t="s">
        <v>32</v>
      </c>
      <c r="AX945" s="15" t="s">
        <v>73</v>
      </c>
      <c r="AY945" s="182" t="s">
        <v>161</v>
      </c>
    </row>
    <row r="946" spans="2:51" s="12" customFormat="1" ht="12">
      <c r="B946" s="150"/>
      <c r="D946" s="151" t="s">
        <v>173</v>
      </c>
      <c r="E946" s="152" t="s">
        <v>3</v>
      </c>
      <c r="F946" s="153" t="s">
        <v>307</v>
      </c>
      <c r="H946" s="152" t="s">
        <v>3</v>
      </c>
      <c r="I946" s="154"/>
      <c r="L946" s="150"/>
      <c r="M946" s="155"/>
      <c r="T946" s="156"/>
      <c r="AT946" s="152" t="s">
        <v>173</v>
      </c>
      <c r="AU946" s="152" t="s">
        <v>82</v>
      </c>
      <c r="AV946" s="12" t="s">
        <v>80</v>
      </c>
      <c r="AW946" s="12" t="s">
        <v>32</v>
      </c>
      <c r="AX946" s="12" t="s">
        <v>73</v>
      </c>
      <c r="AY946" s="152" t="s">
        <v>161</v>
      </c>
    </row>
    <row r="947" spans="2:51" s="12" customFormat="1" ht="12">
      <c r="B947" s="150"/>
      <c r="D947" s="151" t="s">
        <v>173</v>
      </c>
      <c r="E947" s="152" t="s">
        <v>3</v>
      </c>
      <c r="F947" s="153" t="s">
        <v>368</v>
      </c>
      <c r="H947" s="152" t="s">
        <v>3</v>
      </c>
      <c r="I947" s="154"/>
      <c r="L947" s="150"/>
      <c r="M947" s="155"/>
      <c r="T947" s="156"/>
      <c r="AT947" s="152" t="s">
        <v>173</v>
      </c>
      <c r="AU947" s="152" t="s">
        <v>82</v>
      </c>
      <c r="AV947" s="12" t="s">
        <v>80</v>
      </c>
      <c r="AW947" s="12" t="s">
        <v>32</v>
      </c>
      <c r="AX947" s="12" t="s">
        <v>73</v>
      </c>
      <c r="AY947" s="152" t="s">
        <v>161</v>
      </c>
    </row>
    <row r="948" spans="2:51" s="13" customFormat="1" ht="22.5">
      <c r="B948" s="157"/>
      <c r="D948" s="151" t="s">
        <v>173</v>
      </c>
      <c r="E948" s="158" t="s">
        <v>3</v>
      </c>
      <c r="F948" s="159" t="s">
        <v>524</v>
      </c>
      <c r="H948" s="160">
        <v>289.318</v>
      </c>
      <c r="I948" s="161"/>
      <c r="L948" s="157"/>
      <c r="M948" s="162"/>
      <c r="T948" s="163"/>
      <c r="AT948" s="158" t="s">
        <v>173</v>
      </c>
      <c r="AU948" s="158" t="s">
        <v>82</v>
      </c>
      <c r="AV948" s="13" t="s">
        <v>82</v>
      </c>
      <c r="AW948" s="13" t="s">
        <v>32</v>
      </c>
      <c r="AX948" s="13" t="s">
        <v>73</v>
      </c>
      <c r="AY948" s="158" t="s">
        <v>161</v>
      </c>
    </row>
    <row r="949" spans="2:51" s="13" customFormat="1" ht="22.5">
      <c r="B949" s="157"/>
      <c r="D949" s="151" t="s">
        <v>173</v>
      </c>
      <c r="E949" s="158" t="s">
        <v>3</v>
      </c>
      <c r="F949" s="159" t="s">
        <v>525</v>
      </c>
      <c r="H949" s="160">
        <v>-30.735</v>
      </c>
      <c r="I949" s="161"/>
      <c r="L949" s="157"/>
      <c r="M949" s="162"/>
      <c r="T949" s="163"/>
      <c r="AT949" s="158" t="s">
        <v>173</v>
      </c>
      <c r="AU949" s="158" t="s">
        <v>82</v>
      </c>
      <c r="AV949" s="13" t="s">
        <v>82</v>
      </c>
      <c r="AW949" s="13" t="s">
        <v>32</v>
      </c>
      <c r="AX949" s="13" t="s">
        <v>73</v>
      </c>
      <c r="AY949" s="158" t="s">
        <v>161</v>
      </c>
    </row>
    <row r="950" spans="2:51" s="13" customFormat="1" ht="12">
      <c r="B950" s="157"/>
      <c r="D950" s="151" t="s">
        <v>173</v>
      </c>
      <c r="E950" s="158" t="s">
        <v>3</v>
      </c>
      <c r="F950" s="159" t="s">
        <v>526</v>
      </c>
      <c r="H950" s="160">
        <v>-7.495</v>
      </c>
      <c r="I950" s="161"/>
      <c r="L950" s="157"/>
      <c r="M950" s="162"/>
      <c r="T950" s="163"/>
      <c r="AT950" s="158" t="s">
        <v>173</v>
      </c>
      <c r="AU950" s="158" t="s">
        <v>82</v>
      </c>
      <c r="AV950" s="13" t="s">
        <v>82</v>
      </c>
      <c r="AW950" s="13" t="s">
        <v>32</v>
      </c>
      <c r="AX950" s="13" t="s">
        <v>73</v>
      </c>
      <c r="AY950" s="158" t="s">
        <v>161</v>
      </c>
    </row>
    <row r="951" spans="2:51" s="12" customFormat="1" ht="12">
      <c r="B951" s="150"/>
      <c r="D951" s="151" t="s">
        <v>173</v>
      </c>
      <c r="E951" s="152" t="s">
        <v>3</v>
      </c>
      <c r="F951" s="153" t="s">
        <v>527</v>
      </c>
      <c r="H951" s="152" t="s">
        <v>3</v>
      </c>
      <c r="I951" s="154"/>
      <c r="L951" s="150"/>
      <c r="M951" s="155"/>
      <c r="T951" s="156"/>
      <c r="AT951" s="152" t="s">
        <v>173</v>
      </c>
      <c r="AU951" s="152" t="s">
        <v>82</v>
      </c>
      <c r="AV951" s="12" t="s">
        <v>80</v>
      </c>
      <c r="AW951" s="12" t="s">
        <v>32</v>
      </c>
      <c r="AX951" s="12" t="s">
        <v>73</v>
      </c>
      <c r="AY951" s="152" t="s">
        <v>161</v>
      </c>
    </row>
    <row r="952" spans="2:51" s="13" customFormat="1" ht="12">
      <c r="B952" s="157"/>
      <c r="D952" s="151" t="s">
        <v>173</v>
      </c>
      <c r="E952" s="158" t="s">
        <v>3</v>
      </c>
      <c r="F952" s="159" t="s">
        <v>528</v>
      </c>
      <c r="H952" s="160">
        <v>895.594</v>
      </c>
      <c r="I952" s="161"/>
      <c r="L952" s="157"/>
      <c r="M952" s="162"/>
      <c r="T952" s="163"/>
      <c r="AT952" s="158" t="s">
        <v>173</v>
      </c>
      <c r="AU952" s="158" t="s">
        <v>82</v>
      </c>
      <c r="AV952" s="13" t="s">
        <v>82</v>
      </c>
      <c r="AW952" s="13" t="s">
        <v>32</v>
      </c>
      <c r="AX952" s="13" t="s">
        <v>73</v>
      </c>
      <c r="AY952" s="158" t="s">
        <v>161</v>
      </c>
    </row>
    <row r="953" spans="2:51" s="13" customFormat="1" ht="12">
      <c r="B953" s="157"/>
      <c r="D953" s="151" t="s">
        <v>173</v>
      </c>
      <c r="E953" s="158" t="s">
        <v>3</v>
      </c>
      <c r="F953" s="159" t="s">
        <v>529</v>
      </c>
      <c r="H953" s="160">
        <v>-24.44</v>
      </c>
      <c r="I953" s="161"/>
      <c r="L953" s="157"/>
      <c r="M953" s="162"/>
      <c r="T953" s="163"/>
      <c r="AT953" s="158" t="s">
        <v>173</v>
      </c>
      <c r="AU953" s="158" t="s">
        <v>82</v>
      </c>
      <c r="AV953" s="13" t="s">
        <v>82</v>
      </c>
      <c r="AW953" s="13" t="s">
        <v>32</v>
      </c>
      <c r="AX953" s="13" t="s">
        <v>73</v>
      </c>
      <c r="AY953" s="158" t="s">
        <v>161</v>
      </c>
    </row>
    <row r="954" spans="2:51" s="12" customFormat="1" ht="12">
      <c r="B954" s="150"/>
      <c r="D954" s="151" t="s">
        <v>173</v>
      </c>
      <c r="E954" s="152" t="s">
        <v>3</v>
      </c>
      <c r="F954" s="153" t="s">
        <v>450</v>
      </c>
      <c r="H954" s="152" t="s">
        <v>3</v>
      </c>
      <c r="I954" s="154"/>
      <c r="L954" s="150"/>
      <c r="M954" s="155"/>
      <c r="T954" s="156"/>
      <c r="AT954" s="152" t="s">
        <v>173</v>
      </c>
      <c r="AU954" s="152" t="s">
        <v>82</v>
      </c>
      <c r="AV954" s="12" t="s">
        <v>80</v>
      </c>
      <c r="AW954" s="12" t="s">
        <v>32</v>
      </c>
      <c r="AX954" s="12" t="s">
        <v>73</v>
      </c>
      <c r="AY954" s="152" t="s">
        <v>161</v>
      </c>
    </row>
    <row r="955" spans="2:51" s="13" customFormat="1" ht="12">
      <c r="B955" s="157"/>
      <c r="D955" s="151" t="s">
        <v>173</v>
      </c>
      <c r="E955" s="158" t="s">
        <v>3</v>
      </c>
      <c r="F955" s="159" t="s">
        <v>530</v>
      </c>
      <c r="H955" s="160">
        <v>33.75</v>
      </c>
      <c r="I955" s="161"/>
      <c r="L955" s="157"/>
      <c r="M955" s="162"/>
      <c r="T955" s="163"/>
      <c r="AT955" s="158" t="s">
        <v>173</v>
      </c>
      <c r="AU955" s="158" t="s">
        <v>82</v>
      </c>
      <c r="AV955" s="13" t="s">
        <v>82</v>
      </c>
      <c r="AW955" s="13" t="s">
        <v>32</v>
      </c>
      <c r="AX955" s="13" t="s">
        <v>73</v>
      </c>
      <c r="AY955" s="158" t="s">
        <v>161</v>
      </c>
    </row>
    <row r="956" spans="2:51" s="12" customFormat="1" ht="12">
      <c r="B956" s="150"/>
      <c r="D956" s="151" t="s">
        <v>173</v>
      </c>
      <c r="E956" s="152" t="s">
        <v>3</v>
      </c>
      <c r="F956" s="153" t="s">
        <v>453</v>
      </c>
      <c r="H956" s="152" t="s">
        <v>3</v>
      </c>
      <c r="I956" s="154"/>
      <c r="L956" s="150"/>
      <c r="M956" s="155"/>
      <c r="T956" s="156"/>
      <c r="AT956" s="152" t="s">
        <v>173</v>
      </c>
      <c r="AU956" s="152" t="s">
        <v>82</v>
      </c>
      <c r="AV956" s="12" t="s">
        <v>80</v>
      </c>
      <c r="AW956" s="12" t="s">
        <v>32</v>
      </c>
      <c r="AX956" s="12" t="s">
        <v>73</v>
      </c>
      <c r="AY956" s="152" t="s">
        <v>161</v>
      </c>
    </row>
    <row r="957" spans="2:51" s="13" customFormat="1" ht="12">
      <c r="B957" s="157"/>
      <c r="D957" s="151" t="s">
        <v>173</v>
      </c>
      <c r="E957" s="158" t="s">
        <v>3</v>
      </c>
      <c r="F957" s="159" t="s">
        <v>531</v>
      </c>
      <c r="H957" s="160">
        <v>11.151</v>
      </c>
      <c r="I957" s="161"/>
      <c r="L957" s="157"/>
      <c r="M957" s="162"/>
      <c r="T957" s="163"/>
      <c r="AT957" s="158" t="s">
        <v>173</v>
      </c>
      <c r="AU957" s="158" t="s">
        <v>82</v>
      </c>
      <c r="AV957" s="13" t="s">
        <v>82</v>
      </c>
      <c r="AW957" s="13" t="s">
        <v>32</v>
      </c>
      <c r="AX957" s="13" t="s">
        <v>73</v>
      </c>
      <c r="AY957" s="158" t="s">
        <v>161</v>
      </c>
    </row>
    <row r="958" spans="2:51" s="12" customFormat="1" ht="12">
      <c r="B958" s="150"/>
      <c r="D958" s="151" t="s">
        <v>173</v>
      </c>
      <c r="E958" s="152" t="s">
        <v>3</v>
      </c>
      <c r="F958" s="153" t="s">
        <v>455</v>
      </c>
      <c r="H958" s="152" t="s">
        <v>3</v>
      </c>
      <c r="I958" s="154"/>
      <c r="L958" s="150"/>
      <c r="M958" s="155"/>
      <c r="T958" s="156"/>
      <c r="AT958" s="152" t="s">
        <v>173</v>
      </c>
      <c r="AU958" s="152" t="s">
        <v>82</v>
      </c>
      <c r="AV958" s="12" t="s">
        <v>80</v>
      </c>
      <c r="AW958" s="12" t="s">
        <v>32</v>
      </c>
      <c r="AX958" s="12" t="s">
        <v>73</v>
      </c>
      <c r="AY958" s="152" t="s">
        <v>161</v>
      </c>
    </row>
    <row r="959" spans="2:51" s="13" customFormat="1" ht="12">
      <c r="B959" s="157"/>
      <c r="D959" s="151" t="s">
        <v>173</v>
      </c>
      <c r="E959" s="158" t="s">
        <v>3</v>
      </c>
      <c r="F959" s="159" t="s">
        <v>532</v>
      </c>
      <c r="H959" s="160">
        <v>34.209</v>
      </c>
      <c r="I959" s="161"/>
      <c r="L959" s="157"/>
      <c r="M959" s="162"/>
      <c r="T959" s="163"/>
      <c r="AT959" s="158" t="s">
        <v>173</v>
      </c>
      <c r="AU959" s="158" t="s">
        <v>82</v>
      </c>
      <c r="AV959" s="13" t="s">
        <v>82</v>
      </c>
      <c r="AW959" s="13" t="s">
        <v>32</v>
      </c>
      <c r="AX959" s="13" t="s">
        <v>73</v>
      </c>
      <c r="AY959" s="158" t="s">
        <v>161</v>
      </c>
    </row>
    <row r="960" spans="2:51" s="12" customFormat="1" ht="12">
      <c r="B960" s="150"/>
      <c r="D960" s="151" t="s">
        <v>173</v>
      </c>
      <c r="E960" s="152" t="s">
        <v>3</v>
      </c>
      <c r="F960" s="153" t="s">
        <v>458</v>
      </c>
      <c r="H960" s="152" t="s">
        <v>3</v>
      </c>
      <c r="I960" s="154"/>
      <c r="L960" s="150"/>
      <c r="M960" s="155"/>
      <c r="T960" s="156"/>
      <c r="AT960" s="152" t="s">
        <v>173</v>
      </c>
      <c r="AU960" s="152" t="s">
        <v>82</v>
      </c>
      <c r="AV960" s="12" t="s">
        <v>80</v>
      </c>
      <c r="AW960" s="12" t="s">
        <v>32</v>
      </c>
      <c r="AX960" s="12" t="s">
        <v>73</v>
      </c>
      <c r="AY960" s="152" t="s">
        <v>161</v>
      </c>
    </row>
    <row r="961" spans="2:51" s="13" customFormat="1" ht="12">
      <c r="B961" s="157"/>
      <c r="D961" s="151" t="s">
        <v>173</v>
      </c>
      <c r="E961" s="158" t="s">
        <v>3</v>
      </c>
      <c r="F961" s="159" t="s">
        <v>533</v>
      </c>
      <c r="H961" s="160">
        <v>11.02</v>
      </c>
      <c r="I961" s="161"/>
      <c r="L961" s="157"/>
      <c r="M961" s="162"/>
      <c r="T961" s="163"/>
      <c r="AT961" s="158" t="s">
        <v>173</v>
      </c>
      <c r="AU961" s="158" t="s">
        <v>82</v>
      </c>
      <c r="AV961" s="13" t="s">
        <v>82</v>
      </c>
      <c r="AW961" s="13" t="s">
        <v>32</v>
      </c>
      <c r="AX961" s="13" t="s">
        <v>73</v>
      </c>
      <c r="AY961" s="158" t="s">
        <v>161</v>
      </c>
    </row>
    <row r="962" spans="2:51" s="12" customFormat="1" ht="12">
      <c r="B962" s="150"/>
      <c r="D962" s="151" t="s">
        <v>173</v>
      </c>
      <c r="E962" s="152" t="s">
        <v>3</v>
      </c>
      <c r="F962" s="153" t="s">
        <v>534</v>
      </c>
      <c r="H962" s="152" t="s">
        <v>3</v>
      </c>
      <c r="I962" s="154"/>
      <c r="L962" s="150"/>
      <c r="M962" s="155"/>
      <c r="T962" s="156"/>
      <c r="AT962" s="152" t="s">
        <v>173</v>
      </c>
      <c r="AU962" s="152" t="s">
        <v>82</v>
      </c>
      <c r="AV962" s="12" t="s">
        <v>80</v>
      </c>
      <c r="AW962" s="12" t="s">
        <v>32</v>
      </c>
      <c r="AX962" s="12" t="s">
        <v>73</v>
      </c>
      <c r="AY962" s="152" t="s">
        <v>161</v>
      </c>
    </row>
    <row r="963" spans="2:51" s="13" customFormat="1" ht="12">
      <c r="B963" s="157"/>
      <c r="D963" s="151" t="s">
        <v>173</v>
      </c>
      <c r="E963" s="158" t="s">
        <v>3</v>
      </c>
      <c r="F963" s="159" t="s">
        <v>535</v>
      </c>
      <c r="H963" s="160">
        <v>352.108</v>
      </c>
      <c r="I963" s="161"/>
      <c r="L963" s="157"/>
      <c r="M963" s="162"/>
      <c r="T963" s="163"/>
      <c r="AT963" s="158" t="s">
        <v>173</v>
      </c>
      <c r="AU963" s="158" t="s">
        <v>82</v>
      </c>
      <c r="AV963" s="13" t="s">
        <v>82</v>
      </c>
      <c r="AW963" s="13" t="s">
        <v>32</v>
      </c>
      <c r="AX963" s="13" t="s">
        <v>73</v>
      </c>
      <c r="AY963" s="158" t="s">
        <v>161</v>
      </c>
    </row>
    <row r="964" spans="2:51" s="13" customFormat="1" ht="33.75">
      <c r="B964" s="157"/>
      <c r="D964" s="151" t="s">
        <v>173</v>
      </c>
      <c r="E964" s="158" t="s">
        <v>3</v>
      </c>
      <c r="F964" s="159" t="s">
        <v>536</v>
      </c>
      <c r="H964" s="160">
        <v>-87.398</v>
      </c>
      <c r="I964" s="161"/>
      <c r="L964" s="157"/>
      <c r="M964" s="162"/>
      <c r="T964" s="163"/>
      <c r="AT964" s="158" t="s">
        <v>173</v>
      </c>
      <c r="AU964" s="158" t="s">
        <v>82</v>
      </c>
      <c r="AV964" s="13" t="s">
        <v>82</v>
      </c>
      <c r="AW964" s="13" t="s">
        <v>32</v>
      </c>
      <c r="AX964" s="13" t="s">
        <v>73</v>
      </c>
      <c r="AY964" s="158" t="s">
        <v>161</v>
      </c>
    </row>
    <row r="965" spans="2:51" s="13" customFormat="1" ht="22.5">
      <c r="B965" s="157"/>
      <c r="D965" s="151" t="s">
        <v>173</v>
      </c>
      <c r="E965" s="158" t="s">
        <v>3</v>
      </c>
      <c r="F965" s="159" t="s">
        <v>537</v>
      </c>
      <c r="H965" s="160">
        <v>27.534</v>
      </c>
      <c r="I965" s="161"/>
      <c r="L965" s="157"/>
      <c r="M965" s="162"/>
      <c r="T965" s="163"/>
      <c r="AT965" s="158" t="s">
        <v>173</v>
      </c>
      <c r="AU965" s="158" t="s">
        <v>82</v>
      </c>
      <c r="AV965" s="13" t="s">
        <v>82</v>
      </c>
      <c r="AW965" s="13" t="s">
        <v>32</v>
      </c>
      <c r="AX965" s="13" t="s">
        <v>73</v>
      </c>
      <c r="AY965" s="158" t="s">
        <v>161</v>
      </c>
    </row>
    <row r="966" spans="2:51" s="13" customFormat="1" ht="12">
      <c r="B966" s="157"/>
      <c r="D966" s="151" t="s">
        <v>173</v>
      </c>
      <c r="E966" s="158" t="s">
        <v>3</v>
      </c>
      <c r="F966" s="159" t="s">
        <v>538</v>
      </c>
      <c r="H966" s="160">
        <v>28.68</v>
      </c>
      <c r="I966" s="161"/>
      <c r="L966" s="157"/>
      <c r="M966" s="162"/>
      <c r="T966" s="163"/>
      <c r="AT966" s="158" t="s">
        <v>173</v>
      </c>
      <c r="AU966" s="158" t="s">
        <v>82</v>
      </c>
      <c r="AV966" s="13" t="s">
        <v>82</v>
      </c>
      <c r="AW966" s="13" t="s">
        <v>32</v>
      </c>
      <c r="AX966" s="13" t="s">
        <v>73</v>
      </c>
      <c r="AY966" s="158" t="s">
        <v>161</v>
      </c>
    </row>
    <row r="967" spans="2:51" s="12" customFormat="1" ht="12">
      <c r="B967" s="150"/>
      <c r="D967" s="151" t="s">
        <v>173</v>
      </c>
      <c r="E967" s="152" t="s">
        <v>3</v>
      </c>
      <c r="F967" s="153" t="s">
        <v>443</v>
      </c>
      <c r="H967" s="152" t="s">
        <v>3</v>
      </c>
      <c r="I967" s="154"/>
      <c r="L967" s="150"/>
      <c r="M967" s="155"/>
      <c r="T967" s="156"/>
      <c r="AT967" s="152" t="s">
        <v>173</v>
      </c>
      <c r="AU967" s="152" t="s">
        <v>82</v>
      </c>
      <c r="AV967" s="12" t="s">
        <v>80</v>
      </c>
      <c r="AW967" s="12" t="s">
        <v>32</v>
      </c>
      <c r="AX967" s="12" t="s">
        <v>73</v>
      </c>
      <c r="AY967" s="152" t="s">
        <v>161</v>
      </c>
    </row>
    <row r="968" spans="2:51" s="13" customFormat="1" ht="22.5">
      <c r="B968" s="157"/>
      <c r="D968" s="151" t="s">
        <v>173</v>
      </c>
      <c r="E968" s="158" t="s">
        <v>3</v>
      </c>
      <c r="F968" s="159" t="s">
        <v>539</v>
      </c>
      <c r="H968" s="160">
        <v>80.252</v>
      </c>
      <c r="I968" s="161"/>
      <c r="L968" s="157"/>
      <c r="M968" s="162"/>
      <c r="T968" s="163"/>
      <c r="AT968" s="158" t="s">
        <v>173</v>
      </c>
      <c r="AU968" s="158" t="s">
        <v>82</v>
      </c>
      <c r="AV968" s="13" t="s">
        <v>82</v>
      </c>
      <c r="AW968" s="13" t="s">
        <v>32</v>
      </c>
      <c r="AX968" s="13" t="s">
        <v>73</v>
      </c>
      <c r="AY968" s="158" t="s">
        <v>161</v>
      </c>
    </row>
    <row r="969" spans="2:51" s="12" customFormat="1" ht="12">
      <c r="B969" s="150"/>
      <c r="D969" s="151" t="s">
        <v>173</v>
      </c>
      <c r="E969" s="152" t="s">
        <v>3</v>
      </c>
      <c r="F969" s="153" t="s">
        <v>540</v>
      </c>
      <c r="H969" s="152" t="s">
        <v>3</v>
      </c>
      <c r="I969" s="154"/>
      <c r="L969" s="150"/>
      <c r="M969" s="155"/>
      <c r="T969" s="156"/>
      <c r="AT969" s="152" t="s">
        <v>173</v>
      </c>
      <c r="AU969" s="152" t="s">
        <v>82</v>
      </c>
      <c r="AV969" s="12" t="s">
        <v>80</v>
      </c>
      <c r="AW969" s="12" t="s">
        <v>32</v>
      </c>
      <c r="AX969" s="12" t="s">
        <v>73</v>
      </c>
      <c r="AY969" s="152" t="s">
        <v>161</v>
      </c>
    </row>
    <row r="970" spans="2:51" s="13" customFormat="1" ht="22.5">
      <c r="B970" s="157"/>
      <c r="D970" s="151" t="s">
        <v>173</v>
      </c>
      <c r="E970" s="158" t="s">
        <v>3</v>
      </c>
      <c r="F970" s="159" t="s">
        <v>541</v>
      </c>
      <c r="H970" s="160">
        <v>28.771</v>
      </c>
      <c r="I970" s="161"/>
      <c r="L970" s="157"/>
      <c r="M970" s="162"/>
      <c r="T970" s="163"/>
      <c r="AT970" s="158" t="s">
        <v>173</v>
      </c>
      <c r="AU970" s="158" t="s">
        <v>82</v>
      </c>
      <c r="AV970" s="13" t="s">
        <v>82</v>
      </c>
      <c r="AW970" s="13" t="s">
        <v>32</v>
      </c>
      <c r="AX970" s="13" t="s">
        <v>73</v>
      </c>
      <c r="AY970" s="158" t="s">
        <v>161</v>
      </c>
    </row>
    <row r="971" spans="2:51" s="12" customFormat="1" ht="12">
      <c r="B971" s="150"/>
      <c r="D971" s="151" t="s">
        <v>173</v>
      </c>
      <c r="E971" s="152" t="s">
        <v>3</v>
      </c>
      <c r="F971" s="153" t="s">
        <v>542</v>
      </c>
      <c r="H971" s="152" t="s">
        <v>3</v>
      </c>
      <c r="I971" s="154"/>
      <c r="L971" s="150"/>
      <c r="M971" s="155"/>
      <c r="T971" s="156"/>
      <c r="AT971" s="152" t="s">
        <v>173</v>
      </c>
      <c r="AU971" s="152" t="s">
        <v>82</v>
      </c>
      <c r="AV971" s="12" t="s">
        <v>80</v>
      </c>
      <c r="AW971" s="12" t="s">
        <v>32</v>
      </c>
      <c r="AX971" s="12" t="s">
        <v>73</v>
      </c>
      <c r="AY971" s="152" t="s">
        <v>161</v>
      </c>
    </row>
    <row r="972" spans="2:51" s="13" customFormat="1" ht="12">
      <c r="B972" s="157"/>
      <c r="D972" s="151" t="s">
        <v>173</v>
      </c>
      <c r="E972" s="158" t="s">
        <v>3</v>
      </c>
      <c r="F972" s="159" t="s">
        <v>543</v>
      </c>
      <c r="H972" s="160">
        <v>104.391</v>
      </c>
      <c r="I972" s="161"/>
      <c r="L972" s="157"/>
      <c r="M972" s="162"/>
      <c r="T972" s="163"/>
      <c r="AT972" s="158" t="s">
        <v>173</v>
      </c>
      <c r="AU972" s="158" t="s">
        <v>82</v>
      </c>
      <c r="AV972" s="13" t="s">
        <v>82</v>
      </c>
      <c r="AW972" s="13" t="s">
        <v>32</v>
      </c>
      <c r="AX972" s="13" t="s">
        <v>73</v>
      </c>
      <c r="AY972" s="158" t="s">
        <v>161</v>
      </c>
    </row>
    <row r="973" spans="2:51" s="15" customFormat="1" ht="12">
      <c r="B973" s="181"/>
      <c r="D973" s="151" t="s">
        <v>173</v>
      </c>
      <c r="E973" s="182" t="s">
        <v>3</v>
      </c>
      <c r="F973" s="183" t="s">
        <v>432</v>
      </c>
      <c r="H973" s="184">
        <v>1746.7100000000003</v>
      </c>
      <c r="I973" s="185"/>
      <c r="L973" s="181"/>
      <c r="M973" s="186"/>
      <c r="T973" s="187"/>
      <c r="AT973" s="182" t="s">
        <v>173</v>
      </c>
      <c r="AU973" s="182" t="s">
        <v>82</v>
      </c>
      <c r="AV973" s="15" t="s">
        <v>199</v>
      </c>
      <c r="AW973" s="15" t="s">
        <v>32</v>
      </c>
      <c r="AX973" s="15" t="s">
        <v>73</v>
      </c>
      <c r="AY973" s="182" t="s">
        <v>161</v>
      </c>
    </row>
    <row r="974" spans="2:51" s="12" customFormat="1" ht="12">
      <c r="B974" s="150"/>
      <c r="D974" s="151" t="s">
        <v>173</v>
      </c>
      <c r="E974" s="152" t="s">
        <v>3</v>
      </c>
      <c r="F974" s="153" t="s">
        <v>276</v>
      </c>
      <c r="H974" s="152" t="s">
        <v>3</v>
      </c>
      <c r="I974" s="154"/>
      <c r="L974" s="150"/>
      <c r="M974" s="155"/>
      <c r="T974" s="156"/>
      <c r="AT974" s="152" t="s">
        <v>173</v>
      </c>
      <c r="AU974" s="152" t="s">
        <v>82</v>
      </c>
      <c r="AV974" s="12" t="s">
        <v>80</v>
      </c>
      <c r="AW974" s="12" t="s">
        <v>32</v>
      </c>
      <c r="AX974" s="12" t="s">
        <v>73</v>
      </c>
      <c r="AY974" s="152" t="s">
        <v>161</v>
      </c>
    </row>
    <row r="975" spans="2:51" s="12" customFormat="1" ht="12">
      <c r="B975" s="150"/>
      <c r="D975" s="151" t="s">
        <v>173</v>
      </c>
      <c r="E975" s="152" t="s">
        <v>3</v>
      </c>
      <c r="F975" s="153" t="s">
        <v>544</v>
      </c>
      <c r="H975" s="152" t="s">
        <v>3</v>
      </c>
      <c r="I975" s="154"/>
      <c r="L975" s="150"/>
      <c r="M975" s="155"/>
      <c r="T975" s="156"/>
      <c r="AT975" s="152" t="s">
        <v>173</v>
      </c>
      <c r="AU975" s="152" t="s">
        <v>82</v>
      </c>
      <c r="AV975" s="12" t="s">
        <v>80</v>
      </c>
      <c r="AW975" s="12" t="s">
        <v>32</v>
      </c>
      <c r="AX975" s="12" t="s">
        <v>73</v>
      </c>
      <c r="AY975" s="152" t="s">
        <v>161</v>
      </c>
    </row>
    <row r="976" spans="2:51" s="13" customFormat="1" ht="22.5">
      <c r="B976" s="157"/>
      <c r="D976" s="151" t="s">
        <v>173</v>
      </c>
      <c r="E976" s="158" t="s">
        <v>3</v>
      </c>
      <c r="F976" s="159" t="s">
        <v>545</v>
      </c>
      <c r="H976" s="160">
        <v>30.758</v>
      </c>
      <c r="I976" s="161"/>
      <c r="L976" s="157"/>
      <c r="M976" s="162"/>
      <c r="T976" s="163"/>
      <c r="AT976" s="158" t="s">
        <v>173</v>
      </c>
      <c r="AU976" s="158" t="s">
        <v>82</v>
      </c>
      <c r="AV976" s="13" t="s">
        <v>82</v>
      </c>
      <c r="AW976" s="13" t="s">
        <v>32</v>
      </c>
      <c r="AX976" s="13" t="s">
        <v>73</v>
      </c>
      <c r="AY976" s="158" t="s">
        <v>161</v>
      </c>
    </row>
    <row r="977" spans="2:51" s="13" customFormat="1" ht="12">
      <c r="B977" s="157"/>
      <c r="D977" s="151" t="s">
        <v>173</v>
      </c>
      <c r="E977" s="158" t="s">
        <v>3</v>
      </c>
      <c r="F977" s="159" t="s">
        <v>546</v>
      </c>
      <c r="H977" s="160">
        <v>-43.332</v>
      </c>
      <c r="I977" s="161"/>
      <c r="L977" s="157"/>
      <c r="M977" s="162"/>
      <c r="T977" s="163"/>
      <c r="AT977" s="158" t="s">
        <v>173</v>
      </c>
      <c r="AU977" s="158" t="s">
        <v>82</v>
      </c>
      <c r="AV977" s="13" t="s">
        <v>82</v>
      </c>
      <c r="AW977" s="13" t="s">
        <v>32</v>
      </c>
      <c r="AX977" s="13" t="s">
        <v>73</v>
      </c>
      <c r="AY977" s="158" t="s">
        <v>161</v>
      </c>
    </row>
    <row r="978" spans="2:51" s="12" customFormat="1" ht="12">
      <c r="B978" s="150"/>
      <c r="D978" s="151" t="s">
        <v>173</v>
      </c>
      <c r="E978" s="152" t="s">
        <v>3</v>
      </c>
      <c r="F978" s="153" t="s">
        <v>547</v>
      </c>
      <c r="H978" s="152" t="s">
        <v>3</v>
      </c>
      <c r="I978" s="154"/>
      <c r="L978" s="150"/>
      <c r="M978" s="155"/>
      <c r="T978" s="156"/>
      <c r="AT978" s="152" t="s">
        <v>173</v>
      </c>
      <c r="AU978" s="152" t="s">
        <v>82</v>
      </c>
      <c r="AV978" s="12" t="s">
        <v>80</v>
      </c>
      <c r="AW978" s="12" t="s">
        <v>32</v>
      </c>
      <c r="AX978" s="12" t="s">
        <v>73</v>
      </c>
      <c r="AY978" s="152" t="s">
        <v>161</v>
      </c>
    </row>
    <row r="979" spans="2:51" s="13" customFormat="1" ht="22.5">
      <c r="B979" s="157"/>
      <c r="D979" s="151" t="s">
        <v>173</v>
      </c>
      <c r="E979" s="158" t="s">
        <v>3</v>
      </c>
      <c r="F979" s="159" t="s">
        <v>548</v>
      </c>
      <c r="H979" s="160">
        <v>42.302</v>
      </c>
      <c r="I979" s="161"/>
      <c r="L979" s="157"/>
      <c r="M979" s="162"/>
      <c r="T979" s="163"/>
      <c r="AT979" s="158" t="s">
        <v>173</v>
      </c>
      <c r="AU979" s="158" t="s">
        <v>82</v>
      </c>
      <c r="AV979" s="13" t="s">
        <v>82</v>
      </c>
      <c r="AW979" s="13" t="s">
        <v>32</v>
      </c>
      <c r="AX979" s="13" t="s">
        <v>73</v>
      </c>
      <c r="AY979" s="158" t="s">
        <v>161</v>
      </c>
    </row>
    <row r="980" spans="2:51" s="12" customFormat="1" ht="12">
      <c r="B980" s="150"/>
      <c r="D980" s="151" t="s">
        <v>173</v>
      </c>
      <c r="E980" s="152" t="s">
        <v>3</v>
      </c>
      <c r="F980" s="153" t="s">
        <v>549</v>
      </c>
      <c r="H980" s="152" t="s">
        <v>3</v>
      </c>
      <c r="I980" s="154"/>
      <c r="L980" s="150"/>
      <c r="M980" s="155"/>
      <c r="T980" s="156"/>
      <c r="AT980" s="152" t="s">
        <v>173</v>
      </c>
      <c r="AU980" s="152" t="s">
        <v>82</v>
      </c>
      <c r="AV980" s="12" t="s">
        <v>80</v>
      </c>
      <c r="AW980" s="12" t="s">
        <v>32</v>
      </c>
      <c r="AX980" s="12" t="s">
        <v>73</v>
      </c>
      <c r="AY980" s="152" t="s">
        <v>161</v>
      </c>
    </row>
    <row r="981" spans="2:51" s="13" customFormat="1" ht="12">
      <c r="B981" s="157"/>
      <c r="D981" s="151" t="s">
        <v>173</v>
      </c>
      <c r="E981" s="158" t="s">
        <v>3</v>
      </c>
      <c r="F981" s="159" t="s">
        <v>550</v>
      </c>
      <c r="H981" s="160">
        <v>36.612</v>
      </c>
      <c r="I981" s="161"/>
      <c r="L981" s="157"/>
      <c r="M981" s="162"/>
      <c r="T981" s="163"/>
      <c r="AT981" s="158" t="s">
        <v>173</v>
      </c>
      <c r="AU981" s="158" t="s">
        <v>82</v>
      </c>
      <c r="AV981" s="13" t="s">
        <v>82</v>
      </c>
      <c r="AW981" s="13" t="s">
        <v>32</v>
      </c>
      <c r="AX981" s="13" t="s">
        <v>73</v>
      </c>
      <c r="AY981" s="158" t="s">
        <v>161</v>
      </c>
    </row>
    <row r="982" spans="2:51" s="12" customFormat="1" ht="12">
      <c r="B982" s="150"/>
      <c r="D982" s="151" t="s">
        <v>173</v>
      </c>
      <c r="E982" s="152" t="s">
        <v>3</v>
      </c>
      <c r="F982" s="153" t="s">
        <v>463</v>
      </c>
      <c r="H982" s="152" t="s">
        <v>3</v>
      </c>
      <c r="I982" s="154"/>
      <c r="L982" s="150"/>
      <c r="M982" s="155"/>
      <c r="T982" s="156"/>
      <c r="AT982" s="152" t="s">
        <v>173</v>
      </c>
      <c r="AU982" s="152" t="s">
        <v>82</v>
      </c>
      <c r="AV982" s="12" t="s">
        <v>80</v>
      </c>
      <c r="AW982" s="12" t="s">
        <v>32</v>
      </c>
      <c r="AX982" s="12" t="s">
        <v>73</v>
      </c>
      <c r="AY982" s="152" t="s">
        <v>161</v>
      </c>
    </row>
    <row r="983" spans="2:51" s="13" customFormat="1" ht="12">
      <c r="B983" s="157"/>
      <c r="D983" s="151" t="s">
        <v>173</v>
      </c>
      <c r="E983" s="158" t="s">
        <v>3</v>
      </c>
      <c r="F983" s="159" t="s">
        <v>551</v>
      </c>
      <c r="H983" s="160">
        <v>4.572</v>
      </c>
      <c r="I983" s="161"/>
      <c r="L983" s="157"/>
      <c r="M983" s="162"/>
      <c r="T983" s="163"/>
      <c r="AT983" s="158" t="s">
        <v>173</v>
      </c>
      <c r="AU983" s="158" t="s">
        <v>82</v>
      </c>
      <c r="AV983" s="13" t="s">
        <v>82</v>
      </c>
      <c r="AW983" s="13" t="s">
        <v>32</v>
      </c>
      <c r="AX983" s="13" t="s">
        <v>73</v>
      </c>
      <c r="AY983" s="158" t="s">
        <v>161</v>
      </c>
    </row>
    <row r="984" spans="2:51" s="12" customFormat="1" ht="12">
      <c r="B984" s="150"/>
      <c r="D984" s="151" t="s">
        <v>173</v>
      </c>
      <c r="E984" s="152" t="s">
        <v>3</v>
      </c>
      <c r="F984" s="153" t="s">
        <v>552</v>
      </c>
      <c r="H984" s="152" t="s">
        <v>3</v>
      </c>
      <c r="I984" s="154"/>
      <c r="L984" s="150"/>
      <c r="M984" s="155"/>
      <c r="T984" s="156"/>
      <c r="AT984" s="152" t="s">
        <v>173</v>
      </c>
      <c r="AU984" s="152" t="s">
        <v>82</v>
      </c>
      <c r="AV984" s="12" t="s">
        <v>80</v>
      </c>
      <c r="AW984" s="12" t="s">
        <v>32</v>
      </c>
      <c r="AX984" s="12" t="s">
        <v>73</v>
      </c>
      <c r="AY984" s="152" t="s">
        <v>161</v>
      </c>
    </row>
    <row r="985" spans="2:51" s="13" customFormat="1" ht="22.5">
      <c r="B985" s="157"/>
      <c r="D985" s="151" t="s">
        <v>173</v>
      </c>
      <c r="E985" s="158" t="s">
        <v>3</v>
      </c>
      <c r="F985" s="159" t="s">
        <v>553</v>
      </c>
      <c r="H985" s="160">
        <v>274.19</v>
      </c>
      <c r="I985" s="161"/>
      <c r="L985" s="157"/>
      <c r="M985" s="162"/>
      <c r="T985" s="163"/>
      <c r="AT985" s="158" t="s">
        <v>173</v>
      </c>
      <c r="AU985" s="158" t="s">
        <v>82</v>
      </c>
      <c r="AV985" s="13" t="s">
        <v>82</v>
      </c>
      <c r="AW985" s="13" t="s">
        <v>32</v>
      </c>
      <c r="AX985" s="13" t="s">
        <v>73</v>
      </c>
      <c r="AY985" s="158" t="s">
        <v>161</v>
      </c>
    </row>
    <row r="986" spans="2:51" s="13" customFormat="1" ht="12">
      <c r="B986" s="157"/>
      <c r="D986" s="151" t="s">
        <v>173</v>
      </c>
      <c r="E986" s="158" t="s">
        <v>3</v>
      </c>
      <c r="F986" s="159" t="s">
        <v>554</v>
      </c>
      <c r="H986" s="160">
        <v>-15.05</v>
      </c>
      <c r="I986" s="161"/>
      <c r="L986" s="157"/>
      <c r="M986" s="162"/>
      <c r="T986" s="163"/>
      <c r="AT986" s="158" t="s">
        <v>173</v>
      </c>
      <c r="AU986" s="158" t="s">
        <v>82</v>
      </c>
      <c r="AV986" s="13" t="s">
        <v>82</v>
      </c>
      <c r="AW986" s="13" t="s">
        <v>32</v>
      </c>
      <c r="AX986" s="13" t="s">
        <v>73</v>
      </c>
      <c r="AY986" s="158" t="s">
        <v>161</v>
      </c>
    </row>
    <row r="987" spans="2:51" s="13" customFormat="1" ht="12">
      <c r="B987" s="157"/>
      <c r="D987" s="151" t="s">
        <v>173</v>
      </c>
      <c r="E987" s="158" t="s">
        <v>3</v>
      </c>
      <c r="F987" s="159" t="s">
        <v>555</v>
      </c>
      <c r="H987" s="160">
        <v>18.99</v>
      </c>
      <c r="I987" s="161"/>
      <c r="L987" s="157"/>
      <c r="M987" s="162"/>
      <c r="T987" s="163"/>
      <c r="AT987" s="158" t="s">
        <v>173</v>
      </c>
      <c r="AU987" s="158" t="s">
        <v>82</v>
      </c>
      <c r="AV987" s="13" t="s">
        <v>82</v>
      </c>
      <c r="AW987" s="13" t="s">
        <v>32</v>
      </c>
      <c r="AX987" s="13" t="s">
        <v>73</v>
      </c>
      <c r="AY987" s="158" t="s">
        <v>161</v>
      </c>
    </row>
    <row r="988" spans="2:51" s="12" customFormat="1" ht="12">
      <c r="B988" s="150"/>
      <c r="D988" s="151" t="s">
        <v>173</v>
      </c>
      <c r="E988" s="152" t="s">
        <v>3</v>
      </c>
      <c r="F988" s="153" t="s">
        <v>556</v>
      </c>
      <c r="H988" s="152" t="s">
        <v>3</v>
      </c>
      <c r="I988" s="154"/>
      <c r="L988" s="150"/>
      <c r="M988" s="155"/>
      <c r="T988" s="156"/>
      <c r="AT988" s="152" t="s">
        <v>173</v>
      </c>
      <c r="AU988" s="152" t="s">
        <v>82</v>
      </c>
      <c r="AV988" s="12" t="s">
        <v>80</v>
      </c>
      <c r="AW988" s="12" t="s">
        <v>32</v>
      </c>
      <c r="AX988" s="12" t="s">
        <v>73</v>
      </c>
      <c r="AY988" s="152" t="s">
        <v>161</v>
      </c>
    </row>
    <row r="989" spans="2:51" s="13" customFormat="1" ht="22.5">
      <c r="B989" s="157"/>
      <c r="D989" s="151" t="s">
        <v>173</v>
      </c>
      <c r="E989" s="158" t="s">
        <v>3</v>
      </c>
      <c r="F989" s="159" t="s">
        <v>557</v>
      </c>
      <c r="H989" s="160">
        <v>93.28</v>
      </c>
      <c r="I989" s="161"/>
      <c r="L989" s="157"/>
      <c r="M989" s="162"/>
      <c r="T989" s="163"/>
      <c r="AT989" s="158" t="s">
        <v>173</v>
      </c>
      <c r="AU989" s="158" t="s">
        <v>82</v>
      </c>
      <c r="AV989" s="13" t="s">
        <v>82</v>
      </c>
      <c r="AW989" s="13" t="s">
        <v>32</v>
      </c>
      <c r="AX989" s="13" t="s">
        <v>73</v>
      </c>
      <c r="AY989" s="158" t="s">
        <v>161</v>
      </c>
    </row>
    <row r="990" spans="2:51" s="13" customFormat="1" ht="12">
      <c r="B990" s="157"/>
      <c r="D990" s="151" t="s">
        <v>173</v>
      </c>
      <c r="E990" s="158" t="s">
        <v>3</v>
      </c>
      <c r="F990" s="159" t="s">
        <v>558</v>
      </c>
      <c r="H990" s="160">
        <v>-11.271</v>
      </c>
      <c r="I990" s="161"/>
      <c r="L990" s="157"/>
      <c r="M990" s="162"/>
      <c r="T990" s="163"/>
      <c r="AT990" s="158" t="s">
        <v>173</v>
      </c>
      <c r="AU990" s="158" t="s">
        <v>82</v>
      </c>
      <c r="AV990" s="13" t="s">
        <v>82</v>
      </c>
      <c r="AW990" s="13" t="s">
        <v>32</v>
      </c>
      <c r="AX990" s="13" t="s">
        <v>73</v>
      </c>
      <c r="AY990" s="158" t="s">
        <v>161</v>
      </c>
    </row>
    <row r="991" spans="2:51" s="12" customFormat="1" ht="12">
      <c r="B991" s="150"/>
      <c r="D991" s="151" t="s">
        <v>173</v>
      </c>
      <c r="E991" s="152" t="s">
        <v>3</v>
      </c>
      <c r="F991" s="153" t="s">
        <v>478</v>
      </c>
      <c r="H991" s="152" t="s">
        <v>3</v>
      </c>
      <c r="I991" s="154"/>
      <c r="L991" s="150"/>
      <c r="M991" s="155"/>
      <c r="T991" s="156"/>
      <c r="AT991" s="152" t="s">
        <v>173</v>
      </c>
      <c r="AU991" s="152" t="s">
        <v>82</v>
      </c>
      <c r="AV991" s="12" t="s">
        <v>80</v>
      </c>
      <c r="AW991" s="12" t="s">
        <v>32</v>
      </c>
      <c r="AX991" s="12" t="s">
        <v>73</v>
      </c>
      <c r="AY991" s="152" t="s">
        <v>161</v>
      </c>
    </row>
    <row r="992" spans="2:51" s="13" customFormat="1" ht="12">
      <c r="B992" s="157"/>
      <c r="D992" s="151" t="s">
        <v>173</v>
      </c>
      <c r="E992" s="158" t="s">
        <v>3</v>
      </c>
      <c r="F992" s="159" t="s">
        <v>559</v>
      </c>
      <c r="H992" s="160">
        <v>4.661</v>
      </c>
      <c r="I992" s="161"/>
      <c r="L992" s="157"/>
      <c r="M992" s="162"/>
      <c r="T992" s="163"/>
      <c r="AT992" s="158" t="s">
        <v>173</v>
      </c>
      <c r="AU992" s="158" t="s">
        <v>82</v>
      </c>
      <c r="AV992" s="13" t="s">
        <v>82</v>
      </c>
      <c r="AW992" s="13" t="s">
        <v>32</v>
      </c>
      <c r="AX992" s="13" t="s">
        <v>73</v>
      </c>
      <c r="AY992" s="158" t="s">
        <v>161</v>
      </c>
    </row>
    <row r="993" spans="2:51" s="12" customFormat="1" ht="12">
      <c r="B993" s="150"/>
      <c r="D993" s="151" t="s">
        <v>173</v>
      </c>
      <c r="E993" s="152" t="s">
        <v>3</v>
      </c>
      <c r="F993" s="153" t="s">
        <v>476</v>
      </c>
      <c r="H993" s="152" t="s">
        <v>3</v>
      </c>
      <c r="I993" s="154"/>
      <c r="L993" s="150"/>
      <c r="M993" s="155"/>
      <c r="T993" s="156"/>
      <c r="AT993" s="152" t="s">
        <v>173</v>
      </c>
      <c r="AU993" s="152" t="s">
        <v>82</v>
      </c>
      <c r="AV993" s="12" t="s">
        <v>80</v>
      </c>
      <c r="AW993" s="12" t="s">
        <v>32</v>
      </c>
      <c r="AX993" s="12" t="s">
        <v>73</v>
      </c>
      <c r="AY993" s="152" t="s">
        <v>161</v>
      </c>
    </row>
    <row r="994" spans="2:51" s="13" customFormat="1" ht="12">
      <c r="B994" s="157"/>
      <c r="D994" s="151" t="s">
        <v>173</v>
      </c>
      <c r="E994" s="158" t="s">
        <v>3</v>
      </c>
      <c r="F994" s="159" t="s">
        <v>560</v>
      </c>
      <c r="H994" s="160">
        <v>1.015</v>
      </c>
      <c r="I994" s="161"/>
      <c r="L994" s="157"/>
      <c r="M994" s="162"/>
      <c r="T994" s="163"/>
      <c r="AT994" s="158" t="s">
        <v>173</v>
      </c>
      <c r="AU994" s="158" t="s">
        <v>82</v>
      </c>
      <c r="AV994" s="13" t="s">
        <v>82</v>
      </c>
      <c r="AW994" s="13" t="s">
        <v>32</v>
      </c>
      <c r="AX994" s="13" t="s">
        <v>73</v>
      </c>
      <c r="AY994" s="158" t="s">
        <v>161</v>
      </c>
    </row>
    <row r="995" spans="2:51" s="12" customFormat="1" ht="12">
      <c r="B995" s="150"/>
      <c r="D995" s="151" t="s">
        <v>173</v>
      </c>
      <c r="E995" s="152" t="s">
        <v>3</v>
      </c>
      <c r="F995" s="153" t="s">
        <v>474</v>
      </c>
      <c r="H995" s="152" t="s">
        <v>3</v>
      </c>
      <c r="I995" s="154"/>
      <c r="L995" s="150"/>
      <c r="M995" s="155"/>
      <c r="T995" s="156"/>
      <c r="AT995" s="152" t="s">
        <v>173</v>
      </c>
      <c r="AU995" s="152" t="s">
        <v>82</v>
      </c>
      <c r="AV995" s="12" t="s">
        <v>80</v>
      </c>
      <c r="AW995" s="12" t="s">
        <v>32</v>
      </c>
      <c r="AX995" s="12" t="s">
        <v>73</v>
      </c>
      <c r="AY995" s="152" t="s">
        <v>161</v>
      </c>
    </row>
    <row r="996" spans="2:51" s="13" customFormat="1" ht="12">
      <c r="B996" s="157"/>
      <c r="D996" s="151" t="s">
        <v>173</v>
      </c>
      <c r="E996" s="158" t="s">
        <v>3</v>
      </c>
      <c r="F996" s="159" t="s">
        <v>561</v>
      </c>
      <c r="H996" s="160">
        <v>43.499</v>
      </c>
      <c r="I996" s="161"/>
      <c r="L996" s="157"/>
      <c r="M996" s="162"/>
      <c r="T996" s="163"/>
      <c r="AT996" s="158" t="s">
        <v>173</v>
      </c>
      <c r="AU996" s="158" t="s">
        <v>82</v>
      </c>
      <c r="AV996" s="13" t="s">
        <v>82</v>
      </c>
      <c r="AW996" s="13" t="s">
        <v>32</v>
      </c>
      <c r="AX996" s="13" t="s">
        <v>73</v>
      </c>
      <c r="AY996" s="158" t="s">
        <v>161</v>
      </c>
    </row>
    <row r="997" spans="2:51" s="12" customFormat="1" ht="12">
      <c r="B997" s="150"/>
      <c r="D997" s="151" t="s">
        <v>173</v>
      </c>
      <c r="E997" s="152" t="s">
        <v>3</v>
      </c>
      <c r="F997" s="153" t="s">
        <v>562</v>
      </c>
      <c r="H997" s="152" t="s">
        <v>3</v>
      </c>
      <c r="I997" s="154"/>
      <c r="L997" s="150"/>
      <c r="M997" s="155"/>
      <c r="T997" s="156"/>
      <c r="AT997" s="152" t="s">
        <v>173</v>
      </c>
      <c r="AU997" s="152" t="s">
        <v>82</v>
      </c>
      <c r="AV997" s="12" t="s">
        <v>80</v>
      </c>
      <c r="AW997" s="12" t="s">
        <v>32</v>
      </c>
      <c r="AX997" s="12" t="s">
        <v>73</v>
      </c>
      <c r="AY997" s="152" t="s">
        <v>161</v>
      </c>
    </row>
    <row r="998" spans="2:51" s="13" customFormat="1" ht="22.5">
      <c r="B998" s="157"/>
      <c r="D998" s="151" t="s">
        <v>173</v>
      </c>
      <c r="E998" s="158" t="s">
        <v>3</v>
      </c>
      <c r="F998" s="159" t="s">
        <v>563</v>
      </c>
      <c r="H998" s="160">
        <v>649.466</v>
      </c>
      <c r="I998" s="161"/>
      <c r="L998" s="157"/>
      <c r="M998" s="162"/>
      <c r="T998" s="163"/>
      <c r="AT998" s="158" t="s">
        <v>173</v>
      </c>
      <c r="AU998" s="158" t="s">
        <v>82</v>
      </c>
      <c r="AV998" s="13" t="s">
        <v>82</v>
      </c>
      <c r="AW998" s="13" t="s">
        <v>32</v>
      </c>
      <c r="AX998" s="13" t="s">
        <v>73</v>
      </c>
      <c r="AY998" s="158" t="s">
        <v>161</v>
      </c>
    </row>
    <row r="999" spans="2:51" s="13" customFormat="1" ht="33.75">
      <c r="B999" s="157"/>
      <c r="D999" s="151" t="s">
        <v>173</v>
      </c>
      <c r="E999" s="158" t="s">
        <v>3</v>
      </c>
      <c r="F999" s="159" t="s">
        <v>564</v>
      </c>
      <c r="H999" s="160">
        <v>21.928</v>
      </c>
      <c r="I999" s="161"/>
      <c r="L999" s="157"/>
      <c r="M999" s="162"/>
      <c r="T999" s="163"/>
      <c r="AT999" s="158" t="s">
        <v>173</v>
      </c>
      <c r="AU999" s="158" t="s">
        <v>82</v>
      </c>
      <c r="AV999" s="13" t="s">
        <v>82</v>
      </c>
      <c r="AW999" s="13" t="s">
        <v>32</v>
      </c>
      <c r="AX999" s="13" t="s">
        <v>73</v>
      </c>
      <c r="AY999" s="158" t="s">
        <v>161</v>
      </c>
    </row>
    <row r="1000" spans="2:51" s="13" customFormat="1" ht="12">
      <c r="B1000" s="157"/>
      <c r="D1000" s="151" t="s">
        <v>173</v>
      </c>
      <c r="E1000" s="158" t="s">
        <v>3</v>
      </c>
      <c r="F1000" s="159" t="s">
        <v>565</v>
      </c>
      <c r="H1000" s="160">
        <v>-57.048</v>
      </c>
      <c r="I1000" s="161"/>
      <c r="L1000" s="157"/>
      <c r="M1000" s="162"/>
      <c r="T1000" s="163"/>
      <c r="AT1000" s="158" t="s">
        <v>173</v>
      </c>
      <c r="AU1000" s="158" t="s">
        <v>82</v>
      </c>
      <c r="AV1000" s="13" t="s">
        <v>82</v>
      </c>
      <c r="AW1000" s="13" t="s">
        <v>32</v>
      </c>
      <c r="AX1000" s="13" t="s">
        <v>73</v>
      </c>
      <c r="AY1000" s="158" t="s">
        <v>161</v>
      </c>
    </row>
    <row r="1001" spans="2:51" s="12" customFormat="1" ht="12">
      <c r="B1001" s="150"/>
      <c r="D1001" s="151" t="s">
        <v>173</v>
      </c>
      <c r="E1001" s="152" t="s">
        <v>3</v>
      </c>
      <c r="F1001" s="153" t="s">
        <v>566</v>
      </c>
      <c r="H1001" s="152" t="s">
        <v>3</v>
      </c>
      <c r="I1001" s="154"/>
      <c r="L1001" s="150"/>
      <c r="M1001" s="155"/>
      <c r="T1001" s="156"/>
      <c r="AT1001" s="152" t="s">
        <v>173</v>
      </c>
      <c r="AU1001" s="152" t="s">
        <v>82</v>
      </c>
      <c r="AV1001" s="12" t="s">
        <v>80</v>
      </c>
      <c r="AW1001" s="12" t="s">
        <v>32</v>
      </c>
      <c r="AX1001" s="12" t="s">
        <v>73</v>
      </c>
      <c r="AY1001" s="152" t="s">
        <v>161</v>
      </c>
    </row>
    <row r="1002" spans="2:51" s="13" customFormat="1" ht="12">
      <c r="B1002" s="157"/>
      <c r="D1002" s="151" t="s">
        <v>173</v>
      </c>
      <c r="E1002" s="158" t="s">
        <v>3</v>
      </c>
      <c r="F1002" s="159" t="s">
        <v>567</v>
      </c>
      <c r="H1002" s="160">
        <v>18.204</v>
      </c>
      <c r="I1002" s="161"/>
      <c r="L1002" s="157"/>
      <c r="M1002" s="162"/>
      <c r="T1002" s="163"/>
      <c r="AT1002" s="158" t="s">
        <v>173</v>
      </c>
      <c r="AU1002" s="158" t="s">
        <v>82</v>
      </c>
      <c r="AV1002" s="13" t="s">
        <v>82</v>
      </c>
      <c r="AW1002" s="13" t="s">
        <v>32</v>
      </c>
      <c r="AX1002" s="13" t="s">
        <v>73</v>
      </c>
      <c r="AY1002" s="158" t="s">
        <v>161</v>
      </c>
    </row>
    <row r="1003" spans="2:51" s="12" customFormat="1" ht="12">
      <c r="B1003" s="150"/>
      <c r="D1003" s="151" t="s">
        <v>173</v>
      </c>
      <c r="E1003" s="152" t="s">
        <v>3</v>
      </c>
      <c r="F1003" s="153" t="s">
        <v>568</v>
      </c>
      <c r="H1003" s="152" t="s">
        <v>3</v>
      </c>
      <c r="I1003" s="154"/>
      <c r="L1003" s="150"/>
      <c r="M1003" s="155"/>
      <c r="T1003" s="156"/>
      <c r="AT1003" s="152" t="s">
        <v>173</v>
      </c>
      <c r="AU1003" s="152" t="s">
        <v>82</v>
      </c>
      <c r="AV1003" s="12" t="s">
        <v>80</v>
      </c>
      <c r="AW1003" s="12" t="s">
        <v>32</v>
      </c>
      <c r="AX1003" s="12" t="s">
        <v>73</v>
      </c>
      <c r="AY1003" s="152" t="s">
        <v>161</v>
      </c>
    </row>
    <row r="1004" spans="2:51" s="13" customFormat="1" ht="12">
      <c r="B1004" s="157"/>
      <c r="D1004" s="151" t="s">
        <v>173</v>
      </c>
      <c r="E1004" s="158" t="s">
        <v>3</v>
      </c>
      <c r="F1004" s="159" t="s">
        <v>569</v>
      </c>
      <c r="H1004" s="160">
        <v>15.36</v>
      </c>
      <c r="I1004" s="161"/>
      <c r="L1004" s="157"/>
      <c r="M1004" s="162"/>
      <c r="T1004" s="163"/>
      <c r="AT1004" s="158" t="s">
        <v>173</v>
      </c>
      <c r="AU1004" s="158" t="s">
        <v>82</v>
      </c>
      <c r="AV1004" s="13" t="s">
        <v>82</v>
      </c>
      <c r="AW1004" s="13" t="s">
        <v>32</v>
      </c>
      <c r="AX1004" s="13" t="s">
        <v>73</v>
      </c>
      <c r="AY1004" s="158" t="s">
        <v>161</v>
      </c>
    </row>
    <row r="1005" spans="2:51" s="15" customFormat="1" ht="12">
      <c r="B1005" s="181"/>
      <c r="D1005" s="151" t="s">
        <v>173</v>
      </c>
      <c r="E1005" s="182" t="s">
        <v>3</v>
      </c>
      <c r="F1005" s="183" t="s">
        <v>432</v>
      </c>
      <c r="H1005" s="184">
        <v>1128.136</v>
      </c>
      <c r="I1005" s="185"/>
      <c r="L1005" s="181"/>
      <c r="M1005" s="186"/>
      <c r="T1005" s="187"/>
      <c r="AT1005" s="182" t="s">
        <v>173</v>
      </c>
      <c r="AU1005" s="182" t="s">
        <v>82</v>
      </c>
      <c r="AV1005" s="15" t="s">
        <v>199</v>
      </c>
      <c r="AW1005" s="15" t="s">
        <v>32</v>
      </c>
      <c r="AX1005" s="15" t="s">
        <v>73</v>
      </c>
      <c r="AY1005" s="182" t="s">
        <v>161</v>
      </c>
    </row>
    <row r="1006" spans="2:51" s="14" customFormat="1" ht="12">
      <c r="B1006" s="164"/>
      <c r="D1006" s="151" t="s">
        <v>173</v>
      </c>
      <c r="E1006" s="165" t="s">
        <v>3</v>
      </c>
      <c r="F1006" s="166" t="s">
        <v>192</v>
      </c>
      <c r="H1006" s="167">
        <v>3090.7119999999995</v>
      </c>
      <c r="I1006" s="168"/>
      <c r="L1006" s="164"/>
      <c r="M1006" s="169"/>
      <c r="T1006" s="170"/>
      <c r="AT1006" s="165" t="s">
        <v>173</v>
      </c>
      <c r="AU1006" s="165" t="s">
        <v>82</v>
      </c>
      <c r="AV1006" s="14" t="s">
        <v>169</v>
      </c>
      <c r="AW1006" s="14" t="s">
        <v>32</v>
      </c>
      <c r="AX1006" s="14" t="s">
        <v>80</v>
      </c>
      <c r="AY1006" s="165" t="s">
        <v>161</v>
      </c>
    </row>
    <row r="1007" spans="2:65" s="1" customFormat="1" ht="37.9" customHeight="1">
      <c r="B1007" s="132"/>
      <c r="C1007" s="133" t="s">
        <v>953</v>
      </c>
      <c r="D1007" s="133" t="s">
        <v>164</v>
      </c>
      <c r="E1007" s="134" t="s">
        <v>954</v>
      </c>
      <c r="F1007" s="135" t="s">
        <v>955</v>
      </c>
      <c r="G1007" s="136" t="s">
        <v>167</v>
      </c>
      <c r="H1007" s="137">
        <v>353.714</v>
      </c>
      <c r="I1007" s="138"/>
      <c r="J1007" s="139">
        <f>ROUND(I1007*H1007,2)</f>
        <v>0</v>
      </c>
      <c r="K1007" s="135" t="s">
        <v>168</v>
      </c>
      <c r="L1007" s="33"/>
      <c r="M1007" s="140" t="s">
        <v>3</v>
      </c>
      <c r="N1007" s="141" t="s">
        <v>44</v>
      </c>
      <c r="P1007" s="142">
        <f>O1007*H1007</f>
        <v>0</v>
      </c>
      <c r="Q1007" s="142">
        <v>0</v>
      </c>
      <c r="R1007" s="142">
        <f>Q1007*H1007</f>
        <v>0</v>
      </c>
      <c r="S1007" s="142">
        <v>0.046</v>
      </c>
      <c r="T1007" s="143">
        <f>S1007*H1007</f>
        <v>16.270844</v>
      </c>
      <c r="AR1007" s="144" t="s">
        <v>169</v>
      </c>
      <c r="AT1007" s="144" t="s">
        <v>164</v>
      </c>
      <c r="AU1007" s="144" t="s">
        <v>82</v>
      </c>
      <c r="AY1007" s="18" t="s">
        <v>161</v>
      </c>
      <c r="BE1007" s="145">
        <f>IF(N1007="základní",J1007,0)</f>
        <v>0</v>
      </c>
      <c r="BF1007" s="145">
        <f>IF(N1007="snížená",J1007,0)</f>
        <v>0</v>
      </c>
      <c r="BG1007" s="145">
        <f>IF(N1007="zákl. přenesená",J1007,0)</f>
        <v>0</v>
      </c>
      <c r="BH1007" s="145">
        <f>IF(N1007="sníž. přenesená",J1007,0)</f>
        <v>0</v>
      </c>
      <c r="BI1007" s="145">
        <f>IF(N1007="nulová",J1007,0)</f>
        <v>0</v>
      </c>
      <c r="BJ1007" s="18" t="s">
        <v>80</v>
      </c>
      <c r="BK1007" s="145">
        <f>ROUND(I1007*H1007,2)</f>
        <v>0</v>
      </c>
      <c r="BL1007" s="18" t="s">
        <v>169</v>
      </c>
      <c r="BM1007" s="144" t="s">
        <v>956</v>
      </c>
    </row>
    <row r="1008" spans="2:47" s="1" customFormat="1" ht="12">
      <c r="B1008" s="33"/>
      <c r="D1008" s="146" t="s">
        <v>171</v>
      </c>
      <c r="F1008" s="147" t="s">
        <v>957</v>
      </c>
      <c r="I1008" s="148"/>
      <c r="L1008" s="33"/>
      <c r="M1008" s="149"/>
      <c r="T1008" s="54"/>
      <c r="AT1008" s="18" t="s">
        <v>171</v>
      </c>
      <c r="AU1008" s="18" t="s">
        <v>82</v>
      </c>
    </row>
    <row r="1009" spans="2:51" s="12" customFormat="1" ht="12">
      <c r="B1009" s="150"/>
      <c r="D1009" s="151" t="s">
        <v>173</v>
      </c>
      <c r="E1009" s="152" t="s">
        <v>3</v>
      </c>
      <c r="F1009" s="153" t="s">
        <v>439</v>
      </c>
      <c r="H1009" s="152" t="s">
        <v>3</v>
      </c>
      <c r="I1009" s="154"/>
      <c r="L1009" s="150"/>
      <c r="M1009" s="155"/>
      <c r="T1009" s="156"/>
      <c r="AT1009" s="152" t="s">
        <v>173</v>
      </c>
      <c r="AU1009" s="152" t="s">
        <v>82</v>
      </c>
      <c r="AV1009" s="12" t="s">
        <v>80</v>
      </c>
      <c r="AW1009" s="12" t="s">
        <v>32</v>
      </c>
      <c r="AX1009" s="12" t="s">
        <v>73</v>
      </c>
      <c r="AY1009" s="152" t="s">
        <v>161</v>
      </c>
    </row>
    <row r="1010" spans="2:51" s="13" customFormat="1" ht="12">
      <c r="B1010" s="157"/>
      <c r="D1010" s="151" t="s">
        <v>173</v>
      </c>
      <c r="E1010" s="158" t="s">
        <v>3</v>
      </c>
      <c r="F1010" s="159" t="s">
        <v>958</v>
      </c>
      <c r="H1010" s="160">
        <v>227.72</v>
      </c>
      <c r="I1010" s="161"/>
      <c r="L1010" s="157"/>
      <c r="M1010" s="162"/>
      <c r="T1010" s="163"/>
      <c r="AT1010" s="158" t="s">
        <v>173</v>
      </c>
      <c r="AU1010" s="158" t="s">
        <v>82</v>
      </c>
      <c r="AV1010" s="13" t="s">
        <v>82</v>
      </c>
      <c r="AW1010" s="13" t="s">
        <v>32</v>
      </c>
      <c r="AX1010" s="13" t="s">
        <v>73</v>
      </c>
      <c r="AY1010" s="158" t="s">
        <v>161</v>
      </c>
    </row>
    <row r="1011" spans="2:51" s="12" customFormat="1" ht="12">
      <c r="B1011" s="150"/>
      <c r="D1011" s="151" t="s">
        <v>173</v>
      </c>
      <c r="E1011" s="152" t="s">
        <v>3</v>
      </c>
      <c r="F1011" s="153" t="s">
        <v>393</v>
      </c>
      <c r="H1011" s="152" t="s">
        <v>3</v>
      </c>
      <c r="I1011" s="154"/>
      <c r="L1011" s="150"/>
      <c r="M1011" s="155"/>
      <c r="T1011" s="156"/>
      <c r="AT1011" s="152" t="s">
        <v>173</v>
      </c>
      <c r="AU1011" s="152" t="s">
        <v>82</v>
      </c>
      <c r="AV1011" s="12" t="s">
        <v>80</v>
      </c>
      <c r="AW1011" s="12" t="s">
        <v>32</v>
      </c>
      <c r="AX1011" s="12" t="s">
        <v>73</v>
      </c>
      <c r="AY1011" s="152" t="s">
        <v>161</v>
      </c>
    </row>
    <row r="1012" spans="2:51" s="13" customFormat="1" ht="22.5">
      <c r="B1012" s="157"/>
      <c r="D1012" s="151" t="s">
        <v>173</v>
      </c>
      <c r="E1012" s="158" t="s">
        <v>3</v>
      </c>
      <c r="F1012" s="159" t="s">
        <v>486</v>
      </c>
      <c r="H1012" s="160">
        <v>129.954</v>
      </c>
      <c r="I1012" s="161"/>
      <c r="L1012" s="157"/>
      <c r="M1012" s="162"/>
      <c r="T1012" s="163"/>
      <c r="AT1012" s="158" t="s">
        <v>173</v>
      </c>
      <c r="AU1012" s="158" t="s">
        <v>82</v>
      </c>
      <c r="AV1012" s="13" t="s">
        <v>82</v>
      </c>
      <c r="AW1012" s="13" t="s">
        <v>32</v>
      </c>
      <c r="AX1012" s="13" t="s">
        <v>73</v>
      </c>
      <c r="AY1012" s="158" t="s">
        <v>161</v>
      </c>
    </row>
    <row r="1013" spans="2:51" s="13" customFormat="1" ht="12">
      <c r="B1013" s="157"/>
      <c r="D1013" s="151" t="s">
        <v>173</v>
      </c>
      <c r="E1013" s="158" t="s">
        <v>3</v>
      </c>
      <c r="F1013" s="159" t="s">
        <v>487</v>
      </c>
      <c r="H1013" s="160">
        <v>-3.96</v>
      </c>
      <c r="I1013" s="161"/>
      <c r="L1013" s="157"/>
      <c r="M1013" s="162"/>
      <c r="T1013" s="163"/>
      <c r="AT1013" s="158" t="s">
        <v>173</v>
      </c>
      <c r="AU1013" s="158" t="s">
        <v>82</v>
      </c>
      <c r="AV1013" s="13" t="s">
        <v>82</v>
      </c>
      <c r="AW1013" s="13" t="s">
        <v>32</v>
      </c>
      <c r="AX1013" s="13" t="s">
        <v>73</v>
      </c>
      <c r="AY1013" s="158" t="s">
        <v>161</v>
      </c>
    </row>
    <row r="1014" spans="2:51" s="14" customFormat="1" ht="12">
      <c r="B1014" s="164"/>
      <c r="D1014" s="151" t="s">
        <v>173</v>
      </c>
      <c r="E1014" s="165" t="s">
        <v>3</v>
      </c>
      <c r="F1014" s="166" t="s">
        <v>192</v>
      </c>
      <c r="H1014" s="167">
        <v>353.714</v>
      </c>
      <c r="I1014" s="168"/>
      <c r="L1014" s="164"/>
      <c r="M1014" s="169"/>
      <c r="T1014" s="170"/>
      <c r="AT1014" s="165" t="s">
        <v>173</v>
      </c>
      <c r="AU1014" s="165" t="s">
        <v>82</v>
      </c>
      <c r="AV1014" s="14" t="s">
        <v>169</v>
      </c>
      <c r="AW1014" s="14" t="s">
        <v>32</v>
      </c>
      <c r="AX1014" s="14" t="s">
        <v>80</v>
      </c>
      <c r="AY1014" s="165" t="s">
        <v>161</v>
      </c>
    </row>
    <row r="1015" spans="2:65" s="1" customFormat="1" ht="37.9" customHeight="1">
      <c r="B1015" s="132"/>
      <c r="C1015" s="133" t="s">
        <v>959</v>
      </c>
      <c r="D1015" s="133" t="s">
        <v>164</v>
      </c>
      <c r="E1015" s="134" t="s">
        <v>960</v>
      </c>
      <c r="F1015" s="135" t="s">
        <v>961</v>
      </c>
      <c r="G1015" s="136" t="s">
        <v>167</v>
      </c>
      <c r="H1015" s="137">
        <v>227.72</v>
      </c>
      <c r="I1015" s="138"/>
      <c r="J1015" s="139">
        <f>ROUND(I1015*H1015,2)</f>
        <v>0</v>
      </c>
      <c r="K1015" s="135" t="s">
        <v>168</v>
      </c>
      <c r="L1015" s="33"/>
      <c r="M1015" s="140" t="s">
        <v>3</v>
      </c>
      <c r="N1015" s="141" t="s">
        <v>44</v>
      </c>
      <c r="P1015" s="142">
        <f>O1015*H1015</f>
        <v>0</v>
      </c>
      <c r="Q1015" s="142">
        <v>0</v>
      </c>
      <c r="R1015" s="142">
        <f>Q1015*H1015</f>
        <v>0</v>
      </c>
      <c r="S1015" s="142">
        <v>0.068</v>
      </c>
      <c r="T1015" s="143">
        <f>S1015*H1015</f>
        <v>15.484960000000001</v>
      </c>
      <c r="AR1015" s="144" t="s">
        <v>169</v>
      </c>
      <c r="AT1015" s="144" t="s">
        <v>164</v>
      </c>
      <c r="AU1015" s="144" t="s">
        <v>82</v>
      </c>
      <c r="AY1015" s="18" t="s">
        <v>161</v>
      </c>
      <c r="BE1015" s="145">
        <f>IF(N1015="základní",J1015,0)</f>
        <v>0</v>
      </c>
      <c r="BF1015" s="145">
        <f>IF(N1015="snížená",J1015,0)</f>
        <v>0</v>
      </c>
      <c r="BG1015" s="145">
        <f>IF(N1015="zákl. přenesená",J1015,0)</f>
        <v>0</v>
      </c>
      <c r="BH1015" s="145">
        <f>IF(N1015="sníž. přenesená",J1015,0)</f>
        <v>0</v>
      </c>
      <c r="BI1015" s="145">
        <f>IF(N1015="nulová",J1015,0)</f>
        <v>0</v>
      </c>
      <c r="BJ1015" s="18" t="s">
        <v>80</v>
      </c>
      <c r="BK1015" s="145">
        <f>ROUND(I1015*H1015,2)</f>
        <v>0</v>
      </c>
      <c r="BL1015" s="18" t="s">
        <v>169</v>
      </c>
      <c r="BM1015" s="144" t="s">
        <v>962</v>
      </c>
    </row>
    <row r="1016" spans="2:47" s="1" customFormat="1" ht="12">
      <c r="B1016" s="33"/>
      <c r="D1016" s="146" t="s">
        <v>171</v>
      </c>
      <c r="F1016" s="147" t="s">
        <v>963</v>
      </c>
      <c r="I1016" s="148"/>
      <c r="L1016" s="33"/>
      <c r="M1016" s="149"/>
      <c r="T1016" s="54"/>
      <c r="AT1016" s="18" t="s">
        <v>171</v>
      </c>
      <c r="AU1016" s="18" t="s">
        <v>82</v>
      </c>
    </row>
    <row r="1017" spans="2:51" s="12" customFormat="1" ht="12">
      <c r="B1017" s="150"/>
      <c r="D1017" s="151" t="s">
        <v>173</v>
      </c>
      <c r="E1017" s="152" t="s">
        <v>3</v>
      </c>
      <c r="F1017" s="153" t="s">
        <v>299</v>
      </c>
      <c r="H1017" s="152" t="s">
        <v>3</v>
      </c>
      <c r="I1017" s="154"/>
      <c r="L1017" s="150"/>
      <c r="M1017" s="155"/>
      <c r="T1017" s="156"/>
      <c r="AT1017" s="152" t="s">
        <v>173</v>
      </c>
      <c r="AU1017" s="152" t="s">
        <v>82</v>
      </c>
      <c r="AV1017" s="12" t="s">
        <v>80</v>
      </c>
      <c r="AW1017" s="12" t="s">
        <v>32</v>
      </c>
      <c r="AX1017" s="12" t="s">
        <v>73</v>
      </c>
      <c r="AY1017" s="152" t="s">
        <v>161</v>
      </c>
    </row>
    <row r="1018" spans="2:51" s="12" customFormat="1" ht="12">
      <c r="B1018" s="150"/>
      <c r="D1018" s="151" t="s">
        <v>173</v>
      </c>
      <c r="E1018" s="152" t="s">
        <v>3</v>
      </c>
      <c r="F1018" s="153" t="s">
        <v>440</v>
      </c>
      <c r="H1018" s="152" t="s">
        <v>3</v>
      </c>
      <c r="I1018" s="154"/>
      <c r="L1018" s="150"/>
      <c r="M1018" s="155"/>
      <c r="T1018" s="156"/>
      <c r="AT1018" s="152" t="s">
        <v>173</v>
      </c>
      <c r="AU1018" s="152" t="s">
        <v>82</v>
      </c>
      <c r="AV1018" s="12" t="s">
        <v>80</v>
      </c>
      <c r="AW1018" s="12" t="s">
        <v>32</v>
      </c>
      <c r="AX1018" s="12" t="s">
        <v>73</v>
      </c>
      <c r="AY1018" s="152" t="s">
        <v>161</v>
      </c>
    </row>
    <row r="1019" spans="2:51" s="13" customFormat="1" ht="12">
      <c r="B1019" s="157"/>
      <c r="D1019" s="151" t="s">
        <v>173</v>
      </c>
      <c r="E1019" s="158" t="s">
        <v>3</v>
      </c>
      <c r="F1019" s="159" t="s">
        <v>441</v>
      </c>
      <c r="H1019" s="160">
        <v>2.25</v>
      </c>
      <c r="I1019" s="161"/>
      <c r="L1019" s="157"/>
      <c r="M1019" s="162"/>
      <c r="T1019" s="163"/>
      <c r="AT1019" s="158" t="s">
        <v>173</v>
      </c>
      <c r="AU1019" s="158" t="s">
        <v>82</v>
      </c>
      <c r="AV1019" s="13" t="s">
        <v>82</v>
      </c>
      <c r="AW1019" s="13" t="s">
        <v>32</v>
      </c>
      <c r="AX1019" s="13" t="s">
        <v>73</v>
      </c>
      <c r="AY1019" s="158" t="s">
        <v>161</v>
      </c>
    </row>
    <row r="1020" spans="2:51" s="12" customFormat="1" ht="12">
      <c r="B1020" s="150"/>
      <c r="D1020" s="151" t="s">
        <v>173</v>
      </c>
      <c r="E1020" s="152" t="s">
        <v>3</v>
      </c>
      <c r="F1020" s="153" t="s">
        <v>442</v>
      </c>
      <c r="H1020" s="152" t="s">
        <v>3</v>
      </c>
      <c r="I1020" s="154"/>
      <c r="L1020" s="150"/>
      <c r="M1020" s="155"/>
      <c r="T1020" s="156"/>
      <c r="AT1020" s="152" t="s">
        <v>173</v>
      </c>
      <c r="AU1020" s="152" t="s">
        <v>82</v>
      </c>
      <c r="AV1020" s="12" t="s">
        <v>80</v>
      </c>
      <c r="AW1020" s="12" t="s">
        <v>32</v>
      </c>
      <c r="AX1020" s="12" t="s">
        <v>73</v>
      </c>
      <c r="AY1020" s="152" t="s">
        <v>161</v>
      </c>
    </row>
    <row r="1021" spans="2:51" s="12" customFormat="1" ht="12">
      <c r="B1021" s="150"/>
      <c r="D1021" s="151" t="s">
        <v>173</v>
      </c>
      <c r="E1021" s="152" t="s">
        <v>3</v>
      </c>
      <c r="F1021" s="153" t="s">
        <v>443</v>
      </c>
      <c r="H1021" s="152" t="s">
        <v>3</v>
      </c>
      <c r="I1021" s="154"/>
      <c r="L1021" s="150"/>
      <c r="M1021" s="155"/>
      <c r="T1021" s="156"/>
      <c r="AT1021" s="152" t="s">
        <v>173</v>
      </c>
      <c r="AU1021" s="152" t="s">
        <v>82</v>
      </c>
      <c r="AV1021" s="12" t="s">
        <v>80</v>
      </c>
      <c r="AW1021" s="12" t="s">
        <v>32</v>
      </c>
      <c r="AX1021" s="12" t="s">
        <v>73</v>
      </c>
      <c r="AY1021" s="152" t="s">
        <v>161</v>
      </c>
    </row>
    <row r="1022" spans="2:51" s="13" customFormat="1" ht="12">
      <c r="B1022" s="157"/>
      <c r="D1022" s="151" t="s">
        <v>173</v>
      </c>
      <c r="E1022" s="158" t="s">
        <v>3</v>
      </c>
      <c r="F1022" s="159" t="s">
        <v>444</v>
      </c>
      <c r="H1022" s="160">
        <v>3.125</v>
      </c>
      <c r="I1022" s="161"/>
      <c r="L1022" s="157"/>
      <c r="M1022" s="162"/>
      <c r="T1022" s="163"/>
      <c r="AT1022" s="158" t="s">
        <v>173</v>
      </c>
      <c r="AU1022" s="158" t="s">
        <v>82</v>
      </c>
      <c r="AV1022" s="13" t="s">
        <v>82</v>
      </c>
      <c r="AW1022" s="13" t="s">
        <v>32</v>
      </c>
      <c r="AX1022" s="13" t="s">
        <v>73</v>
      </c>
      <c r="AY1022" s="158" t="s">
        <v>161</v>
      </c>
    </row>
    <row r="1023" spans="2:51" s="12" customFormat="1" ht="12">
      <c r="B1023" s="150"/>
      <c r="D1023" s="151" t="s">
        <v>173</v>
      </c>
      <c r="E1023" s="152" t="s">
        <v>3</v>
      </c>
      <c r="F1023" s="153" t="s">
        <v>445</v>
      </c>
      <c r="H1023" s="152" t="s">
        <v>3</v>
      </c>
      <c r="I1023" s="154"/>
      <c r="L1023" s="150"/>
      <c r="M1023" s="155"/>
      <c r="T1023" s="156"/>
      <c r="AT1023" s="152" t="s">
        <v>173</v>
      </c>
      <c r="AU1023" s="152" t="s">
        <v>82</v>
      </c>
      <c r="AV1023" s="12" t="s">
        <v>80</v>
      </c>
      <c r="AW1023" s="12" t="s">
        <v>32</v>
      </c>
      <c r="AX1023" s="12" t="s">
        <v>73</v>
      </c>
      <c r="AY1023" s="152" t="s">
        <v>161</v>
      </c>
    </row>
    <row r="1024" spans="2:51" s="13" customFormat="1" ht="22.5">
      <c r="B1024" s="157"/>
      <c r="D1024" s="151" t="s">
        <v>173</v>
      </c>
      <c r="E1024" s="158" t="s">
        <v>3</v>
      </c>
      <c r="F1024" s="159" t="s">
        <v>446</v>
      </c>
      <c r="H1024" s="160">
        <v>18.999</v>
      </c>
      <c r="I1024" s="161"/>
      <c r="L1024" s="157"/>
      <c r="M1024" s="162"/>
      <c r="T1024" s="163"/>
      <c r="AT1024" s="158" t="s">
        <v>173</v>
      </c>
      <c r="AU1024" s="158" t="s">
        <v>82</v>
      </c>
      <c r="AV1024" s="13" t="s">
        <v>82</v>
      </c>
      <c r="AW1024" s="13" t="s">
        <v>32</v>
      </c>
      <c r="AX1024" s="13" t="s">
        <v>73</v>
      </c>
      <c r="AY1024" s="158" t="s">
        <v>161</v>
      </c>
    </row>
    <row r="1025" spans="2:51" s="12" customFormat="1" ht="12">
      <c r="B1025" s="150"/>
      <c r="D1025" s="151" t="s">
        <v>173</v>
      </c>
      <c r="E1025" s="152" t="s">
        <v>3</v>
      </c>
      <c r="F1025" s="153" t="s">
        <v>447</v>
      </c>
      <c r="H1025" s="152" t="s">
        <v>3</v>
      </c>
      <c r="I1025" s="154"/>
      <c r="L1025" s="150"/>
      <c r="M1025" s="155"/>
      <c r="T1025" s="156"/>
      <c r="AT1025" s="152" t="s">
        <v>173</v>
      </c>
      <c r="AU1025" s="152" t="s">
        <v>82</v>
      </c>
      <c r="AV1025" s="12" t="s">
        <v>80</v>
      </c>
      <c r="AW1025" s="12" t="s">
        <v>32</v>
      </c>
      <c r="AX1025" s="12" t="s">
        <v>73</v>
      </c>
      <c r="AY1025" s="152" t="s">
        <v>161</v>
      </c>
    </row>
    <row r="1026" spans="2:51" s="13" customFormat="1" ht="12">
      <c r="B1026" s="157"/>
      <c r="D1026" s="151" t="s">
        <v>173</v>
      </c>
      <c r="E1026" s="158" t="s">
        <v>3</v>
      </c>
      <c r="F1026" s="159" t="s">
        <v>448</v>
      </c>
      <c r="H1026" s="160">
        <v>3.39</v>
      </c>
      <c r="I1026" s="161"/>
      <c r="L1026" s="157"/>
      <c r="M1026" s="162"/>
      <c r="T1026" s="163"/>
      <c r="AT1026" s="158" t="s">
        <v>173</v>
      </c>
      <c r="AU1026" s="158" t="s">
        <v>82</v>
      </c>
      <c r="AV1026" s="13" t="s">
        <v>82</v>
      </c>
      <c r="AW1026" s="13" t="s">
        <v>32</v>
      </c>
      <c r="AX1026" s="13" t="s">
        <v>73</v>
      </c>
      <c r="AY1026" s="158" t="s">
        <v>161</v>
      </c>
    </row>
    <row r="1027" spans="2:51" s="12" customFormat="1" ht="12">
      <c r="B1027" s="150"/>
      <c r="D1027" s="151" t="s">
        <v>173</v>
      </c>
      <c r="E1027" s="152" t="s">
        <v>3</v>
      </c>
      <c r="F1027" s="153" t="s">
        <v>315</v>
      </c>
      <c r="H1027" s="152" t="s">
        <v>3</v>
      </c>
      <c r="I1027" s="154"/>
      <c r="L1027" s="150"/>
      <c r="M1027" s="155"/>
      <c r="T1027" s="156"/>
      <c r="AT1027" s="152" t="s">
        <v>173</v>
      </c>
      <c r="AU1027" s="152" t="s">
        <v>82</v>
      </c>
      <c r="AV1027" s="12" t="s">
        <v>80</v>
      </c>
      <c r="AW1027" s="12" t="s">
        <v>32</v>
      </c>
      <c r="AX1027" s="12" t="s">
        <v>73</v>
      </c>
      <c r="AY1027" s="152" t="s">
        <v>161</v>
      </c>
    </row>
    <row r="1028" spans="2:51" s="13" customFormat="1" ht="12">
      <c r="B1028" s="157"/>
      <c r="D1028" s="151" t="s">
        <v>173</v>
      </c>
      <c r="E1028" s="158" t="s">
        <v>3</v>
      </c>
      <c r="F1028" s="159" t="s">
        <v>449</v>
      </c>
      <c r="H1028" s="160">
        <v>2.76</v>
      </c>
      <c r="I1028" s="161"/>
      <c r="L1028" s="157"/>
      <c r="M1028" s="162"/>
      <c r="T1028" s="163"/>
      <c r="AT1028" s="158" t="s">
        <v>173</v>
      </c>
      <c r="AU1028" s="158" t="s">
        <v>82</v>
      </c>
      <c r="AV1028" s="13" t="s">
        <v>82</v>
      </c>
      <c r="AW1028" s="13" t="s">
        <v>32</v>
      </c>
      <c r="AX1028" s="13" t="s">
        <v>73</v>
      </c>
      <c r="AY1028" s="158" t="s">
        <v>161</v>
      </c>
    </row>
    <row r="1029" spans="2:51" s="12" customFormat="1" ht="12">
      <c r="B1029" s="150"/>
      <c r="D1029" s="151" t="s">
        <v>173</v>
      </c>
      <c r="E1029" s="152" t="s">
        <v>3</v>
      </c>
      <c r="F1029" s="153" t="s">
        <v>450</v>
      </c>
      <c r="H1029" s="152" t="s">
        <v>3</v>
      </c>
      <c r="I1029" s="154"/>
      <c r="L1029" s="150"/>
      <c r="M1029" s="155"/>
      <c r="T1029" s="156"/>
      <c r="AT1029" s="152" t="s">
        <v>173</v>
      </c>
      <c r="AU1029" s="152" t="s">
        <v>82</v>
      </c>
      <c r="AV1029" s="12" t="s">
        <v>80</v>
      </c>
      <c r="AW1029" s="12" t="s">
        <v>32</v>
      </c>
      <c r="AX1029" s="12" t="s">
        <v>73</v>
      </c>
      <c r="AY1029" s="152" t="s">
        <v>161</v>
      </c>
    </row>
    <row r="1030" spans="2:51" s="13" customFormat="1" ht="22.5">
      <c r="B1030" s="157"/>
      <c r="D1030" s="151" t="s">
        <v>173</v>
      </c>
      <c r="E1030" s="158" t="s">
        <v>3</v>
      </c>
      <c r="F1030" s="159" t="s">
        <v>451</v>
      </c>
      <c r="H1030" s="160">
        <v>39.417</v>
      </c>
      <c r="I1030" s="161"/>
      <c r="L1030" s="157"/>
      <c r="M1030" s="162"/>
      <c r="T1030" s="163"/>
      <c r="AT1030" s="158" t="s">
        <v>173</v>
      </c>
      <c r="AU1030" s="158" t="s">
        <v>82</v>
      </c>
      <c r="AV1030" s="13" t="s">
        <v>82</v>
      </c>
      <c r="AW1030" s="13" t="s">
        <v>32</v>
      </c>
      <c r="AX1030" s="13" t="s">
        <v>73</v>
      </c>
      <c r="AY1030" s="158" t="s">
        <v>161</v>
      </c>
    </row>
    <row r="1031" spans="2:51" s="13" customFormat="1" ht="12">
      <c r="B1031" s="157"/>
      <c r="D1031" s="151" t="s">
        <v>173</v>
      </c>
      <c r="E1031" s="158" t="s">
        <v>3</v>
      </c>
      <c r="F1031" s="159" t="s">
        <v>452</v>
      </c>
      <c r="H1031" s="160">
        <v>1.875</v>
      </c>
      <c r="I1031" s="161"/>
      <c r="L1031" s="157"/>
      <c r="M1031" s="162"/>
      <c r="T1031" s="163"/>
      <c r="AT1031" s="158" t="s">
        <v>173</v>
      </c>
      <c r="AU1031" s="158" t="s">
        <v>82</v>
      </c>
      <c r="AV1031" s="13" t="s">
        <v>82</v>
      </c>
      <c r="AW1031" s="13" t="s">
        <v>32</v>
      </c>
      <c r="AX1031" s="13" t="s">
        <v>73</v>
      </c>
      <c r="AY1031" s="158" t="s">
        <v>161</v>
      </c>
    </row>
    <row r="1032" spans="2:51" s="12" customFormat="1" ht="12">
      <c r="B1032" s="150"/>
      <c r="D1032" s="151" t="s">
        <v>173</v>
      </c>
      <c r="E1032" s="152" t="s">
        <v>3</v>
      </c>
      <c r="F1032" s="153" t="s">
        <v>453</v>
      </c>
      <c r="H1032" s="152" t="s">
        <v>3</v>
      </c>
      <c r="I1032" s="154"/>
      <c r="L1032" s="150"/>
      <c r="M1032" s="155"/>
      <c r="T1032" s="156"/>
      <c r="AT1032" s="152" t="s">
        <v>173</v>
      </c>
      <c r="AU1032" s="152" t="s">
        <v>82</v>
      </c>
      <c r="AV1032" s="12" t="s">
        <v>80</v>
      </c>
      <c r="AW1032" s="12" t="s">
        <v>32</v>
      </c>
      <c r="AX1032" s="12" t="s">
        <v>73</v>
      </c>
      <c r="AY1032" s="152" t="s">
        <v>161</v>
      </c>
    </row>
    <row r="1033" spans="2:51" s="13" customFormat="1" ht="12">
      <c r="B1033" s="157"/>
      <c r="D1033" s="151" t="s">
        <v>173</v>
      </c>
      <c r="E1033" s="158" t="s">
        <v>3</v>
      </c>
      <c r="F1033" s="159" t="s">
        <v>454</v>
      </c>
      <c r="H1033" s="160">
        <v>14.18</v>
      </c>
      <c r="I1033" s="161"/>
      <c r="L1033" s="157"/>
      <c r="M1033" s="162"/>
      <c r="T1033" s="163"/>
      <c r="AT1033" s="158" t="s">
        <v>173</v>
      </c>
      <c r="AU1033" s="158" t="s">
        <v>82</v>
      </c>
      <c r="AV1033" s="13" t="s">
        <v>82</v>
      </c>
      <c r="AW1033" s="13" t="s">
        <v>32</v>
      </c>
      <c r="AX1033" s="13" t="s">
        <v>73</v>
      </c>
      <c r="AY1033" s="158" t="s">
        <v>161</v>
      </c>
    </row>
    <row r="1034" spans="2:51" s="12" customFormat="1" ht="12">
      <c r="B1034" s="150"/>
      <c r="D1034" s="151" t="s">
        <v>173</v>
      </c>
      <c r="E1034" s="152" t="s">
        <v>3</v>
      </c>
      <c r="F1034" s="153" t="s">
        <v>455</v>
      </c>
      <c r="H1034" s="152" t="s">
        <v>3</v>
      </c>
      <c r="I1034" s="154"/>
      <c r="L1034" s="150"/>
      <c r="M1034" s="155"/>
      <c r="T1034" s="156"/>
      <c r="AT1034" s="152" t="s">
        <v>173</v>
      </c>
      <c r="AU1034" s="152" t="s">
        <v>82</v>
      </c>
      <c r="AV1034" s="12" t="s">
        <v>80</v>
      </c>
      <c r="AW1034" s="12" t="s">
        <v>32</v>
      </c>
      <c r="AX1034" s="12" t="s">
        <v>73</v>
      </c>
      <c r="AY1034" s="152" t="s">
        <v>161</v>
      </c>
    </row>
    <row r="1035" spans="2:51" s="13" customFormat="1" ht="12">
      <c r="B1035" s="157"/>
      <c r="D1035" s="151" t="s">
        <v>173</v>
      </c>
      <c r="E1035" s="158" t="s">
        <v>3</v>
      </c>
      <c r="F1035" s="159" t="s">
        <v>456</v>
      </c>
      <c r="H1035" s="160">
        <v>43.614</v>
      </c>
      <c r="I1035" s="161"/>
      <c r="L1035" s="157"/>
      <c r="M1035" s="162"/>
      <c r="T1035" s="163"/>
      <c r="AT1035" s="158" t="s">
        <v>173</v>
      </c>
      <c r="AU1035" s="158" t="s">
        <v>82</v>
      </c>
      <c r="AV1035" s="13" t="s">
        <v>82</v>
      </c>
      <c r="AW1035" s="13" t="s">
        <v>32</v>
      </c>
      <c r="AX1035" s="13" t="s">
        <v>73</v>
      </c>
      <c r="AY1035" s="158" t="s">
        <v>161</v>
      </c>
    </row>
    <row r="1036" spans="2:51" s="13" customFormat="1" ht="12">
      <c r="B1036" s="157"/>
      <c r="D1036" s="151" t="s">
        <v>173</v>
      </c>
      <c r="E1036" s="158" t="s">
        <v>3</v>
      </c>
      <c r="F1036" s="159" t="s">
        <v>457</v>
      </c>
      <c r="H1036" s="160">
        <v>-0.408</v>
      </c>
      <c r="I1036" s="161"/>
      <c r="L1036" s="157"/>
      <c r="M1036" s="162"/>
      <c r="T1036" s="163"/>
      <c r="AT1036" s="158" t="s">
        <v>173</v>
      </c>
      <c r="AU1036" s="158" t="s">
        <v>82</v>
      </c>
      <c r="AV1036" s="13" t="s">
        <v>82</v>
      </c>
      <c r="AW1036" s="13" t="s">
        <v>32</v>
      </c>
      <c r="AX1036" s="13" t="s">
        <v>73</v>
      </c>
      <c r="AY1036" s="158" t="s">
        <v>161</v>
      </c>
    </row>
    <row r="1037" spans="2:51" s="12" customFormat="1" ht="12">
      <c r="B1037" s="150"/>
      <c r="D1037" s="151" t="s">
        <v>173</v>
      </c>
      <c r="E1037" s="152" t="s">
        <v>3</v>
      </c>
      <c r="F1037" s="153" t="s">
        <v>458</v>
      </c>
      <c r="H1037" s="152" t="s">
        <v>3</v>
      </c>
      <c r="I1037" s="154"/>
      <c r="L1037" s="150"/>
      <c r="M1037" s="155"/>
      <c r="T1037" s="156"/>
      <c r="AT1037" s="152" t="s">
        <v>173</v>
      </c>
      <c r="AU1037" s="152" t="s">
        <v>82</v>
      </c>
      <c r="AV1037" s="12" t="s">
        <v>80</v>
      </c>
      <c r="AW1037" s="12" t="s">
        <v>32</v>
      </c>
      <c r="AX1037" s="12" t="s">
        <v>73</v>
      </c>
      <c r="AY1037" s="152" t="s">
        <v>161</v>
      </c>
    </row>
    <row r="1038" spans="2:51" s="13" customFormat="1" ht="12">
      <c r="B1038" s="157"/>
      <c r="D1038" s="151" t="s">
        <v>173</v>
      </c>
      <c r="E1038" s="158" t="s">
        <v>3</v>
      </c>
      <c r="F1038" s="159" t="s">
        <v>459</v>
      </c>
      <c r="H1038" s="160">
        <v>14</v>
      </c>
      <c r="I1038" s="161"/>
      <c r="L1038" s="157"/>
      <c r="M1038" s="162"/>
      <c r="T1038" s="163"/>
      <c r="AT1038" s="158" t="s">
        <v>173</v>
      </c>
      <c r="AU1038" s="158" t="s">
        <v>82</v>
      </c>
      <c r="AV1038" s="13" t="s">
        <v>82</v>
      </c>
      <c r="AW1038" s="13" t="s">
        <v>32</v>
      </c>
      <c r="AX1038" s="13" t="s">
        <v>73</v>
      </c>
      <c r="AY1038" s="158" t="s">
        <v>161</v>
      </c>
    </row>
    <row r="1039" spans="2:51" s="12" customFormat="1" ht="12">
      <c r="B1039" s="150"/>
      <c r="D1039" s="151" t="s">
        <v>173</v>
      </c>
      <c r="E1039" s="152" t="s">
        <v>3</v>
      </c>
      <c r="F1039" s="153" t="s">
        <v>276</v>
      </c>
      <c r="H1039" s="152" t="s">
        <v>3</v>
      </c>
      <c r="I1039" s="154"/>
      <c r="L1039" s="150"/>
      <c r="M1039" s="155"/>
      <c r="T1039" s="156"/>
      <c r="AT1039" s="152" t="s">
        <v>173</v>
      </c>
      <c r="AU1039" s="152" t="s">
        <v>82</v>
      </c>
      <c r="AV1039" s="12" t="s">
        <v>80</v>
      </c>
      <c r="AW1039" s="12" t="s">
        <v>32</v>
      </c>
      <c r="AX1039" s="12" t="s">
        <v>73</v>
      </c>
      <c r="AY1039" s="152" t="s">
        <v>161</v>
      </c>
    </row>
    <row r="1040" spans="2:51" s="12" customFormat="1" ht="12">
      <c r="B1040" s="150"/>
      <c r="D1040" s="151" t="s">
        <v>173</v>
      </c>
      <c r="E1040" s="152" t="s">
        <v>3</v>
      </c>
      <c r="F1040" s="153" t="s">
        <v>321</v>
      </c>
      <c r="H1040" s="152" t="s">
        <v>3</v>
      </c>
      <c r="I1040" s="154"/>
      <c r="L1040" s="150"/>
      <c r="M1040" s="155"/>
      <c r="T1040" s="156"/>
      <c r="AT1040" s="152" t="s">
        <v>173</v>
      </c>
      <c r="AU1040" s="152" t="s">
        <v>82</v>
      </c>
      <c r="AV1040" s="12" t="s">
        <v>80</v>
      </c>
      <c r="AW1040" s="12" t="s">
        <v>32</v>
      </c>
      <c r="AX1040" s="12" t="s">
        <v>73</v>
      </c>
      <c r="AY1040" s="152" t="s">
        <v>161</v>
      </c>
    </row>
    <row r="1041" spans="2:51" s="13" customFormat="1" ht="12">
      <c r="B1041" s="157"/>
      <c r="D1041" s="151" t="s">
        <v>173</v>
      </c>
      <c r="E1041" s="158" t="s">
        <v>3</v>
      </c>
      <c r="F1041" s="159" t="s">
        <v>460</v>
      </c>
      <c r="H1041" s="160">
        <v>6.383</v>
      </c>
      <c r="I1041" s="161"/>
      <c r="L1041" s="157"/>
      <c r="M1041" s="162"/>
      <c r="T1041" s="163"/>
      <c r="AT1041" s="158" t="s">
        <v>173</v>
      </c>
      <c r="AU1041" s="158" t="s">
        <v>82</v>
      </c>
      <c r="AV1041" s="13" t="s">
        <v>82</v>
      </c>
      <c r="AW1041" s="13" t="s">
        <v>32</v>
      </c>
      <c r="AX1041" s="13" t="s">
        <v>73</v>
      </c>
      <c r="AY1041" s="158" t="s">
        <v>161</v>
      </c>
    </row>
    <row r="1042" spans="2:51" s="12" customFormat="1" ht="12">
      <c r="B1042" s="150"/>
      <c r="D1042" s="151" t="s">
        <v>173</v>
      </c>
      <c r="E1042" s="152" t="s">
        <v>3</v>
      </c>
      <c r="F1042" s="153" t="s">
        <v>351</v>
      </c>
      <c r="H1042" s="152" t="s">
        <v>3</v>
      </c>
      <c r="I1042" s="154"/>
      <c r="L1042" s="150"/>
      <c r="M1042" s="155"/>
      <c r="T1042" s="156"/>
      <c r="AT1042" s="152" t="s">
        <v>173</v>
      </c>
      <c r="AU1042" s="152" t="s">
        <v>82</v>
      </c>
      <c r="AV1042" s="12" t="s">
        <v>80</v>
      </c>
      <c r="AW1042" s="12" t="s">
        <v>32</v>
      </c>
      <c r="AX1042" s="12" t="s">
        <v>73</v>
      </c>
      <c r="AY1042" s="152" t="s">
        <v>161</v>
      </c>
    </row>
    <row r="1043" spans="2:51" s="13" customFormat="1" ht="12">
      <c r="B1043" s="157"/>
      <c r="D1043" s="151" t="s">
        <v>173</v>
      </c>
      <c r="E1043" s="158" t="s">
        <v>3</v>
      </c>
      <c r="F1043" s="159" t="s">
        <v>461</v>
      </c>
      <c r="H1043" s="160">
        <v>2.85</v>
      </c>
      <c r="I1043" s="161"/>
      <c r="L1043" s="157"/>
      <c r="M1043" s="162"/>
      <c r="T1043" s="163"/>
      <c r="AT1043" s="158" t="s">
        <v>173</v>
      </c>
      <c r="AU1043" s="158" t="s">
        <v>82</v>
      </c>
      <c r="AV1043" s="13" t="s">
        <v>82</v>
      </c>
      <c r="AW1043" s="13" t="s">
        <v>32</v>
      </c>
      <c r="AX1043" s="13" t="s">
        <v>73</v>
      </c>
      <c r="AY1043" s="158" t="s">
        <v>161</v>
      </c>
    </row>
    <row r="1044" spans="2:51" s="12" customFormat="1" ht="12">
      <c r="B1044" s="150"/>
      <c r="D1044" s="151" t="s">
        <v>173</v>
      </c>
      <c r="E1044" s="152" t="s">
        <v>3</v>
      </c>
      <c r="F1044" s="153" t="s">
        <v>462</v>
      </c>
      <c r="H1044" s="152" t="s">
        <v>3</v>
      </c>
      <c r="I1044" s="154"/>
      <c r="L1044" s="150"/>
      <c r="M1044" s="155"/>
      <c r="T1044" s="156"/>
      <c r="AT1044" s="152" t="s">
        <v>173</v>
      </c>
      <c r="AU1044" s="152" t="s">
        <v>82</v>
      </c>
      <c r="AV1044" s="12" t="s">
        <v>80</v>
      </c>
      <c r="AW1044" s="12" t="s">
        <v>32</v>
      </c>
      <c r="AX1044" s="12" t="s">
        <v>73</v>
      </c>
      <c r="AY1044" s="152" t="s">
        <v>161</v>
      </c>
    </row>
    <row r="1045" spans="2:51" s="13" customFormat="1" ht="12">
      <c r="B1045" s="157"/>
      <c r="D1045" s="151" t="s">
        <v>173</v>
      </c>
      <c r="E1045" s="158" t="s">
        <v>3</v>
      </c>
      <c r="F1045" s="159" t="s">
        <v>461</v>
      </c>
      <c r="H1045" s="160">
        <v>2.85</v>
      </c>
      <c r="I1045" s="161"/>
      <c r="L1045" s="157"/>
      <c r="M1045" s="162"/>
      <c r="T1045" s="163"/>
      <c r="AT1045" s="158" t="s">
        <v>173</v>
      </c>
      <c r="AU1045" s="158" t="s">
        <v>82</v>
      </c>
      <c r="AV1045" s="13" t="s">
        <v>82</v>
      </c>
      <c r="AW1045" s="13" t="s">
        <v>32</v>
      </c>
      <c r="AX1045" s="13" t="s">
        <v>73</v>
      </c>
      <c r="AY1045" s="158" t="s">
        <v>161</v>
      </c>
    </row>
    <row r="1046" spans="2:51" s="12" customFormat="1" ht="12">
      <c r="B1046" s="150"/>
      <c r="D1046" s="151" t="s">
        <v>173</v>
      </c>
      <c r="E1046" s="152" t="s">
        <v>3</v>
      </c>
      <c r="F1046" s="153" t="s">
        <v>463</v>
      </c>
      <c r="H1046" s="152" t="s">
        <v>3</v>
      </c>
      <c r="I1046" s="154"/>
      <c r="L1046" s="150"/>
      <c r="M1046" s="155"/>
      <c r="T1046" s="156"/>
      <c r="AT1046" s="152" t="s">
        <v>173</v>
      </c>
      <c r="AU1046" s="152" t="s">
        <v>82</v>
      </c>
      <c r="AV1046" s="12" t="s">
        <v>80</v>
      </c>
      <c r="AW1046" s="12" t="s">
        <v>32</v>
      </c>
      <c r="AX1046" s="12" t="s">
        <v>73</v>
      </c>
      <c r="AY1046" s="152" t="s">
        <v>161</v>
      </c>
    </row>
    <row r="1047" spans="2:51" s="13" customFormat="1" ht="12">
      <c r="B1047" s="157"/>
      <c r="D1047" s="151" t="s">
        <v>173</v>
      </c>
      <c r="E1047" s="158" t="s">
        <v>3</v>
      </c>
      <c r="F1047" s="159" t="s">
        <v>464</v>
      </c>
      <c r="H1047" s="160">
        <v>9.468</v>
      </c>
      <c r="I1047" s="161"/>
      <c r="L1047" s="157"/>
      <c r="M1047" s="162"/>
      <c r="T1047" s="163"/>
      <c r="AT1047" s="158" t="s">
        <v>173</v>
      </c>
      <c r="AU1047" s="158" t="s">
        <v>82</v>
      </c>
      <c r="AV1047" s="13" t="s">
        <v>82</v>
      </c>
      <c r="AW1047" s="13" t="s">
        <v>32</v>
      </c>
      <c r="AX1047" s="13" t="s">
        <v>73</v>
      </c>
      <c r="AY1047" s="158" t="s">
        <v>161</v>
      </c>
    </row>
    <row r="1048" spans="2:51" s="12" customFormat="1" ht="12">
      <c r="B1048" s="150"/>
      <c r="D1048" s="151" t="s">
        <v>173</v>
      </c>
      <c r="E1048" s="152" t="s">
        <v>3</v>
      </c>
      <c r="F1048" s="153" t="s">
        <v>465</v>
      </c>
      <c r="H1048" s="152" t="s">
        <v>3</v>
      </c>
      <c r="I1048" s="154"/>
      <c r="L1048" s="150"/>
      <c r="M1048" s="155"/>
      <c r="T1048" s="156"/>
      <c r="AT1048" s="152" t="s">
        <v>173</v>
      </c>
      <c r="AU1048" s="152" t="s">
        <v>82</v>
      </c>
      <c r="AV1048" s="12" t="s">
        <v>80</v>
      </c>
      <c r="AW1048" s="12" t="s">
        <v>32</v>
      </c>
      <c r="AX1048" s="12" t="s">
        <v>73</v>
      </c>
      <c r="AY1048" s="152" t="s">
        <v>161</v>
      </c>
    </row>
    <row r="1049" spans="2:51" s="13" customFormat="1" ht="22.5">
      <c r="B1049" s="157"/>
      <c r="D1049" s="151" t="s">
        <v>173</v>
      </c>
      <c r="E1049" s="158" t="s">
        <v>3</v>
      </c>
      <c r="F1049" s="159" t="s">
        <v>466</v>
      </c>
      <c r="H1049" s="160">
        <v>43.552</v>
      </c>
      <c r="I1049" s="161"/>
      <c r="L1049" s="157"/>
      <c r="M1049" s="162"/>
      <c r="T1049" s="163"/>
      <c r="AT1049" s="158" t="s">
        <v>173</v>
      </c>
      <c r="AU1049" s="158" t="s">
        <v>82</v>
      </c>
      <c r="AV1049" s="13" t="s">
        <v>82</v>
      </c>
      <c r="AW1049" s="13" t="s">
        <v>32</v>
      </c>
      <c r="AX1049" s="13" t="s">
        <v>73</v>
      </c>
      <c r="AY1049" s="158" t="s">
        <v>161</v>
      </c>
    </row>
    <row r="1050" spans="2:51" s="13" customFormat="1" ht="12">
      <c r="B1050" s="157"/>
      <c r="D1050" s="151" t="s">
        <v>173</v>
      </c>
      <c r="E1050" s="158" t="s">
        <v>3</v>
      </c>
      <c r="F1050" s="159" t="s">
        <v>467</v>
      </c>
      <c r="H1050" s="160">
        <v>-0.042</v>
      </c>
      <c r="I1050" s="161"/>
      <c r="L1050" s="157"/>
      <c r="M1050" s="162"/>
      <c r="T1050" s="163"/>
      <c r="AT1050" s="158" t="s">
        <v>173</v>
      </c>
      <c r="AU1050" s="158" t="s">
        <v>82</v>
      </c>
      <c r="AV1050" s="13" t="s">
        <v>82</v>
      </c>
      <c r="AW1050" s="13" t="s">
        <v>32</v>
      </c>
      <c r="AX1050" s="13" t="s">
        <v>73</v>
      </c>
      <c r="AY1050" s="158" t="s">
        <v>161</v>
      </c>
    </row>
    <row r="1051" spans="2:51" s="12" customFormat="1" ht="12">
      <c r="B1051" s="150"/>
      <c r="D1051" s="151" t="s">
        <v>173</v>
      </c>
      <c r="E1051" s="152" t="s">
        <v>3</v>
      </c>
      <c r="F1051" s="153" t="s">
        <v>468</v>
      </c>
      <c r="H1051" s="152" t="s">
        <v>3</v>
      </c>
      <c r="I1051" s="154"/>
      <c r="L1051" s="150"/>
      <c r="M1051" s="155"/>
      <c r="T1051" s="156"/>
      <c r="AT1051" s="152" t="s">
        <v>173</v>
      </c>
      <c r="AU1051" s="152" t="s">
        <v>82</v>
      </c>
      <c r="AV1051" s="12" t="s">
        <v>80</v>
      </c>
      <c r="AW1051" s="12" t="s">
        <v>32</v>
      </c>
      <c r="AX1051" s="12" t="s">
        <v>73</v>
      </c>
      <c r="AY1051" s="152" t="s">
        <v>161</v>
      </c>
    </row>
    <row r="1052" spans="2:51" s="13" customFormat="1" ht="12">
      <c r="B1052" s="157"/>
      <c r="D1052" s="151" t="s">
        <v>173</v>
      </c>
      <c r="E1052" s="158" t="s">
        <v>3</v>
      </c>
      <c r="F1052" s="159" t="s">
        <v>469</v>
      </c>
      <c r="H1052" s="160">
        <v>2.25</v>
      </c>
      <c r="I1052" s="161"/>
      <c r="L1052" s="157"/>
      <c r="M1052" s="162"/>
      <c r="T1052" s="163"/>
      <c r="AT1052" s="158" t="s">
        <v>173</v>
      </c>
      <c r="AU1052" s="158" t="s">
        <v>82</v>
      </c>
      <c r="AV1052" s="13" t="s">
        <v>82</v>
      </c>
      <c r="AW1052" s="13" t="s">
        <v>32</v>
      </c>
      <c r="AX1052" s="13" t="s">
        <v>73</v>
      </c>
      <c r="AY1052" s="158" t="s">
        <v>161</v>
      </c>
    </row>
    <row r="1053" spans="2:51" s="12" customFormat="1" ht="12">
      <c r="B1053" s="150"/>
      <c r="D1053" s="151" t="s">
        <v>173</v>
      </c>
      <c r="E1053" s="152" t="s">
        <v>3</v>
      </c>
      <c r="F1053" s="153" t="s">
        <v>470</v>
      </c>
      <c r="H1053" s="152" t="s">
        <v>3</v>
      </c>
      <c r="I1053" s="154"/>
      <c r="L1053" s="150"/>
      <c r="M1053" s="155"/>
      <c r="T1053" s="156"/>
      <c r="AT1053" s="152" t="s">
        <v>173</v>
      </c>
      <c r="AU1053" s="152" t="s">
        <v>82</v>
      </c>
      <c r="AV1053" s="12" t="s">
        <v>80</v>
      </c>
      <c r="AW1053" s="12" t="s">
        <v>32</v>
      </c>
      <c r="AX1053" s="12" t="s">
        <v>73</v>
      </c>
      <c r="AY1053" s="152" t="s">
        <v>161</v>
      </c>
    </row>
    <row r="1054" spans="2:51" s="13" customFormat="1" ht="12">
      <c r="B1054" s="157"/>
      <c r="D1054" s="151" t="s">
        <v>173</v>
      </c>
      <c r="E1054" s="158" t="s">
        <v>3</v>
      </c>
      <c r="F1054" s="159" t="s">
        <v>471</v>
      </c>
      <c r="H1054" s="160">
        <v>2.925</v>
      </c>
      <c r="I1054" s="161"/>
      <c r="L1054" s="157"/>
      <c r="M1054" s="162"/>
      <c r="T1054" s="163"/>
      <c r="AT1054" s="158" t="s">
        <v>173</v>
      </c>
      <c r="AU1054" s="158" t="s">
        <v>82</v>
      </c>
      <c r="AV1054" s="13" t="s">
        <v>82</v>
      </c>
      <c r="AW1054" s="13" t="s">
        <v>32</v>
      </c>
      <c r="AX1054" s="13" t="s">
        <v>73</v>
      </c>
      <c r="AY1054" s="158" t="s">
        <v>161</v>
      </c>
    </row>
    <row r="1055" spans="2:51" s="12" customFormat="1" ht="12">
      <c r="B1055" s="150"/>
      <c r="D1055" s="151" t="s">
        <v>173</v>
      </c>
      <c r="E1055" s="152" t="s">
        <v>3</v>
      </c>
      <c r="F1055" s="153" t="s">
        <v>472</v>
      </c>
      <c r="H1055" s="152" t="s">
        <v>3</v>
      </c>
      <c r="I1055" s="154"/>
      <c r="L1055" s="150"/>
      <c r="M1055" s="155"/>
      <c r="T1055" s="156"/>
      <c r="AT1055" s="152" t="s">
        <v>173</v>
      </c>
      <c r="AU1055" s="152" t="s">
        <v>82</v>
      </c>
      <c r="AV1055" s="12" t="s">
        <v>80</v>
      </c>
      <c r="AW1055" s="12" t="s">
        <v>32</v>
      </c>
      <c r="AX1055" s="12" t="s">
        <v>73</v>
      </c>
      <c r="AY1055" s="152" t="s">
        <v>161</v>
      </c>
    </row>
    <row r="1056" spans="2:51" s="13" customFormat="1" ht="12">
      <c r="B1056" s="157"/>
      <c r="D1056" s="151" t="s">
        <v>173</v>
      </c>
      <c r="E1056" s="158" t="s">
        <v>3</v>
      </c>
      <c r="F1056" s="159" t="s">
        <v>473</v>
      </c>
      <c r="H1056" s="160">
        <v>0.675</v>
      </c>
      <c r="I1056" s="161"/>
      <c r="L1056" s="157"/>
      <c r="M1056" s="162"/>
      <c r="T1056" s="163"/>
      <c r="AT1056" s="158" t="s">
        <v>173</v>
      </c>
      <c r="AU1056" s="158" t="s">
        <v>82</v>
      </c>
      <c r="AV1056" s="13" t="s">
        <v>82</v>
      </c>
      <c r="AW1056" s="13" t="s">
        <v>32</v>
      </c>
      <c r="AX1056" s="13" t="s">
        <v>73</v>
      </c>
      <c r="AY1056" s="158" t="s">
        <v>161</v>
      </c>
    </row>
    <row r="1057" spans="2:51" s="12" customFormat="1" ht="12">
      <c r="B1057" s="150"/>
      <c r="D1057" s="151" t="s">
        <v>173</v>
      </c>
      <c r="E1057" s="152" t="s">
        <v>3</v>
      </c>
      <c r="F1057" s="153" t="s">
        <v>474</v>
      </c>
      <c r="H1057" s="152" t="s">
        <v>3</v>
      </c>
      <c r="I1057" s="154"/>
      <c r="L1057" s="150"/>
      <c r="M1057" s="155"/>
      <c r="T1057" s="156"/>
      <c r="AT1057" s="152" t="s">
        <v>173</v>
      </c>
      <c r="AU1057" s="152" t="s">
        <v>82</v>
      </c>
      <c r="AV1057" s="12" t="s">
        <v>80</v>
      </c>
      <c r="AW1057" s="12" t="s">
        <v>32</v>
      </c>
      <c r="AX1057" s="12" t="s">
        <v>73</v>
      </c>
      <c r="AY1057" s="152" t="s">
        <v>161</v>
      </c>
    </row>
    <row r="1058" spans="2:51" s="13" customFormat="1" ht="12">
      <c r="B1058" s="157"/>
      <c r="D1058" s="151" t="s">
        <v>173</v>
      </c>
      <c r="E1058" s="158" t="s">
        <v>3</v>
      </c>
      <c r="F1058" s="159" t="s">
        <v>475</v>
      </c>
      <c r="H1058" s="160">
        <v>0.45</v>
      </c>
      <c r="I1058" s="161"/>
      <c r="L1058" s="157"/>
      <c r="M1058" s="162"/>
      <c r="T1058" s="163"/>
      <c r="AT1058" s="158" t="s">
        <v>173</v>
      </c>
      <c r="AU1058" s="158" t="s">
        <v>82</v>
      </c>
      <c r="AV1058" s="13" t="s">
        <v>82</v>
      </c>
      <c r="AW1058" s="13" t="s">
        <v>32</v>
      </c>
      <c r="AX1058" s="13" t="s">
        <v>73</v>
      </c>
      <c r="AY1058" s="158" t="s">
        <v>161</v>
      </c>
    </row>
    <row r="1059" spans="2:51" s="12" customFormat="1" ht="12">
      <c r="B1059" s="150"/>
      <c r="D1059" s="151" t="s">
        <v>173</v>
      </c>
      <c r="E1059" s="152" t="s">
        <v>3</v>
      </c>
      <c r="F1059" s="153" t="s">
        <v>476</v>
      </c>
      <c r="H1059" s="152" t="s">
        <v>3</v>
      </c>
      <c r="I1059" s="154"/>
      <c r="L1059" s="150"/>
      <c r="M1059" s="155"/>
      <c r="T1059" s="156"/>
      <c r="AT1059" s="152" t="s">
        <v>173</v>
      </c>
      <c r="AU1059" s="152" t="s">
        <v>82</v>
      </c>
      <c r="AV1059" s="12" t="s">
        <v>80</v>
      </c>
      <c r="AW1059" s="12" t="s">
        <v>32</v>
      </c>
      <c r="AX1059" s="12" t="s">
        <v>73</v>
      </c>
      <c r="AY1059" s="152" t="s">
        <v>161</v>
      </c>
    </row>
    <row r="1060" spans="2:51" s="13" customFormat="1" ht="12">
      <c r="B1060" s="157"/>
      <c r="D1060" s="151" t="s">
        <v>173</v>
      </c>
      <c r="E1060" s="158" t="s">
        <v>3</v>
      </c>
      <c r="F1060" s="159" t="s">
        <v>477</v>
      </c>
      <c r="H1060" s="160">
        <v>5.46</v>
      </c>
      <c r="I1060" s="161"/>
      <c r="L1060" s="157"/>
      <c r="M1060" s="162"/>
      <c r="T1060" s="163"/>
      <c r="AT1060" s="158" t="s">
        <v>173</v>
      </c>
      <c r="AU1060" s="158" t="s">
        <v>82</v>
      </c>
      <c r="AV1060" s="13" t="s">
        <v>82</v>
      </c>
      <c r="AW1060" s="13" t="s">
        <v>32</v>
      </c>
      <c r="AX1060" s="13" t="s">
        <v>73</v>
      </c>
      <c r="AY1060" s="158" t="s">
        <v>161</v>
      </c>
    </row>
    <row r="1061" spans="2:51" s="12" customFormat="1" ht="12">
      <c r="B1061" s="150"/>
      <c r="D1061" s="151" t="s">
        <v>173</v>
      </c>
      <c r="E1061" s="152" t="s">
        <v>3</v>
      </c>
      <c r="F1061" s="153" t="s">
        <v>478</v>
      </c>
      <c r="H1061" s="152" t="s">
        <v>3</v>
      </c>
      <c r="I1061" s="154"/>
      <c r="L1061" s="150"/>
      <c r="M1061" s="155"/>
      <c r="T1061" s="156"/>
      <c r="AT1061" s="152" t="s">
        <v>173</v>
      </c>
      <c r="AU1061" s="152" t="s">
        <v>82</v>
      </c>
      <c r="AV1061" s="12" t="s">
        <v>80</v>
      </c>
      <c r="AW1061" s="12" t="s">
        <v>32</v>
      </c>
      <c r="AX1061" s="12" t="s">
        <v>73</v>
      </c>
      <c r="AY1061" s="152" t="s">
        <v>161</v>
      </c>
    </row>
    <row r="1062" spans="2:51" s="13" customFormat="1" ht="22.5">
      <c r="B1062" s="157"/>
      <c r="D1062" s="151" t="s">
        <v>173</v>
      </c>
      <c r="E1062" s="158" t="s">
        <v>3</v>
      </c>
      <c r="F1062" s="159" t="s">
        <v>479</v>
      </c>
      <c r="H1062" s="160">
        <v>7.697</v>
      </c>
      <c r="I1062" s="161"/>
      <c r="L1062" s="157"/>
      <c r="M1062" s="162"/>
      <c r="T1062" s="163"/>
      <c r="AT1062" s="158" t="s">
        <v>173</v>
      </c>
      <c r="AU1062" s="158" t="s">
        <v>82</v>
      </c>
      <c r="AV1062" s="13" t="s">
        <v>82</v>
      </c>
      <c r="AW1062" s="13" t="s">
        <v>32</v>
      </c>
      <c r="AX1062" s="13" t="s">
        <v>73</v>
      </c>
      <c r="AY1062" s="158" t="s">
        <v>161</v>
      </c>
    </row>
    <row r="1063" spans="2:51" s="14" customFormat="1" ht="12">
      <c r="B1063" s="164"/>
      <c r="D1063" s="151" t="s">
        <v>173</v>
      </c>
      <c r="E1063" s="165" t="s">
        <v>3</v>
      </c>
      <c r="F1063" s="166" t="s">
        <v>192</v>
      </c>
      <c r="H1063" s="167">
        <v>227.72000000000003</v>
      </c>
      <c r="I1063" s="168"/>
      <c r="L1063" s="164"/>
      <c r="M1063" s="169"/>
      <c r="T1063" s="170"/>
      <c r="AT1063" s="165" t="s">
        <v>173</v>
      </c>
      <c r="AU1063" s="165" t="s">
        <v>82</v>
      </c>
      <c r="AV1063" s="14" t="s">
        <v>169</v>
      </c>
      <c r="AW1063" s="14" t="s">
        <v>32</v>
      </c>
      <c r="AX1063" s="14" t="s">
        <v>80</v>
      </c>
      <c r="AY1063" s="165" t="s">
        <v>161</v>
      </c>
    </row>
    <row r="1064" spans="2:65" s="1" customFormat="1" ht="33" customHeight="1">
      <c r="B1064" s="132"/>
      <c r="C1064" s="133" t="s">
        <v>964</v>
      </c>
      <c r="D1064" s="133" t="s">
        <v>164</v>
      </c>
      <c r="E1064" s="134" t="s">
        <v>965</v>
      </c>
      <c r="F1064" s="135" t="s">
        <v>966</v>
      </c>
      <c r="G1064" s="136" t="s">
        <v>167</v>
      </c>
      <c r="H1064" s="137">
        <v>38.6</v>
      </c>
      <c r="I1064" s="138"/>
      <c r="J1064" s="139">
        <f>ROUND(I1064*H1064,2)</f>
        <v>0</v>
      </c>
      <c r="K1064" s="135" t="s">
        <v>168</v>
      </c>
      <c r="L1064" s="33"/>
      <c r="M1064" s="140" t="s">
        <v>3</v>
      </c>
      <c r="N1064" s="141" t="s">
        <v>44</v>
      </c>
      <c r="P1064" s="142">
        <f>O1064*H1064</f>
        <v>0</v>
      </c>
      <c r="Q1064" s="142">
        <v>0.01943</v>
      </c>
      <c r="R1064" s="142">
        <f>Q1064*H1064</f>
        <v>0.749998</v>
      </c>
      <c r="S1064" s="142">
        <v>0</v>
      </c>
      <c r="T1064" s="143">
        <f>S1064*H1064</f>
        <v>0</v>
      </c>
      <c r="AR1064" s="144" t="s">
        <v>169</v>
      </c>
      <c r="AT1064" s="144" t="s">
        <v>164</v>
      </c>
      <c r="AU1064" s="144" t="s">
        <v>82</v>
      </c>
      <c r="AY1064" s="18" t="s">
        <v>161</v>
      </c>
      <c r="BE1064" s="145">
        <f>IF(N1064="základní",J1064,0)</f>
        <v>0</v>
      </c>
      <c r="BF1064" s="145">
        <f>IF(N1064="snížená",J1064,0)</f>
        <v>0</v>
      </c>
      <c r="BG1064" s="145">
        <f>IF(N1064="zákl. přenesená",J1064,0)</f>
        <v>0</v>
      </c>
      <c r="BH1064" s="145">
        <f>IF(N1064="sníž. přenesená",J1064,0)</f>
        <v>0</v>
      </c>
      <c r="BI1064" s="145">
        <f>IF(N1064="nulová",J1064,0)</f>
        <v>0</v>
      </c>
      <c r="BJ1064" s="18" t="s">
        <v>80</v>
      </c>
      <c r="BK1064" s="145">
        <f>ROUND(I1064*H1064,2)</f>
        <v>0</v>
      </c>
      <c r="BL1064" s="18" t="s">
        <v>169</v>
      </c>
      <c r="BM1064" s="144" t="s">
        <v>967</v>
      </c>
    </row>
    <row r="1065" spans="2:47" s="1" customFormat="1" ht="12">
      <c r="B1065" s="33"/>
      <c r="D1065" s="146" t="s">
        <v>171</v>
      </c>
      <c r="F1065" s="147" t="s">
        <v>968</v>
      </c>
      <c r="I1065" s="148"/>
      <c r="L1065" s="33"/>
      <c r="M1065" s="149"/>
      <c r="T1065" s="54"/>
      <c r="AT1065" s="18" t="s">
        <v>171</v>
      </c>
      <c r="AU1065" s="18" t="s">
        <v>82</v>
      </c>
    </row>
    <row r="1066" spans="2:51" s="12" customFormat="1" ht="12">
      <c r="B1066" s="150"/>
      <c r="D1066" s="151" t="s">
        <v>173</v>
      </c>
      <c r="E1066" s="152" t="s">
        <v>3</v>
      </c>
      <c r="F1066" s="153" t="s">
        <v>367</v>
      </c>
      <c r="H1066" s="152" t="s">
        <v>3</v>
      </c>
      <c r="I1066" s="154"/>
      <c r="L1066" s="150"/>
      <c r="M1066" s="155"/>
      <c r="T1066" s="156"/>
      <c r="AT1066" s="152" t="s">
        <v>173</v>
      </c>
      <c r="AU1066" s="152" t="s">
        <v>82</v>
      </c>
      <c r="AV1066" s="12" t="s">
        <v>80</v>
      </c>
      <c r="AW1066" s="12" t="s">
        <v>32</v>
      </c>
      <c r="AX1066" s="12" t="s">
        <v>73</v>
      </c>
      <c r="AY1066" s="152" t="s">
        <v>161</v>
      </c>
    </row>
    <row r="1067" spans="2:51" s="12" customFormat="1" ht="12">
      <c r="B1067" s="150"/>
      <c r="D1067" s="151" t="s">
        <v>173</v>
      </c>
      <c r="E1067" s="152" t="s">
        <v>3</v>
      </c>
      <c r="F1067" s="153" t="s">
        <v>307</v>
      </c>
      <c r="H1067" s="152" t="s">
        <v>3</v>
      </c>
      <c r="I1067" s="154"/>
      <c r="L1067" s="150"/>
      <c r="M1067" s="155"/>
      <c r="T1067" s="156"/>
      <c r="AT1067" s="152" t="s">
        <v>173</v>
      </c>
      <c r="AU1067" s="152" t="s">
        <v>82</v>
      </c>
      <c r="AV1067" s="12" t="s">
        <v>80</v>
      </c>
      <c r="AW1067" s="12" t="s">
        <v>32</v>
      </c>
      <c r="AX1067" s="12" t="s">
        <v>73</v>
      </c>
      <c r="AY1067" s="152" t="s">
        <v>161</v>
      </c>
    </row>
    <row r="1068" spans="2:51" s="12" customFormat="1" ht="12">
      <c r="B1068" s="150"/>
      <c r="D1068" s="151" t="s">
        <v>173</v>
      </c>
      <c r="E1068" s="152" t="s">
        <v>3</v>
      </c>
      <c r="F1068" s="153" t="s">
        <v>368</v>
      </c>
      <c r="H1068" s="152" t="s">
        <v>3</v>
      </c>
      <c r="I1068" s="154"/>
      <c r="L1068" s="150"/>
      <c r="M1068" s="155"/>
      <c r="T1068" s="156"/>
      <c r="AT1068" s="152" t="s">
        <v>173</v>
      </c>
      <c r="AU1068" s="152" t="s">
        <v>82</v>
      </c>
      <c r="AV1068" s="12" t="s">
        <v>80</v>
      </c>
      <c r="AW1068" s="12" t="s">
        <v>32</v>
      </c>
      <c r="AX1068" s="12" t="s">
        <v>73</v>
      </c>
      <c r="AY1068" s="152" t="s">
        <v>161</v>
      </c>
    </row>
    <row r="1069" spans="2:51" s="13" customFormat="1" ht="12">
      <c r="B1069" s="157"/>
      <c r="D1069" s="151" t="s">
        <v>173</v>
      </c>
      <c r="E1069" s="158" t="s">
        <v>3</v>
      </c>
      <c r="F1069" s="159" t="s">
        <v>969</v>
      </c>
      <c r="H1069" s="160">
        <v>38.6</v>
      </c>
      <c r="I1069" s="161"/>
      <c r="L1069" s="157"/>
      <c r="M1069" s="162"/>
      <c r="T1069" s="163"/>
      <c r="AT1069" s="158" t="s">
        <v>173</v>
      </c>
      <c r="AU1069" s="158" t="s">
        <v>82</v>
      </c>
      <c r="AV1069" s="13" t="s">
        <v>82</v>
      </c>
      <c r="AW1069" s="13" t="s">
        <v>32</v>
      </c>
      <c r="AX1069" s="13" t="s">
        <v>73</v>
      </c>
      <c r="AY1069" s="158" t="s">
        <v>161</v>
      </c>
    </row>
    <row r="1070" spans="2:51" s="14" customFormat="1" ht="12">
      <c r="B1070" s="164"/>
      <c r="D1070" s="151" t="s">
        <v>173</v>
      </c>
      <c r="E1070" s="165" t="s">
        <v>3</v>
      </c>
      <c r="F1070" s="166" t="s">
        <v>192</v>
      </c>
      <c r="H1070" s="167">
        <v>38.6</v>
      </c>
      <c r="I1070" s="168"/>
      <c r="L1070" s="164"/>
      <c r="M1070" s="169"/>
      <c r="T1070" s="170"/>
      <c r="AT1070" s="165" t="s">
        <v>173</v>
      </c>
      <c r="AU1070" s="165" t="s">
        <v>82</v>
      </c>
      <c r="AV1070" s="14" t="s">
        <v>169</v>
      </c>
      <c r="AW1070" s="14" t="s">
        <v>32</v>
      </c>
      <c r="AX1070" s="14" t="s">
        <v>80</v>
      </c>
      <c r="AY1070" s="165" t="s">
        <v>161</v>
      </c>
    </row>
    <row r="1071" spans="2:63" s="11" customFormat="1" ht="22.9" customHeight="1">
      <c r="B1071" s="120"/>
      <c r="D1071" s="121" t="s">
        <v>72</v>
      </c>
      <c r="E1071" s="130" t="s">
        <v>970</v>
      </c>
      <c r="F1071" s="130" t="s">
        <v>971</v>
      </c>
      <c r="I1071" s="123"/>
      <c r="J1071" s="131">
        <f>BK1071</f>
        <v>0</v>
      </c>
      <c r="L1071" s="120"/>
      <c r="M1071" s="125"/>
      <c r="P1071" s="126">
        <f>SUM(P1072:P1087)</f>
        <v>0</v>
      </c>
      <c r="R1071" s="126">
        <f>SUM(R1072:R1087)</f>
        <v>7.226160000000001</v>
      </c>
      <c r="T1071" s="127">
        <f>SUM(T1072:T1087)</f>
        <v>0</v>
      </c>
      <c r="AR1071" s="121" t="s">
        <v>80</v>
      </c>
      <c r="AT1071" s="128" t="s">
        <v>72</v>
      </c>
      <c r="AU1071" s="128" t="s">
        <v>80</v>
      </c>
      <c r="AY1071" s="121" t="s">
        <v>161</v>
      </c>
      <c r="BK1071" s="129">
        <f>SUM(BK1072:BK1087)</f>
        <v>0</v>
      </c>
    </row>
    <row r="1072" spans="2:65" s="1" customFormat="1" ht="37.9" customHeight="1">
      <c r="B1072" s="132"/>
      <c r="C1072" s="133" t="s">
        <v>972</v>
      </c>
      <c r="D1072" s="133" t="s">
        <v>164</v>
      </c>
      <c r="E1072" s="134" t="s">
        <v>973</v>
      </c>
      <c r="F1072" s="135" t="s">
        <v>974</v>
      </c>
      <c r="G1072" s="136" t="s">
        <v>212</v>
      </c>
      <c r="H1072" s="137">
        <v>1</v>
      </c>
      <c r="I1072" s="138"/>
      <c r="J1072" s="139">
        <f aca="true" t="shared" si="0" ref="J1072:J1085">ROUND(I1072*H1072,2)</f>
        <v>0</v>
      </c>
      <c r="K1072" s="135" t="s">
        <v>3</v>
      </c>
      <c r="L1072" s="33"/>
      <c r="M1072" s="140" t="s">
        <v>3</v>
      </c>
      <c r="N1072" s="141" t="s">
        <v>44</v>
      </c>
      <c r="P1072" s="142">
        <f aca="true" t="shared" si="1" ref="P1072:P1085">O1072*H1072</f>
        <v>0</v>
      </c>
      <c r="Q1072" s="142">
        <v>0</v>
      </c>
      <c r="R1072" s="142">
        <f aca="true" t="shared" si="2" ref="R1072:R1085">Q1072*H1072</f>
        <v>0</v>
      </c>
      <c r="S1072" s="142">
        <v>0</v>
      </c>
      <c r="T1072" s="143">
        <f aca="true" t="shared" si="3" ref="T1072:T1085">S1072*H1072</f>
        <v>0</v>
      </c>
      <c r="AR1072" s="144" t="s">
        <v>169</v>
      </c>
      <c r="AT1072" s="144" t="s">
        <v>164</v>
      </c>
      <c r="AU1072" s="144" t="s">
        <v>82</v>
      </c>
      <c r="AY1072" s="18" t="s">
        <v>161</v>
      </c>
      <c r="BE1072" s="145">
        <f aca="true" t="shared" si="4" ref="BE1072:BE1085">IF(N1072="základní",J1072,0)</f>
        <v>0</v>
      </c>
      <c r="BF1072" s="145">
        <f aca="true" t="shared" si="5" ref="BF1072:BF1085">IF(N1072="snížená",J1072,0)</f>
        <v>0</v>
      </c>
      <c r="BG1072" s="145">
        <f aca="true" t="shared" si="6" ref="BG1072:BG1085">IF(N1072="zákl. přenesená",J1072,0)</f>
        <v>0</v>
      </c>
      <c r="BH1072" s="145">
        <f aca="true" t="shared" si="7" ref="BH1072:BH1085">IF(N1072="sníž. přenesená",J1072,0)</f>
        <v>0</v>
      </c>
      <c r="BI1072" s="145">
        <f aca="true" t="shared" si="8" ref="BI1072:BI1085">IF(N1072="nulová",J1072,0)</f>
        <v>0</v>
      </c>
      <c r="BJ1072" s="18" t="s">
        <v>80</v>
      </c>
      <c r="BK1072" s="145">
        <f aca="true" t="shared" si="9" ref="BK1072:BK1085">ROUND(I1072*H1072,2)</f>
        <v>0</v>
      </c>
      <c r="BL1072" s="18" t="s">
        <v>169</v>
      </c>
      <c r="BM1072" s="144" t="s">
        <v>975</v>
      </c>
    </row>
    <row r="1073" spans="2:65" s="1" customFormat="1" ht="37.9" customHeight="1">
      <c r="B1073" s="132"/>
      <c r="C1073" s="133" t="s">
        <v>976</v>
      </c>
      <c r="D1073" s="133" t="s">
        <v>164</v>
      </c>
      <c r="E1073" s="134" t="s">
        <v>977</v>
      </c>
      <c r="F1073" s="135" t="s">
        <v>978</v>
      </c>
      <c r="G1073" s="136" t="s">
        <v>212</v>
      </c>
      <c r="H1073" s="137">
        <v>4</v>
      </c>
      <c r="I1073" s="138"/>
      <c r="J1073" s="139">
        <f t="shared" si="0"/>
        <v>0</v>
      </c>
      <c r="K1073" s="135" t="s">
        <v>3</v>
      </c>
      <c r="L1073" s="33"/>
      <c r="M1073" s="140" t="s">
        <v>3</v>
      </c>
      <c r="N1073" s="141" t="s">
        <v>44</v>
      </c>
      <c r="P1073" s="142">
        <f t="shared" si="1"/>
        <v>0</v>
      </c>
      <c r="Q1073" s="142">
        <v>0.096</v>
      </c>
      <c r="R1073" s="142">
        <f t="shared" si="2"/>
        <v>0.384</v>
      </c>
      <c r="S1073" s="142">
        <v>0</v>
      </c>
      <c r="T1073" s="143">
        <f t="shared" si="3"/>
        <v>0</v>
      </c>
      <c r="AR1073" s="144" t="s">
        <v>169</v>
      </c>
      <c r="AT1073" s="144" t="s">
        <v>164</v>
      </c>
      <c r="AU1073" s="144" t="s">
        <v>82</v>
      </c>
      <c r="AY1073" s="18" t="s">
        <v>161</v>
      </c>
      <c r="BE1073" s="145">
        <f t="shared" si="4"/>
        <v>0</v>
      </c>
      <c r="BF1073" s="145">
        <f t="shared" si="5"/>
        <v>0</v>
      </c>
      <c r="BG1073" s="145">
        <f t="shared" si="6"/>
        <v>0</v>
      </c>
      <c r="BH1073" s="145">
        <f t="shared" si="7"/>
        <v>0</v>
      </c>
      <c r="BI1073" s="145">
        <f t="shared" si="8"/>
        <v>0</v>
      </c>
      <c r="BJ1073" s="18" t="s">
        <v>80</v>
      </c>
      <c r="BK1073" s="145">
        <f t="shared" si="9"/>
        <v>0</v>
      </c>
      <c r="BL1073" s="18" t="s">
        <v>169</v>
      </c>
      <c r="BM1073" s="144" t="s">
        <v>979</v>
      </c>
    </row>
    <row r="1074" spans="2:65" s="1" customFormat="1" ht="55.5" customHeight="1">
      <c r="B1074" s="132"/>
      <c r="C1074" s="133" t="s">
        <v>980</v>
      </c>
      <c r="D1074" s="133" t="s">
        <v>164</v>
      </c>
      <c r="E1074" s="134" t="s">
        <v>981</v>
      </c>
      <c r="F1074" s="135" t="s">
        <v>982</v>
      </c>
      <c r="G1074" s="136" t="s">
        <v>212</v>
      </c>
      <c r="H1074" s="137">
        <v>1</v>
      </c>
      <c r="I1074" s="138"/>
      <c r="J1074" s="139">
        <f t="shared" si="0"/>
        <v>0</v>
      </c>
      <c r="K1074" s="135" t="s">
        <v>3</v>
      </c>
      <c r="L1074" s="33"/>
      <c r="M1074" s="140" t="s">
        <v>3</v>
      </c>
      <c r="N1074" s="141" t="s">
        <v>44</v>
      </c>
      <c r="P1074" s="142">
        <f t="shared" si="1"/>
        <v>0</v>
      </c>
      <c r="Q1074" s="142">
        <v>0.096</v>
      </c>
      <c r="R1074" s="142">
        <f t="shared" si="2"/>
        <v>0.096</v>
      </c>
      <c r="S1074" s="142">
        <v>0</v>
      </c>
      <c r="T1074" s="143">
        <f t="shared" si="3"/>
        <v>0</v>
      </c>
      <c r="AR1074" s="144" t="s">
        <v>169</v>
      </c>
      <c r="AT1074" s="144" t="s">
        <v>164</v>
      </c>
      <c r="AU1074" s="144" t="s">
        <v>82</v>
      </c>
      <c r="AY1074" s="18" t="s">
        <v>161</v>
      </c>
      <c r="BE1074" s="145">
        <f t="shared" si="4"/>
        <v>0</v>
      </c>
      <c r="BF1074" s="145">
        <f t="shared" si="5"/>
        <v>0</v>
      </c>
      <c r="BG1074" s="145">
        <f t="shared" si="6"/>
        <v>0</v>
      </c>
      <c r="BH1074" s="145">
        <f t="shared" si="7"/>
        <v>0</v>
      </c>
      <c r="BI1074" s="145">
        <f t="shared" si="8"/>
        <v>0</v>
      </c>
      <c r="BJ1074" s="18" t="s">
        <v>80</v>
      </c>
      <c r="BK1074" s="145">
        <f t="shared" si="9"/>
        <v>0</v>
      </c>
      <c r="BL1074" s="18" t="s">
        <v>169</v>
      </c>
      <c r="BM1074" s="144" t="s">
        <v>983</v>
      </c>
    </row>
    <row r="1075" spans="2:65" s="1" customFormat="1" ht="37.9" customHeight="1">
      <c r="B1075" s="132"/>
      <c r="C1075" s="133" t="s">
        <v>984</v>
      </c>
      <c r="D1075" s="133" t="s">
        <v>164</v>
      </c>
      <c r="E1075" s="134" t="s">
        <v>985</v>
      </c>
      <c r="F1075" s="135" t="s">
        <v>986</v>
      </c>
      <c r="G1075" s="136" t="s">
        <v>212</v>
      </c>
      <c r="H1075" s="137">
        <v>12</v>
      </c>
      <c r="I1075" s="138"/>
      <c r="J1075" s="139">
        <f t="shared" si="0"/>
        <v>0</v>
      </c>
      <c r="K1075" s="135" t="s">
        <v>3</v>
      </c>
      <c r="L1075" s="33"/>
      <c r="M1075" s="140" t="s">
        <v>3</v>
      </c>
      <c r="N1075" s="141" t="s">
        <v>44</v>
      </c>
      <c r="P1075" s="142">
        <f t="shared" si="1"/>
        <v>0</v>
      </c>
      <c r="Q1075" s="142">
        <v>0.096</v>
      </c>
      <c r="R1075" s="142">
        <f t="shared" si="2"/>
        <v>1.1520000000000001</v>
      </c>
      <c r="S1075" s="142">
        <v>0</v>
      </c>
      <c r="T1075" s="143">
        <f t="shared" si="3"/>
        <v>0</v>
      </c>
      <c r="AR1075" s="144" t="s">
        <v>169</v>
      </c>
      <c r="AT1075" s="144" t="s">
        <v>164</v>
      </c>
      <c r="AU1075" s="144" t="s">
        <v>82</v>
      </c>
      <c r="AY1075" s="18" t="s">
        <v>161</v>
      </c>
      <c r="BE1075" s="145">
        <f t="shared" si="4"/>
        <v>0</v>
      </c>
      <c r="BF1075" s="145">
        <f t="shared" si="5"/>
        <v>0</v>
      </c>
      <c r="BG1075" s="145">
        <f t="shared" si="6"/>
        <v>0</v>
      </c>
      <c r="BH1075" s="145">
        <f t="shared" si="7"/>
        <v>0</v>
      </c>
      <c r="BI1075" s="145">
        <f t="shared" si="8"/>
        <v>0</v>
      </c>
      <c r="BJ1075" s="18" t="s">
        <v>80</v>
      </c>
      <c r="BK1075" s="145">
        <f t="shared" si="9"/>
        <v>0</v>
      </c>
      <c r="BL1075" s="18" t="s">
        <v>169</v>
      </c>
      <c r="BM1075" s="144" t="s">
        <v>987</v>
      </c>
    </row>
    <row r="1076" spans="2:65" s="1" customFormat="1" ht="24.2" customHeight="1">
      <c r="B1076" s="132"/>
      <c r="C1076" s="133" t="s">
        <v>988</v>
      </c>
      <c r="D1076" s="133" t="s">
        <v>164</v>
      </c>
      <c r="E1076" s="134" t="s">
        <v>989</v>
      </c>
      <c r="F1076" s="135" t="s">
        <v>990</v>
      </c>
      <c r="G1076" s="136" t="s">
        <v>212</v>
      </c>
      <c r="H1076" s="137">
        <v>2</v>
      </c>
      <c r="I1076" s="138"/>
      <c r="J1076" s="139">
        <f t="shared" si="0"/>
        <v>0</v>
      </c>
      <c r="K1076" s="135" t="s">
        <v>3</v>
      </c>
      <c r="L1076" s="33"/>
      <c r="M1076" s="140" t="s">
        <v>3</v>
      </c>
      <c r="N1076" s="141" t="s">
        <v>44</v>
      </c>
      <c r="P1076" s="142">
        <f t="shared" si="1"/>
        <v>0</v>
      </c>
      <c r="Q1076" s="142">
        <v>0.096</v>
      </c>
      <c r="R1076" s="142">
        <f t="shared" si="2"/>
        <v>0.192</v>
      </c>
      <c r="S1076" s="142">
        <v>0</v>
      </c>
      <c r="T1076" s="143">
        <f t="shared" si="3"/>
        <v>0</v>
      </c>
      <c r="AR1076" s="144" t="s">
        <v>169</v>
      </c>
      <c r="AT1076" s="144" t="s">
        <v>164</v>
      </c>
      <c r="AU1076" s="144" t="s">
        <v>82</v>
      </c>
      <c r="AY1076" s="18" t="s">
        <v>161</v>
      </c>
      <c r="BE1076" s="145">
        <f t="shared" si="4"/>
        <v>0</v>
      </c>
      <c r="BF1076" s="145">
        <f t="shared" si="5"/>
        <v>0</v>
      </c>
      <c r="BG1076" s="145">
        <f t="shared" si="6"/>
        <v>0</v>
      </c>
      <c r="BH1076" s="145">
        <f t="shared" si="7"/>
        <v>0</v>
      </c>
      <c r="BI1076" s="145">
        <f t="shared" si="8"/>
        <v>0</v>
      </c>
      <c r="BJ1076" s="18" t="s">
        <v>80</v>
      </c>
      <c r="BK1076" s="145">
        <f t="shared" si="9"/>
        <v>0</v>
      </c>
      <c r="BL1076" s="18" t="s">
        <v>169</v>
      </c>
      <c r="BM1076" s="144" t="s">
        <v>991</v>
      </c>
    </row>
    <row r="1077" spans="2:65" s="1" customFormat="1" ht="24.2" customHeight="1">
      <c r="B1077" s="132"/>
      <c r="C1077" s="133" t="s">
        <v>992</v>
      </c>
      <c r="D1077" s="133" t="s">
        <v>164</v>
      </c>
      <c r="E1077" s="134" t="s">
        <v>993</v>
      </c>
      <c r="F1077" s="135" t="s">
        <v>994</v>
      </c>
      <c r="G1077" s="136" t="s">
        <v>212</v>
      </c>
      <c r="H1077" s="137">
        <v>1</v>
      </c>
      <c r="I1077" s="138"/>
      <c r="J1077" s="139">
        <f t="shared" si="0"/>
        <v>0</v>
      </c>
      <c r="K1077" s="135" t="s">
        <v>3</v>
      </c>
      <c r="L1077" s="33"/>
      <c r="M1077" s="140" t="s">
        <v>3</v>
      </c>
      <c r="N1077" s="141" t="s">
        <v>44</v>
      </c>
      <c r="P1077" s="142">
        <f t="shared" si="1"/>
        <v>0</v>
      </c>
      <c r="Q1077" s="142">
        <v>0.096</v>
      </c>
      <c r="R1077" s="142">
        <f t="shared" si="2"/>
        <v>0.096</v>
      </c>
      <c r="S1077" s="142">
        <v>0</v>
      </c>
      <c r="T1077" s="143">
        <f t="shared" si="3"/>
        <v>0</v>
      </c>
      <c r="AR1077" s="144" t="s">
        <v>169</v>
      </c>
      <c r="AT1077" s="144" t="s">
        <v>164</v>
      </c>
      <c r="AU1077" s="144" t="s">
        <v>82</v>
      </c>
      <c r="AY1077" s="18" t="s">
        <v>161</v>
      </c>
      <c r="BE1077" s="145">
        <f t="shared" si="4"/>
        <v>0</v>
      </c>
      <c r="BF1077" s="145">
        <f t="shared" si="5"/>
        <v>0</v>
      </c>
      <c r="BG1077" s="145">
        <f t="shared" si="6"/>
        <v>0</v>
      </c>
      <c r="BH1077" s="145">
        <f t="shared" si="7"/>
        <v>0</v>
      </c>
      <c r="BI1077" s="145">
        <f t="shared" si="8"/>
        <v>0</v>
      </c>
      <c r="BJ1077" s="18" t="s">
        <v>80</v>
      </c>
      <c r="BK1077" s="145">
        <f t="shared" si="9"/>
        <v>0</v>
      </c>
      <c r="BL1077" s="18" t="s">
        <v>169</v>
      </c>
      <c r="BM1077" s="144" t="s">
        <v>995</v>
      </c>
    </row>
    <row r="1078" spans="2:65" s="1" customFormat="1" ht="24.2" customHeight="1">
      <c r="B1078" s="132"/>
      <c r="C1078" s="133" t="s">
        <v>996</v>
      </c>
      <c r="D1078" s="133" t="s">
        <v>164</v>
      </c>
      <c r="E1078" s="134" t="s">
        <v>997</v>
      </c>
      <c r="F1078" s="135" t="s">
        <v>998</v>
      </c>
      <c r="G1078" s="136" t="s">
        <v>212</v>
      </c>
      <c r="H1078" s="137">
        <v>5</v>
      </c>
      <c r="I1078" s="138"/>
      <c r="J1078" s="139">
        <f t="shared" si="0"/>
        <v>0</v>
      </c>
      <c r="K1078" s="135" t="s">
        <v>3</v>
      </c>
      <c r="L1078" s="33"/>
      <c r="M1078" s="140" t="s">
        <v>3</v>
      </c>
      <c r="N1078" s="141" t="s">
        <v>44</v>
      </c>
      <c r="P1078" s="142">
        <f t="shared" si="1"/>
        <v>0</v>
      </c>
      <c r="Q1078" s="142">
        <v>0.096</v>
      </c>
      <c r="R1078" s="142">
        <f t="shared" si="2"/>
        <v>0.48</v>
      </c>
      <c r="S1078" s="142">
        <v>0</v>
      </c>
      <c r="T1078" s="143">
        <f t="shared" si="3"/>
        <v>0</v>
      </c>
      <c r="AR1078" s="144" t="s">
        <v>169</v>
      </c>
      <c r="AT1078" s="144" t="s">
        <v>164</v>
      </c>
      <c r="AU1078" s="144" t="s">
        <v>82</v>
      </c>
      <c r="AY1078" s="18" t="s">
        <v>161</v>
      </c>
      <c r="BE1078" s="145">
        <f t="shared" si="4"/>
        <v>0</v>
      </c>
      <c r="BF1078" s="145">
        <f t="shared" si="5"/>
        <v>0</v>
      </c>
      <c r="BG1078" s="145">
        <f t="shared" si="6"/>
        <v>0</v>
      </c>
      <c r="BH1078" s="145">
        <f t="shared" si="7"/>
        <v>0</v>
      </c>
      <c r="BI1078" s="145">
        <f t="shared" si="8"/>
        <v>0</v>
      </c>
      <c r="BJ1078" s="18" t="s">
        <v>80</v>
      </c>
      <c r="BK1078" s="145">
        <f t="shared" si="9"/>
        <v>0</v>
      </c>
      <c r="BL1078" s="18" t="s">
        <v>169</v>
      </c>
      <c r="BM1078" s="144" t="s">
        <v>999</v>
      </c>
    </row>
    <row r="1079" spans="2:65" s="1" customFormat="1" ht="24.2" customHeight="1">
      <c r="B1079" s="132"/>
      <c r="C1079" s="133" t="s">
        <v>1000</v>
      </c>
      <c r="D1079" s="133" t="s">
        <v>164</v>
      </c>
      <c r="E1079" s="134" t="s">
        <v>1001</v>
      </c>
      <c r="F1079" s="135" t="s">
        <v>1002</v>
      </c>
      <c r="G1079" s="136" t="s">
        <v>212</v>
      </c>
      <c r="H1079" s="137">
        <v>4</v>
      </c>
      <c r="I1079" s="138"/>
      <c r="J1079" s="139">
        <f t="shared" si="0"/>
        <v>0</v>
      </c>
      <c r="K1079" s="135" t="s">
        <v>3</v>
      </c>
      <c r="L1079" s="33"/>
      <c r="M1079" s="140" t="s">
        <v>3</v>
      </c>
      <c r="N1079" s="141" t="s">
        <v>44</v>
      </c>
      <c r="P1079" s="142">
        <f t="shared" si="1"/>
        <v>0</v>
      </c>
      <c r="Q1079" s="142">
        <v>0.096</v>
      </c>
      <c r="R1079" s="142">
        <f t="shared" si="2"/>
        <v>0.384</v>
      </c>
      <c r="S1079" s="142">
        <v>0</v>
      </c>
      <c r="T1079" s="143">
        <f t="shared" si="3"/>
        <v>0</v>
      </c>
      <c r="AR1079" s="144" t="s">
        <v>169</v>
      </c>
      <c r="AT1079" s="144" t="s">
        <v>164</v>
      </c>
      <c r="AU1079" s="144" t="s">
        <v>82</v>
      </c>
      <c r="AY1079" s="18" t="s">
        <v>161</v>
      </c>
      <c r="BE1079" s="145">
        <f t="shared" si="4"/>
        <v>0</v>
      </c>
      <c r="BF1079" s="145">
        <f t="shared" si="5"/>
        <v>0</v>
      </c>
      <c r="BG1079" s="145">
        <f t="shared" si="6"/>
        <v>0</v>
      </c>
      <c r="BH1079" s="145">
        <f t="shared" si="7"/>
        <v>0</v>
      </c>
      <c r="BI1079" s="145">
        <f t="shared" si="8"/>
        <v>0</v>
      </c>
      <c r="BJ1079" s="18" t="s">
        <v>80</v>
      </c>
      <c r="BK1079" s="145">
        <f t="shared" si="9"/>
        <v>0</v>
      </c>
      <c r="BL1079" s="18" t="s">
        <v>169</v>
      </c>
      <c r="BM1079" s="144" t="s">
        <v>1003</v>
      </c>
    </row>
    <row r="1080" spans="2:65" s="1" customFormat="1" ht="24.2" customHeight="1">
      <c r="B1080" s="132"/>
      <c r="C1080" s="133" t="s">
        <v>1004</v>
      </c>
      <c r="D1080" s="133" t="s">
        <v>164</v>
      </c>
      <c r="E1080" s="134" t="s">
        <v>1005</v>
      </c>
      <c r="F1080" s="135" t="s">
        <v>1006</v>
      </c>
      <c r="G1080" s="136" t="s">
        <v>212</v>
      </c>
      <c r="H1080" s="137">
        <v>36</v>
      </c>
      <c r="I1080" s="138"/>
      <c r="J1080" s="139">
        <f t="shared" si="0"/>
        <v>0</v>
      </c>
      <c r="K1080" s="135" t="s">
        <v>3</v>
      </c>
      <c r="L1080" s="33"/>
      <c r="M1080" s="140" t="s">
        <v>3</v>
      </c>
      <c r="N1080" s="141" t="s">
        <v>44</v>
      </c>
      <c r="P1080" s="142">
        <f t="shared" si="1"/>
        <v>0</v>
      </c>
      <c r="Q1080" s="142">
        <v>0.096</v>
      </c>
      <c r="R1080" s="142">
        <f t="shared" si="2"/>
        <v>3.456</v>
      </c>
      <c r="S1080" s="142">
        <v>0</v>
      </c>
      <c r="T1080" s="143">
        <f t="shared" si="3"/>
        <v>0</v>
      </c>
      <c r="AR1080" s="144" t="s">
        <v>169</v>
      </c>
      <c r="AT1080" s="144" t="s">
        <v>164</v>
      </c>
      <c r="AU1080" s="144" t="s">
        <v>82</v>
      </c>
      <c r="AY1080" s="18" t="s">
        <v>161</v>
      </c>
      <c r="BE1080" s="145">
        <f t="shared" si="4"/>
        <v>0</v>
      </c>
      <c r="BF1080" s="145">
        <f t="shared" si="5"/>
        <v>0</v>
      </c>
      <c r="BG1080" s="145">
        <f t="shared" si="6"/>
        <v>0</v>
      </c>
      <c r="BH1080" s="145">
        <f t="shared" si="7"/>
        <v>0</v>
      </c>
      <c r="BI1080" s="145">
        <f t="shared" si="8"/>
        <v>0</v>
      </c>
      <c r="BJ1080" s="18" t="s">
        <v>80</v>
      </c>
      <c r="BK1080" s="145">
        <f t="shared" si="9"/>
        <v>0</v>
      </c>
      <c r="BL1080" s="18" t="s">
        <v>169</v>
      </c>
      <c r="BM1080" s="144" t="s">
        <v>1007</v>
      </c>
    </row>
    <row r="1081" spans="2:65" s="1" customFormat="1" ht="24.2" customHeight="1">
      <c r="B1081" s="132"/>
      <c r="C1081" s="133" t="s">
        <v>1008</v>
      </c>
      <c r="D1081" s="133" t="s">
        <v>164</v>
      </c>
      <c r="E1081" s="134" t="s">
        <v>1009</v>
      </c>
      <c r="F1081" s="135" t="s">
        <v>1010</v>
      </c>
      <c r="G1081" s="136" t="s">
        <v>212</v>
      </c>
      <c r="H1081" s="137">
        <v>2</v>
      </c>
      <c r="I1081" s="138"/>
      <c r="J1081" s="139">
        <f t="shared" si="0"/>
        <v>0</v>
      </c>
      <c r="K1081" s="135" t="s">
        <v>3</v>
      </c>
      <c r="L1081" s="33"/>
      <c r="M1081" s="140" t="s">
        <v>3</v>
      </c>
      <c r="N1081" s="141" t="s">
        <v>44</v>
      </c>
      <c r="P1081" s="142">
        <f t="shared" si="1"/>
        <v>0</v>
      </c>
      <c r="Q1081" s="142">
        <v>0.096</v>
      </c>
      <c r="R1081" s="142">
        <f t="shared" si="2"/>
        <v>0.192</v>
      </c>
      <c r="S1081" s="142">
        <v>0</v>
      </c>
      <c r="T1081" s="143">
        <f t="shared" si="3"/>
        <v>0</v>
      </c>
      <c r="AR1081" s="144" t="s">
        <v>169</v>
      </c>
      <c r="AT1081" s="144" t="s">
        <v>164</v>
      </c>
      <c r="AU1081" s="144" t="s">
        <v>82</v>
      </c>
      <c r="AY1081" s="18" t="s">
        <v>161</v>
      </c>
      <c r="BE1081" s="145">
        <f t="shared" si="4"/>
        <v>0</v>
      </c>
      <c r="BF1081" s="145">
        <f t="shared" si="5"/>
        <v>0</v>
      </c>
      <c r="BG1081" s="145">
        <f t="shared" si="6"/>
        <v>0</v>
      </c>
      <c r="BH1081" s="145">
        <f t="shared" si="7"/>
        <v>0</v>
      </c>
      <c r="BI1081" s="145">
        <f t="shared" si="8"/>
        <v>0</v>
      </c>
      <c r="BJ1081" s="18" t="s">
        <v>80</v>
      </c>
      <c r="BK1081" s="145">
        <f t="shared" si="9"/>
        <v>0</v>
      </c>
      <c r="BL1081" s="18" t="s">
        <v>169</v>
      </c>
      <c r="BM1081" s="144" t="s">
        <v>1011</v>
      </c>
    </row>
    <row r="1082" spans="2:65" s="1" customFormat="1" ht="37.9" customHeight="1">
      <c r="B1082" s="132"/>
      <c r="C1082" s="133" t="s">
        <v>1012</v>
      </c>
      <c r="D1082" s="133" t="s">
        <v>164</v>
      </c>
      <c r="E1082" s="134" t="s">
        <v>1013</v>
      </c>
      <c r="F1082" s="135" t="s">
        <v>1014</v>
      </c>
      <c r="G1082" s="136" t="s">
        <v>212</v>
      </c>
      <c r="H1082" s="137">
        <v>3</v>
      </c>
      <c r="I1082" s="138"/>
      <c r="J1082" s="139">
        <f t="shared" si="0"/>
        <v>0</v>
      </c>
      <c r="K1082" s="135" t="s">
        <v>3</v>
      </c>
      <c r="L1082" s="33"/>
      <c r="M1082" s="140" t="s">
        <v>3</v>
      </c>
      <c r="N1082" s="141" t="s">
        <v>44</v>
      </c>
      <c r="P1082" s="142">
        <f t="shared" si="1"/>
        <v>0</v>
      </c>
      <c r="Q1082" s="142">
        <v>0.096</v>
      </c>
      <c r="R1082" s="142">
        <f t="shared" si="2"/>
        <v>0.28800000000000003</v>
      </c>
      <c r="S1082" s="142">
        <v>0</v>
      </c>
      <c r="T1082" s="143">
        <f t="shared" si="3"/>
        <v>0</v>
      </c>
      <c r="AR1082" s="144" t="s">
        <v>169</v>
      </c>
      <c r="AT1082" s="144" t="s">
        <v>164</v>
      </c>
      <c r="AU1082" s="144" t="s">
        <v>82</v>
      </c>
      <c r="AY1082" s="18" t="s">
        <v>161</v>
      </c>
      <c r="BE1082" s="145">
        <f t="shared" si="4"/>
        <v>0</v>
      </c>
      <c r="BF1082" s="145">
        <f t="shared" si="5"/>
        <v>0</v>
      </c>
      <c r="BG1082" s="145">
        <f t="shared" si="6"/>
        <v>0</v>
      </c>
      <c r="BH1082" s="145">
        <f t="shared" si="7"/>
        <v>0</v>
      </c>
      <c r="BI1082" s="145">
        <f t="shared" si="8"/>
        <v>0</v>
      </c>
      <c r="BJ1082" s="18" t="s">
        <v>80</v>
      </c>
      <c r="BK1082" s="145">
        <f t="shared" si="9"/>
        <v>0</v>
      </c>
      <c r="BL1082" s="18" t="s">
        <v>169</v>
      </c>
      <c r="BM1082" s="144" t="s">
        <v>1015</v>
      </c>
    </row>
    <row r="1083" spans="2:65" s="1" customFormat="1" ht="37.9" customHeight="1">
      <c r="B1083" s="132"/>
      <c r="C1083" s="133" t="s">
        <v>1016</v>
      </c>
      <c r="D1083" s="133" t="s">
        <v>164</v>
      </c>
      <c r="E1083" s="134" t="s">
        <v>1017</v>
      </c>
      <c r="F1083" s="135" t="s">
        <v>1018</v>
      </c>
      <c r="G1083" s="136" t="s">
        <v>212</v>
      </c>
      <c r="H1083" s="137">
        <v>1</v>
      </c>
      <c r="I1083" s="138"/>
      <c r="J1083" s="139">
        <f t="shared" si="0"/>
        <v>0</v>
      </c>
      <c r="K1083" s="135" t="s">
        <v>3</v>
      </c>
      <c r="L1083" s="33"/>
      <c r="M1083" s="140" t="s">
        <v>3</v>
      </c>
      <c r="N1083" s="141" t="s">
        <v>44</v>
      </c>
      <c r="P1083" s="142">
        <f t="shared" si="1"/>
        <v>0</v>
      </c>
      <c r="Q1083" s="142">
        <v>0.096</v>
      </c>
      <c r="R1083" s="142">
        <f t="shared" si="2"/>
        <v>0.096</v>
      </c>
      <c r="S1083" s="142">
        <v>0</v>
      </c>
      <c r="T1083" s="143">
        <f t="shared" si="3"/>
        <v>0</v>
      </c>
      <c r="AR1083" s="144" t="s">
        <v>169</v>
      </c>
      <c r="AT1083" s="144" t="s">
        <v>164</v>
      </c>
      <c r="AU1083" s="144" t="s">
        <v>82</v>
      </c>
      <c r="AY1083" s="18" t="s">
        <v>161</v>
      </c>
      <c r="BE1083" s="145">
        <f t="shared" si="4"/>
        <v>0</v>
      </c>
      <c r="BF1083" s="145">
        <f t="shared" si="5"/>
        <v>0</v>
      </c>
      <c r="BG1083" s="145">
        <f t="shared" si="6"/>
        <v>0</v>
      </c>
      <c r="BH1083" s="145">
        <f t="shared" si="7"/>
        <v>0</v>
      </c>
      <c r="BI1083" s="145">
        <f t="shared" si="8"/>
        <v>0</v>
      </c>
      <c r="BJ1083" s="18" t="s">
        <v>80</v>
      </c>
      <c r="BK1083" s="145">
        <f t="shared" si="9"/>
        <v>0</v>
      </c>
      <c r="BL1083" s="18" t="s">
        <v>169</v>
      </c>
      <c r="BM1083" s="144" t="s">
        <v>1019</v>
      </c>
    </row>
    <row r="1084" spans="2:65" s="1" customFormat="1" ht="37.9" customHeight="1">
      <c r="B1084" s="132"/>
      <c r="C1084" s="133" t="s">
        <v>1020</v>
      </c>
      <c r="D1084" s="133" t="s">
        <v>164</v>
      </c>
      <c r="E1084" s="134" t="s">
        <v>1021</v>
      </c>
      <c r="F1084" s="135" t="s">
        <v>1022</v>
      </c>
      <c r="G1084" s="136" t="s">
        <v>212</v>
      </c>
      <c r="H1084" s="137">
        <v>3</v>
      </c>
      <c r="I1084" s="138"/>
      <c r="J1084" s="139">
        <f t="shared" si="0"/>
        <v>0</v>
      </c>
      <c r="K1084" s="135" t="s">
        <v>3</v>
      </c>
      <c r="L1084" s="33"/>
      <c r="M1084" s="140" t="s">
        <v>3</v>
      </c>
      <c r="N1084" s="141" t="s">
        <v>44</v>
      </c>
      <c r="P1084" s="142">
        <f t="shared" si="1"/>
        <v>0</v>
      </c>
      <c r="Q1084" s="142">
        <v>0.096</v>
      </c>
      <c r="R1084" s="142">
        <f t="shared" si="2"/>
        <v>0.28800000000000003</v>
      </c>
      <c r="S1084" s="142">
        <v>0</v>
      </c>
      <c r="T1084" s="143">
        <f t="shared" si="3"/>
        <v>0</v>
      </c>
      <c r="AR1084" s="144" t="s">
        <v>169</v>
      </c>
      <c r="AT1084" s="144" t="s">
        <v>164</v>
      </c>
      <c r="AU1084" s="144" t="s">
        <v>82</v>
      </c>
      <c r="AY1084" s="18" t="s">
        <v>161</v>
      </c>
      <c r="BE1084" s="145">
        <f t="shared" si="4"/>
        <v>0</v>
      </c>
      <c r="BF1084" s="145">
        <f t="shared" si="5"/>
        <v>0</v>
      </c>
      <c r="BG1084" s="145">
        <f t="shared" si="6"/>
        <v>0</v>
      </c>
      <c r="BH1084" s="145">
        <f t="shared" si="7"/>
        <v>0</v>
      </c>
      <c r="BI1084" s="145">
        <f t="shared" si="8"/>
        <v>0</v>
      </c>
      <c r="BJ1084" s="18" t="s">
        <v>80</v>
      </c>
      <c r="BK1084" s="145">
        <f t="shared" si="9"/>
        <v>0</v>
      </c>
      <c r="BL1084" s="18" t="s">
        <v>169</v>
      </c>
      <c r="BM1084" s="144" t="s">
        <v>1023</v>
      </c>
    </row>
    <row r="1085" spans="2:65" s="1" customFormat="1" ht="24.2" customHeight="1">
      <c r="B1085" s="132"/>
      <c r="C1085" s="133" t="s">
        <v>1024</v>
      </c>
      <c r="D1085" s="133" t="s">
        <v>164</v>
      </c>
      <c r="E1085" s="134" t="s">
        <v>1025</v>
      </c>
      <c r="F1085" s="135" t="s">
        <v>1026</v>
      </c>
      <c r="G1085" s="136" t="s">
        <v>212</v>
      </c>
      <c r="H1085" s="137">
        <v>12</v>
      </c>
      <c r="I1085" s="138"/>
      <c r="J1085" s="139">
        <f t="shared" si="0"/>
        <v>0</v>
      </c>
      <c r="K1085" s="135" t="s">
        <v>168</v>
      </c>
      <c r="L1085" s="33"/>
      <c r="M1085" s="140" t="s">
        <v>3</v>
      </c>
      <c r="N1085" s="141" t="s">
        <v>44</v>
      </c>
      <c r="P1085" s="142">
        <f t="shared" si="1"/>
        <v>0</v>
      </c>
      <c r="Q1085" s="142">
        <v>0.00018</v>
      </c>
      <c r="R1085" s="142">
        <f t="shared" si="2"/>
        <v>0.00216</v>
      </c>
      <c r="S1085" s="142">
        <v>0</v>
      </c>
      <c r="T1085" s="143">
        <f t="shared" si="3"/>
        <v>0</v>
      </c>
      <c r="AR1085" s="144" t="s">
        <v>169</v>
      </c>
      <c r="AT1085" s="144" t="s">
        <v>164</v>
      </c>
      <c r="AU1085" s="144" t="s">
        <v>82</v>
      </c>
      <c r="AY1085" s="18" t="s">
        <v>161</v>
      </c>
      <c r="BE1085" s="145">
        <f t="shared" si="4"/>
        <v>0</v>
      </c>
      <c r="BF1085" s="145">
        <f t="shared" si="5"/>
        <v>0</v>
      </c>
      <c r="BG1085" s="145">
        <f t="shared" si="6"/>
        <v>0</v>
      </c>
      <c r="BH1085" s="145">
        <f t="shared" si="7"/>
        <v>0</v>
      </c>
      <c r="BI1085" s="145">
        <f t="shared" si="8"/>
        <v>0</v>
      </c>
      <c r="BJ1085" s="18" t="s">
        <v>80</v>
      </c>
      <c r="BK1085" s="145">
        <f t="shared" si="9"/>
        <v>0</v>
      </c>
      <c r="BL1085" s="18" t="s">
        <v>169</v>
      </c>
      <c r="BM1085" s="144" t="s">
        <v>1027</v>
      </c>
    </row>
    <row r="1086" spans="2:47" s="1" customFormat="1" ht="12">
      <c r="B1086" s="33"/>
      <c r="D1086" s="146" t="s">
        <v>171</v>
      </c>
      <c r="F1086" s="147" t="s">
        <v>1028</v>
      </c>
      <c r="I1086" s="148"/>
      <c r="L1086" s="33"/>
      <c r="M1086" s="149"/>
      <c r="T1086" s="54"/>
      <c r="AT1086" s="18" t="s">
        <v>171</v>
      </c>
      <c r="AU1086" s="18" t="s">
        <v>82</v>
      </c>
    </row>
    <row r="1087" spans="2:65" s="1" customFormat="1" ht="33" customHeight="1">
      <c r="B1087" s="132"/>
      <c r="C1087" s="171" t="s">
        <v>1029</v>
      </c>
      <c r="D1087" s="171" t="s">
        <v>193</v>
      </c>
      <c r="E1087" s="172" t="s">
        <v>1030</v>
      </c>
      <c r="F1087" s="173" t="s">
        <v>1031</v>
      </c>
      <c r="G1087" s="174" t="s">
        <v>212</v>
      </c>
      <c r="H1087" s="175">
        <v>12</v>
      </c>
      <c r="I1087" s="176"/>
      <c r="J1087" s="177">
        <f>ROUND(I1087*H1087,2)</f>
        <v>0</v>
      </c>
      <c r="K1087" s="173" t="s">
        <v>3</v>
      </c>
      <c r="L1087" s="178"/>
      <c r="M1087" s="179" t="s">
        <v>3</v>
      </c>
      <c r="N1087" s="180" t="s">
        <v>44</v>
      </c>
      <c r="P1087" s="142">
        <f>O1087*H1087</f>
        <v>0</v>
      </c>
      <c r="Q1087" s="142">
        <v>0.01</v>
      </c>
      <c r="R1087" s="142">
        <f>Q1087*H1087</f>
        <v>0.12</v>
      </c>
      <c r="S1087" s="142">
        <v>0</v>
      </c>
      <c r="T1087" s="143">
        <f>S1087*H1087</f>
        <v>0</v>
      </c>
      <c r="AR1087" s="144" t="s">
        <v>196</v>
      </c>
      <c r="AT1087" s="144" t="s">
        <v>193</v>
      </c>
      <c r="AU1087" s="144" t="s">
        <v>82</v>
      </c>
      <c r="AY1087" s="18" t="s">
        <v>161</v>
      </c>
      <c r="BE1087" s="145">
        <f>IF(N1087="základní",J1087,0)</f>
        <v>0</v>
      </c>
      <c r="BF1087" s="145">
        <f>IF(N1087="snížená",J1087,0)</f>
        <v>0</v>
      </c>
      <c r="BG1087" s="145">
        <f>IF(N1087="zákl. přenesená",J1087,0)</f>
        <v>0</v>
      </c>
      <c r="BH1087" s="145">
        <f>IF(N1087="sníž. přenesená",J1087,0)</f>
        <v>0</v>
      </c>
      <c r="BI1087" s="145">
        <f>IF(N1087="nulová",J1087,0)</f>
        <v>0</v>
      </c>
      <c r="BJ1087" s="18" t="s">
        <v>80</v>
      </c>
      <c r="BK1087" s="145">
        <f>ROUND(I1087*H1087,2)</f>
        <v>0</v>
      </c>
      <c r="BL1087" s="18" t="s">
        <v>169</v>
      </c>
      <c r="BM1087" s="144" t="s">
        <v>1032</v>
      </c>
    </row>
    <row r="1088" spans="2:63" s="11" customFormat="1" ht="22.9" customHeight="1">
      <c r="B1088" s="120"/>
      <c r="D1088" s="121" t="s">
        <v>72</v>
      </c>
      <c r="E1088" s="130" t="s">
        <v>1033</v>
      </c>
      <c r="F1088" s="130" t="s">
        <v>1034</v>
      </c>
      <c r="I1088" s="123"/>
      <c r="J1088" s="131">
        <f>BK1088</f>
        <v>0</v>
      </c>
      <c r="L1088" s="120"/>
      <c r="M1088" s="125"/>
      <c r="P1088" s="126">
        <f>SUM(P1089:P1100)</f>
        <v>0</v>
      </c>
      <c r="R1088" s="126">
        <f>SUM(R1089:R1100)</f>
        <v>0</v>
      </c>
      <c r="T1088" s="127">
        <f>SUM(T1089:T1100)</f>
        <v>0</v>
      </c>
      <c r="AR1088" s="121" t="s">
        <v>80</v>
      </c>
      <c r="AT1088" s="128" t="s">
        <v>72</v>
      </c>
      <c r="AU1088" s="128" t="s">
        <v>80</v>
      </c>
      <c r="AY1088" s="121" t="s">
        <v>161</v>
      </c>
      <c r="BK1088" s="129">
        <f>SUM(BK1089:BK1100)</f>
        <v>0</v>
      </c>
    </row>
    <row r="1089" spans="2:65" s="1" customFormat="1" ht="37.9" customHeight="1">
      <c r="B1089" s="132"/>
      <c r="C1089" s="133" t="s">
        <v>1035</v>
      </c>
      <c r="D1089" s="133" t="s">
        <v>164</v>
      </c>
      <c r="E1089" s="134" t="s">
        <v>1036</v>
      </c>
      <c r="F1089" s="135" t="s">
        <v>1037</v>
      </c>
      <c r="G1089" s="136" t="s">
        <v>240</v>
      </c>
      <c r="H1089" s="137">
        <v>491.414</v>
      </c>
      <c r="I1089" s="138"/>
      <c r="J1089" s="139">
        <f>ROUND(I1089*H1089,2)</f>
        <v>0</v>
      </c>
      <c r="K1089" s="135" t="s">
        <v>168</v>
      </c>
      <c r="L1089" s="33"/>
      <c r="M1089" s="140" t="s">
        <v>3</v>
      </c>
      <c r="N1089" s="141" t="s">
        <v>44</v>
      </c>
      <c r="P1089" s="142">
        <f>O1089*H1089</f>
        <v>0</v>
      </c>
      <c r="Q1089" s="142">
        <v>0</v>
      </c>
      <c r="R1089" s="142">
        <f>Q1089*H1089</f>
        <v>0</v>
      </c>
      <c r="S1089" s="142">
        <v>0</v>
      </c>
      <c r="T1089" s="143">
        <f>S1089*H1089</f>
        <v>0</v>
      </c>
      <c r="AR1089" s="144" t="s">
        <v>169</v>
      </c>
      <c r="AT1089" s="144" t="s">
        <v>164</v>
      </c>
      <c r="AU1089" s="144" t="s">
        <v>82</v>
      </c>
      <c r="AY1089" s="18" t="s">
        <v>161</v>
      </c>
      <c r="BE1089" s="145">
        <f>IF(N1089="základní",J1089,0)</f>
        <v>0</v>
      </c>
      <c r="BF1089" s="145">
        <f>IF(N1089="snížená",J1089,0)</f>
        <v>0</v>
      </c>
      <c r="BG1089" s="145">
        <f>IF(N1089="zákl. přenesená",J1089,0)</f>
        <v>0</v>
      </c>
      <c r="BH1089" s="145">
        <f>IF(N1089="sníž. přenesená",J1089,0)</f>
        <v>0</v>
      </c>
      <c r="BI1089" s="145">
        <f>IF(N1089="nulová",J1089,0)</f>
        <v>0</v>
      </c>
      <c r="BJ1089" s="18" t="s">
        <v>80</v>
      </c>
      <c r="BK1089" s="145">
        <f>ROUND(I1089*H1089,2)</f>
        <v>0</v>
      </c>
      <c r="BL1089" s="18" t="s">
        <v>169</v>
      </c>
      <c r="BM1089" s="144" t="s">
        <v>1038</v>
      </c>
    </row>
    <row r="1090" spans="2:47" s="1" customFormat="1" ht="12">
      <c r="B1090" s="33"/>
      <c r="D1090" s="146" t="s">
        <v>171</v>
      </c>
      <c r="F1090" s="147" t="s">
        <v>1039</v>
      </c>
      <c r="I1090" s="148"/>
      <c r="L1090" s="33"/>
      <c r="M1090" s="149"/>
      <c r="T1090" s="54"/>
      <c r="AT1090" s="18" t="s">
        <v>171</v>
      </c>
      <c r="AU1090" s="18" t="s">
        <v>82</v>
      </c>
    </row>
    <row r="1091" spans="2:65" s="1" customFormat="1" ht="62.65" customHeight="1">
      <c r="B1091" s="132"/>
      <c r="C1091" s="133" t="s">
        <v>1040</v>
      </c>
      <c r="D1091" s="133" t="s">
        <v>164</v>
      </c>
      <c r="E1091" s="134" t="s">
        <v>1041</v>
      </c>
      <c r="F1091" s="135" t="s">
        <v>1042</v>
      </c>
      <c r="G1091" s="136" t="s">
        <v>240</v>
      </c>
      <c r="H1091" s="137">
        <v>982.828</v>
      </c>
      <c r="I1091" s="138"/>
      <c r="J1091" s="139">
        <f>ROUND(I1091*H1091,2)</f>
        <v>0</v>
      </c>
      <c r="K1091" s="135" t="s">
        <v>168</v>
      </c>
      <c r="L1091" s="33"/>
      <c r="M1091" s="140" t="s">
        <v>3</v>
      </c>
      <c r="N1091" s="141" t="s">
        <v>44</v>
      </c>
      <c r="P1091" s="142">
        <f>O1091*H1091</f>
        <v>0</v>
      </c>
      <c r="Q1091" s="142">
        <v>0</v>
      </c>
      <c r="R1091" s="142">
        <f>Q1091*H1091</f>
        <v>0</v>
      </c>
      <c r="S1091" s="142">
        <v>0</v>
      </c>
      <c r="T1091" s="143">
        <f>S1091*H1091</f>
        <v>0</v>
      </c>
      <c r="AR1091" s="144" t="s">
        <v>169</v>
      </c>
      <c r="AT1091" s="144" t="s">
        <v>164</v>
      </c>
      <c r="AU1091" s="144" t="s">
        <v>82</v>
      </c>
      <c r="AY1091" s="18" t="s">
        <v>161</v>
      </c>
      <c r="BE1091" s="145">
        <f>IF(N1091="základní",J1091,0)</f>
        <v>0</v>
      </c>
      <c r="BF1091" s="145">
        <f>IF(N1091="snížená",J1091,0)</f>
        <v>0</v>
      </c>
      <c r="BG1091" s="145">
        <f>IF(N1091="zákl. přenesená",J1091,0)</f>
        <v>0</v>
      </c>
      <c r="BH1091" s="145">
        <f>IF(N1091="sníž. přenesená",J1091,0)</f>
        <v>0</v>
      </c>
      <c r="BI1091" s="145">
        <f>IF(N1091="nulová",J1091,0)</f>
        <v>0</v>
      </c>
      <c r="BJ1091" s="18" t="s">
        <v>80</v>
      </c>
      <c r="BK1091" s="145">
        <f>ROUND(I1091*H1091,2)</f>
        <v>0</v>
      </c>
      <c r="BL1091" s="18" t="s">
        <v>169</v>
      </c>
      <c r="BM1091" s="144" t="s">
        <v>1043</v>
      </c>
    </row>
    <row r="1092" spans="2:47" s="1" customFormat="1" ht="12">
      <c r="B1092" s="33"/>
      <c r="D1092" s="146" t="s">
        <v>171</v>
      </c>
      <c r="F1092" s="147" t="s">
        <v>1044</v>
      </c>
      <c r="I1092" s="148"/>
      <c r="L1092" s="33"/>
      <c r="M1092" s="149"/>
      <c r="T1092" s="54"/>
      <c r="AT1092" s="18" t="s">
        <v>171</v>
      </c>
      <c r="AU1092" s="18" t="s">
        <v>82</v>
      </c>
    </row>
    <row r="1093" spans="2:51" s="13" customFormat="1" ht="12">
      <c r="B1093" s="157"/>
      <c r="D1093" s="151" t="s">
        <v>173</v>
      </c>
      <c r="F1093" s="159" t="s">
        <v>1045</v>
      </c>
      <c r="H1093" s="160">
        <v>982.828</v>
      </c>
      <c r="I1093" s="161"/>
      <c r="L1093" s="157"/>
      <c r="M1093" s="162"/>
      <c r="T1093" s="163"/>
      <c r="AT1093" s="158" t="s">
        <v>173</v>
      </c>
      <c r="AU1093" s="158" t="s">
        <v>82</v>
      </c>
      <c r="AV1093" s="13" t="s">
        <v>82</v>
      </c>
      <c r="AW1093" s="13" t="s">
        <v>4</v>
      </c>
      <c r="AX1093" s="13" t="s">
        <v>80</v>
      </c>
      <c r="AY1093" s="158" t="s">
        <v>161</v>
      </c>
    </row>
    <row r="1094" spans="2:65" s="1" customFormat="1" ht="33" customHeight="1">
      <c r="B1094" s="132"/>
      <c r="C1094" s="133" t="s">
        <v>1046</v>
      </c>
      <c r="D1094" s="133" t="s">
        <v>164</v>
      </c>
      <c r="E1094" s="134" t="s">
        <v>1047</v>
      </c>
      <c r="F1094" s="135" t="s">
        <v>1048</v>
      </c>
      <c r="G1094" s="136" t="s">
        <v>240</v>
      </c>
      <c r="H1094" s="137">
        <v>491.414</v>
      </c>
      <c r="I1094" s="138"/>
      <c r="J1094" s="139">
        <f>ROUND(I1094*H1094,2)</f>
        <v>0</v>
      </c>
      <c r="K1094" s="135" t="s">
        <v>168</v>
      </c>
      <c r="L1094" s="33"/>
      <c r="M1094" s="140" t="s">
        <v>3</v>
      </c>
      <c r="N1094" s="141" t="s">
        <v>44</v>
      </c>
      <c r="P1094" s="142">
        <f>O1094*H1094</f>
        <v>0</v>
      </c>
      <c r="Q1094" s="142">
        <v>0</v>
      </c>
      <c r="R1094" s="142">
        <f>Q1094*H1094</f>
        <v>0</v>
      </c>
      <c r="S1094" s="142">
        <v>0</v>
      </c>
      <c r="T1094" s="143">
        <f>S1094*H1094</f>
        <v>0</v>
      </c>
      <c r="AR1094" s="144" t="s">
        <v>169</v>
      </c>
      <c r="AT1094" s="144" t="s">
        <v>164</v>
      </c>
      <c r="AU1094" s="144" t="s">
        <v>82</v>
      </c>
      <c r="AY1094" s="18" t="s">
        <v>161</v>
      </c>
      <c r="BE1094" s="145">
        <f>IF(N1094="základní",J1094,0)</f>
        <v>0</v>
      </c>
      <c r="BF1094" s="145">
        <f>IF(N1094="snížená",J1094,0)</f>
        <v>0</v>
      </c>
      <c r="BG1094" s="145">
        <f>IF(N1094="zákl. přenesená",J1094,0)</f>
        <v>0</v>
      </c>
      <c r="BH1094" s="145">
        <f>IF(N1094="sníž. přenesená",J1094,0)</f>
        <v>0</v>
      </c>
      <c r="BI1094" s="145">
        <f>IF(N1094="nulová",J1094,0)</f>
        <v>0</v>
      </c>
      <c r="BJ1094" s="18" t="s">
        <v>80</v>
      </c>
      <c r="BK1094" s="145">
        <f>ROUND(I1094*H1094,2)</f>
        <v>0</v>
      </c>
      <c r="BL1094" s="18" t="s">
        <v>169</v>
      </c>
      <c r="BM1094" s="144" t="s">
        <v>1049</v>
      </c>
    </row>
    <row r="1095" spans="2:47" s="1" customFormat="1" ht="12">
      <c r="B1095" s="33"/>
      <c r="D1095" s="146" t="s">
        <v>171</v>
      </c>
      <c r="F1095" s="147" t="s">
        <v>1050</v>
      </c>
      <c r="I1095" s="148"/>
      <c r="L1095" s="33"/>
      <c r="M1095" s="149"/>
      <c r="T1095" s="54"/>
      <c r="AT1095" s="18" t="s">
        <v>171</v>
      </c>
      <c r="AU1095" s="18" t="s">
        <v>82</v>
      </c>
    </row>
    <row r="1096" spans="2:65" s="1" customFormat="1" ht="44.25" customHeight="1">
      <c r="B1096" s="132"/>
      <c r="C1096" s="133" t="s">
        <v>1051</v>
      </c>
      <c r="D1096" s="133" t="s">
        <v>164</v>
      </c>
      <c r="E1096" s="134" t="s">
        <v>1052</v>
      </c>
      <c r="F1096" s="135" t="s">
        <v>1053</v>
      </c>
      <c r="G1096" s="136" t="s">
        <v>240</v>
      </c>
      <c r="H1096" s="137">
        <v>6879.796</v>
      </c>
      <c r="I1096" s="138"/>
      <c r="J1096" s="139">
        <f>ROUND(I1096*H1096,2)</f>
        <v>0</v>
      </c>
      <c r="K1096" s="135" t="s">
        <v>168</v>
      </c>
      <c r="L1096" s="33"/>
      <c r="M1096" s="140" t="s">
        <v>3</v>
      </c>
      <c r="N1096" s="141" t="s">
        <v>44</v>
      </c>
      <c r="P1096" s="142">
        <f>O1096*H1096</f>
        <v>0</v>
      </c>
      <c r="Q1096" s="142">
        <v>0</v>
      </c>
      <c r="R1096" s="142">
        <f>Q1096*H1096</f>
        <v>0</v>
      </c>
      <c r="S1096" s="142">
        <v>0</v>
      </c>
      <c r="T1096" s="143">
        <f>S1096*H1096</f>
        <v>0</v>
      </c>
      <c r="AR1096" s="144" t="s">
        <v>169</v>
      </c>
      <c r="AT1096" s="144" t="s">
        <v>164</v>
      </c>
      <c r="AU1096" s="144" t="s">
        <v>82</v>
      </c>
      <c r="AY1096" s="18" t="s">
        <v>161</v>
      </c>
      <c r="BE1096" s="145">
        <f>IF(N1096="základní",J1096,0)</f>
        <v>0</v>
      </c>
      <c r="BF1096" s="145">
        <f>IF(N1096="snížená",J1096,0)</f>
        <v>0</v>
      </c>
      <c r="BG1096" s="145">
        <f>IF(N1096="zákl. přenesená",J1096,0)</f>
        <v>0</v>
      </c>
      <c r="BH1096" s="145">
        <f>IF(N1096="sníž. přenesená",J1096,0)</f>
        <v>0</v>
      </c>
      <c r="BI1096" s="145">
        <f>IF(N1096="nulová",J1096,0)</f>
        <v>0</v>
      </c>
      <c r="BJ1096" s="18" t="s">
        <v>80</v>
      </c>
      <c r="BK1096" s="145">
        <f>ROUND(I1096*H1096,2)</f>
        <v>0</v>
      </c>
      <c r="BL1096" s="18" t="s">
        <v>169</v>
      </c>
      <c r="BM1096" s="144" t="s">
        <v>1054</v>
      </c>
    </row>
    <row r="1097" spans="2:47" s="1" customFormat="1" ht="12">
      <c r="B1097" s="33"/>
      <c r="D1097" s="146" t="s">
        <v>171</v>
      </c>
      <c r="F1097" s="147" t="s">
        <v>1055</v>
      </c>
      <c r="I1097" s="148"/>
      <c r="L1097" s="33"/>
      <c r="M1097" s="149"/>
      <c r="T1097" s="54"/>
      <c r="AT1097" s="18" t="s">
        <v>171</v>
      </c>
      <c r="AU1097" s="18" t="s">
        <v>82</v>
      </c>
    </row>
    <row r="1098" spans="2:51" s="13" customFormat="1" ht="12">
      <c r="B1098" s="157"/>
      <c r="D1098" s="151" t="s">
        <v>173</v>
      </c>
      <c r="F1098" s="159" t="s">
        <v>1056</v>
      </c>
      <c r="H1098" s="160">
        <v>6879.796</v>
      </c>
      <c r="I1098" s="161"/>
      <c r="L1098" s="157"/>
      <c r="M1098" s="162"/>
      <c r="T1098" s="163"/>
      <c r="AT1098" s="158" t="s">
        <v>173</v>
      </c>
      <c r="AU1098" s="158" t="s">
        <v>82</v>
      </c>
      <c r="AV1098" s="13" t="s">
        <v>82</v>
      </c>
      <c r="AW1098" s="13" t="s">
        <v>4</v>
      </c>
      <c r="AX1098" s="13" t="s">
        <v>80</v>
      </c>
      <c r="AY1098" s="158" t="s">
        <v>161</v>
      </c>
    </row>
    <row r="1099" spans="2:65" s="1" customFormat="1" ht="49.15" customHeight="1">
      <c r="B1099" s="132"/>
      <c r="C1099" s="133" t="s">
        <v>1057</v>
      </c>
      <c r="D1099" s="133" t="s">
        <v>164</v>
      </c>
      <c r="E1099" s="134" t="s">
        <v>1058</v>
      </c>
      <c r="F1099" s="135" t="s">
        <v>1059</v>
      </c>
      <c r="G1099" s="136" t="s">
        <v>240</v>
      </c>
      <c r="H1099" s="137">
        <v>491.414</v>
      </c>
      <c r="I1099" s="138"/>
      <c r="J1099" s="139">
        <f>ROUND(I1099*H1099,2)</f>
        <v>0</v>
      </c>
      <c r="K1099" s="135" t="s">
        <v>168</v>
      </c>
      <c r="L1099" s="33"/>
      <c r="M1099" s="140" t="s">
        <v>3</v>
      </c>
      <c r="N1099" s="141" t="s">
        <v>44</v>
      </c>
      <c r="P1099" s="142">
        <f>O1099*H1099</f>
        <v>0</v>
      </c>
      <c r="Q1099" s="142">
        <v>0</v>
      </c>
      <c r="R1099" s="142">
        <f>Q1099*H1099</f>
        <v>0</v>
      </c>
      <c r="S1099" s="142">
        <v>0</v>
      </c>
      <c r="T1099" s="143">
        <f>S1099*H1099</f>
        <v>0</v>
      </c>
      <c r="AR1099" s="144" t="s">
        <v>169</v>
      </c>
      <c r="AT1099" s="144" t="s">
        <v>164</v>
      </c>
      <c r="AU1099" s="144" t="s">
        <v>82</v>
      </c>
      <c r="AY1099" s="18" t="s">
        <v>161</v>
      </c>
      <c r="BE1099" s="145">
        <f>IF(N1099="základní",J1099,0)</f>
        <v>0</v>
      </c>
      <c r="BF1099" s="145">
        <f>IF(N1099="snížená",J1099,0)</f>
        <v>0</v>
      </c>
      <c r="BG1099" s="145">
        <f>IF(N1099="zákl. přenesená",J1099,0)</f>
        <v>0</v>
      </c>
      <c r="BH1099" s="145">
        <f>IF(N1099="sníž. přenesená",J1099,0)</f>
        <v>0</v>
      </c>
      <c r="BI1099" s="145">
        <f>IF(N1099="nulová",J1099,0)</f>
        <v>0</v>
      </c>
      <c r="BJ1099" s="18" t="s">
        <v>80</v>
      </c>
      <c r="BK1099" s="145">
        <f>ROUND(I1099*H1099,2)</f>
        <v>0</v>
      </c>
      <c r="BL1099" s="18" t="s">
        <v>169</v>
      </c>
      <c r="BM1099" s="144" t="s">
        <v>1060</v>
      </c>
    </row>
    <row r="1100" spans="2:47" s="1" customFormat="1" ht="12">
      <c r="B1100" s="33"/>
      <c r="D1100" s="146" t="s">
        <v>171</v>
      </c>
      <c r="F1100" s="147" t="s">
        <v>1061</v>
      </c>
      <c r="I1100" s="148"/>
      <c r="L1100" s="33"/>
      <c r="M1100" s="149"/>
      <c r="T1100" s="54"/>
      <c r="AT1100" s="18" t="s">
        <v>171</v>
      </c>
      <c r="AU1100" s="18" t="s">
        <v>82</v>
      </c>
    </row>
    <row r="1101" spans="2:63" s="11" customFormat="1" ht="22.9" customHeight="1">
      <c r="B1101" s="120"/>
      <c r="D1101" s="121" t="s">
        <v>72</v>
      </c>
      <c r="E1101" s="130" t="s">
        <v>1062</v>
      </c>
      <c r="F1101" s="130" t="s">
        <v>1063</v>
      </c>
      <c r="I1101" s="123"/>
      <c r="J1101" s="131">
        <f>BK1101</f>
        <v>0</v>
      </c>
      <c r="L1101" s="120"/>
      <c r="M1101" s="125"/>
      <c r="P1101" s="126">
        <f>SUM(P1102:P1103)</f>
        <v>0</v>
      </c>
      <c r="R1101" s="126">
        <f>SUM(R1102:R1103)</f>
        <v>0</v>
      </c>
      <c r="T1101" s="127">
        <f>SUM(T1102:T1103)</f>
        <v>0</v>
      </c>
      <c r="AR1101" s="121" t="s">
        <v>80</v>
      </c>
      <c r="AT1101" s="128" t="s">
        <v>72</v>
      </c>
      <c r="AU1101" s="128" t="s">
        <v>80</v>
      </c>
      <c r="AY1101" s="121" t="s">
        <v>161</v>
      </c>
      <c r="BK1101" s="129">
        <f>SUM(BK1102:BK1103)</f>
        <v>0</v>
      </c>
    </row>
    <row r="1102" spans="2:65" s="1" customFormat="1" ht="55.5" customHeight="1">
      <c r="B1102" s="132"/>
      <c r="C1102" s="133" t="s">
        <v>1064</v>
      </c>
      <c r="D1102" s="133" t="s">
        <v>164</v>
      </c>
      <c r="E1102" s="134" t="s">
        <v>1065</v>
      </c>
      <c r="F1102" s="135" t="s">
        <v>1066</v>
      </c>
      <c r="G1102" s="136" t="s">
        <v>240</v>
      </c>
      <c r="H1102" s="137">
        <v>292.837</v>
      </c>
      <c r="I1102" s="138"/>
      <c r="J1102" s="139">
        <f>ROUND(I1102*H1102,2)</f>
        <v>0</v>
      </c>
      <c r="K1102" s="135" t="s">
        <v>168</v>
      </c>
      <c r="L1102" s="33"/>
      <c r="M1102" s="140" t="s">
        <v>3</v>
      </c>
      <c r="N1102" s="141" t="s">
        <v>44</v>
      </c>
      <c r="P1102" s="142">
        <f>O1102*H1102</f>
        <v>0</v>
      </c>
      <c r="Q1102" s="142">
        <v>0</v>
      </c>
      <c r="R1102" s="142">
        <f>Q1102*H1102</f>
        <v>0</v>
      </c>
      <c r="S1102" s="142">
        <v>0</v>
      </c>
      <c r="T1102" s="143">
        <f>S1102*H1102</f>
        <v>0</v>
      </c>
      <c r="AR1102" s="144" t="s">
        <v>169</v>
      </c>
      <c r="AT1102" s="144" t="s">
        <v>164</v>
      </c>
      <c r="AU1102" s="144" t="s">
        <v>82</v>
      </c>
      <c r="AY1102" s="18" t="s">
        <v>161</v>
      </c>
      <c r="BE1102" s="145">
        <f>IF(N1102="základní",J1102,0)</f>
        <v>0</v>
      </c>
      <c r="BF1102" s="145">
        <f>IF(N1102="snížená",J1102,0)</f>
        <v>0</v>
      </c>
      <c r="BG1102" s="145">
        <f>IF(N1102="zákl. přenesená",J1102,0)</f>
        <v>0</v>
      </c>
      <c r="BH1102" s="145">
        <f>IF(N1102="sníž. přenesená",J1102,0)</f>
        <v>0</v>
      </c>
      <c r="BI1102" s="145">
        <f>IF(N1102="nulová",J1102,0)</f>
        <v>0</v>
      </c>
      <c r="BJ1102" s="18" t="s">
        <v>80</v>
      </c>
      <c r="BK1102" s="145">
        <f>ROUND(I1102*H1102,2)</f>
        <v>0</v>
      </c>
      <c r="BL1102" s="18" t="s">
        <v>169</v>
      </c>
      <c r="BM1102" s="144" t="s">
        <v>1067</v>
      </c>
    </row>
    <row r="1103" spans="2:47" s="1" customFormat="1" ht="12">
      <c r="B1103" s="33"/>
      <c r="D1103" s="146" t="s">
        <v>171</v>
      </c>
      <c r="F1103" s="147" t="s">
        <v>1068</v>
      </c>
      <c r="I1103" s="148"/>
      <c r="L1103" s="33"/>
      <c r="M1103" s="149"/>
      <c r="T1103" s="54"/>
      <c r="AT1103" s="18" t="s">
        <v>171</v>
      </c>
      <c r="AU1103" s="18" t="s">
        <v>82</v>
      </c>
    </row>
    <row r="1104" spans="2:63" s="11" customFormat="1" ht="25.9" customHeight="1">
      <c r="B1104" s="120"/>
      <c r="D1104" s="121" t="s">
        <v>72</v>
      </c>
      <c r="E1104" s="122" t="s">
        <v>1069</v>
      </c>
      <c r="F1104" s="122" t="s">
        <v>1070</v>
      </c>
      <c r="I1104" s="123"/>
      <c r="J1104" s="124">
        <f>BK1104</f>
        <v>0</v>
      </c>
      <c r="L1104" s="120"/>
      <c r="M1104" s="125"/>
      <c r="P1104" s="126">
        <f>P1105+P1156+P1274+P1284+P1312+P1529+P1554+P1672+P1696+P1769+P1777+P1950+P2027+P2053</f>
        <v>0</v>
      </c>
      <c r="R1104" s="126">
        <f>R1105+R1156+R1274+R1284+R1312+R1529+R1554+R1672+R1696+R1769+R1777+R1950+R2027+R2053</f>
        <v>66.59348316</v>
      </c>
      <c r="T1104" s="127">
        <f>T1105+T1156+T1274+T1284+T1312+T1529+T1554+T1672+T1696+T1769+T1777+T1950+T2027+T2053</f>
        <v>55.275728040000004</v>
      </c>
      <c r="AR1104" s="121" t="s">
        <v>82</v>
      </c>
      <c r="AT1104" s="128" t="s">
        <v>72</v>
      </c>
      <c r="AU1104" s="128" t="s">
        <v>73</v>
      </c>
      <c r="AY1104" s="121" t="s">
        <v>161</v>
      </c>
      <c r="BK1104" s="129">
        <f>BK1105+BK1156+BK1274+BK1284+BK1312+BK1529+BK1554+BK1672+BK1696+BK1769+BK1777+BK1950+BK2027+BK2053</f>
        <v>0</v>
      </c>
    </row>
    <row r="1105" spans="2:63" s="11" customFormat="1" ht="22.9" customHeight="1">
      <c r="B1105" s="120"/>
      <c r="D1105" s="121" t="s">
        <v>72</v>
      </c>
      <c r="E1105" s="130" t="s">
        <v>1071</v>
      </c>
      <c r="F1105" s="130" t="s">
        <v>1072</v>
      </c>
      <c r="I1105" s="123"/>
      <c r="J1105" s="131">
        <f>BK1105</f>
        <v>0</v>
      </c>
      <c r="L1105" s="120"/>
      <c r="M1105" s="125"/>
      <c r="P1105" s="126">
        <f>SUM(P1106:P1155)</f>
        <v>0</v>
      </c>
      <c r="R1105" s="126">
        <f>SUM(R1106:R1155)</f>
        <v>1.0323453</v>
      </c>
      <c r="T1105" s="127">
        <f>SUM(T1106:T1155)</f>
        <v>0</v>
      </c>
      <c r="AR1105" s="121" t="s">
        <v>82</v>
      </c>
      <c r="AT1105" s="128" t="s">
        <v>72</v>
      </c>
      <c r="AU1105" s="128" t="s">
        <v>80</v>
      </c>
      <c r="AY1105" s="121" t="s">
        <v>161</v>
      </c>
      <c r="BK1105" s="129">
        <f>SUM(BK1106:BK1155)</f>
        <v>0</v>
      </c>
    </row>
    <row r="1106" spans="2:65" s="1" customFormat="1" ht="33" customHeight="1">
      <c r="B1106" s="132"/>
      <c r="C1106" s="133" t="s">
        <v>1073</v>
      </c>
      <c r="D1106" s="133" t="s">
        <v>164</v>
      </c>
      <c r="E1106" s="134" t="s">
        <v>1074</v>
      </c>
      <c r="F1106" s="135" t="s">
        <v>1075</v>
      </c>
      <c r="G1106" s="136" t="s">
        <v>167</v>
      </c>
      <c r="H1106" s="137">
        <v>42.78</v>
      </c>
      <c r="I1106" s="138"/>
      <c r="J1106" s="139">
        <f>ROUND(I1106*H1106,2)</f>
        <v>0</v>
      </c>
      <c r="K1106" s="135" t="s">
        <v>168</v>
      </c>
      <c r="L1106" s="33"/>
      <c r="M1106" s="140" t="s">
        <v>3</v>
      </c>
      <c r="N1106" s="141" t="s">
        <v>44</v>
      </c>
      <c r="P1106" s="142">
        <f>O1106*H1106</f>
        <v>0</v>
      </c>
      <c r="Q1106" s="142">
        <v>0.00451</v>
      </c>
      <c r="R1106" s="142">
        <f>Q1106*H1106</f>
        <v>0.19293780000000002</v>
      </c>
      <c r="S1106" s="142">
        <v>0</v>
      </c>
      <c r="T1106" s="143">
        <f>S1106*H1106</f>
        <v>0</v>
      </c>
      <c r="AR1106" s="144" t="s">
        <v>310</v>
      </c>
      <c r="AT1106" s="144" t="s">
        <v>164</v>
      </c>
      <c r="AU1106" s="144" t="s">
        <v>82</v>
      </c>
      <c r="AY1106" s="18" t="s">
        <v>161</v>
      </c>
      <c r="BE1106" s="145">
        <f>IF(N1106="základní",J1106,0)</f>
        <v>0</v>
      </c>
      <c r="BF1106" s="145">
        <f>IF(N1106="snížená",J1106,0)</f>
        <v>0</v>
      </c>
      <c r="BG1106" s="145">
        <f>IF(N1106="zákl. přenesená",J1106,0)</f>
        <v>0</v>
      </c>
      <c r="BH1106" s="145">
        <f>IF(N1106="sníž. přenesená",J1106,0)</f>
        <v>0</v>
      </c>
      <c r="BI1106" s="145">
        <f>IF(N1106="nulová",J1106,0)</f>
        <v>0</v>
      </c>
      <c r="BJ1106" s="18" t="s">
        <v>80</v>
      </c>
      <c r="BK1106" s="145">
        <f>ROUND(I1106*H1106,2)</f>
        <v>0</v>
      </c>
      <c r="BL1106" s="18" t="s">
        <v>310</v>
      </c>
      <c r="BM1106" s="144" t="s">
        <v>1076</v>
      </c>
    </row>
    <row r="1107" spans="2:47" s="1" customFormat="1" ht="12">
      <c r="B1107" s="33"/>
      <c r="D1107" s="146" t="s">
        <v>171</v>
      </c>
      <c r="F1107" s="147" t="s">
        <v>1077</v>
      </c>
      <c r="I1107" s="148"/>
      <c r="L1107" s="33"/>
      <c r="M1107" s="149"/>
      <c r="T1107" s="54"/>
      <c r="AT1107" s="18" t="s">
        <v>171</v>
      </c>
      <c r="AU1107" s="18" t="s">
        <v>82</v>
      </c>
    </row>
    <row r="1108" spans="2:51" s="12" customFormat="1" ht="12">
      <c r="B1108" s="150"/>
      <c r="D1108" s="151" t="s">
        <v>173</v>
      </c>
      <c r="E1108" s="152" t="s">
        <v>3</v>
      </c>
      <c r="F1108" s="153" t="s">
        <v>442</v>
      </c>
      <c r="H1108" s="152" t="s">
        <v>3</v>
      </c>
      <c r="I1108" s="154"/>
      <c r="L1108" s="150"/>
      <c r="M1108" s="155"/>
      <c r="T1108" s="156"/>
      <c r="AT1108" s="152" t="s">
        <v>173</v>
      </c>
      <c r="AU1108" s="152" t="s">
        <v>82</v>
      </c>
      <c r="AV1108" s="12" t="s">
        <v>80</v>
      </c>
      <c r="AW1108" s="12" t="s">
        <v>32</v>
      </c>
      <c r="AX1108" s="12" t="s">
        <v>73</v>
      </c>
      <c r="AY1108" s="152" t="s">
        <v>161</v>
      </c>
    </row>
    <row r="1109" spans="2:51" s="12" customFormat="1" ht="12">
      <c r="B1109" s="150"/>
      <c r="D1109" s="151" t="s">
        <v>173</v>
      </c>
      <c r="E1109" s="152" t="s">
        <v>3</v>
      </c>
      <c r="F1109" s="153" t="s">
        <v>450</v>
      </c>
      <c r="H1109" s="152" t="s">
        <v>3</v>
      </c>
      <c r="I1109" s="154"/>
      <c r="L1109" s="150"/>
      <c r="M1109" s="155"/>
      <c r="T1109" s="156"/>
      <c r="AT1109" s="152" t="s">
        <v>173</v>
      </c>
      <c r="AU1109" s="152" t="s">
        <v>82</v>
      </c>
      <c r="AV1109" s="12" t="s">
        <v>80</v>
      </c>
      <c r="AW1109" s="12" t="s">
        <v>32</v>
      </c>
      <c r="AX1109" s="12" t="s">
        <v>73</v>
      </c>
      <c r="AY1109" s="152" t="s">
        <v>161</v>
      </c>
    </row>
    <row r="1110" spans="2:51" s="13" customFormat="1" ht="12">
      <c r="B1110" s="157"/>
      <c r="D1110" s="151" t="s">
        <v>173</v>
      </c>
      <c r="E1110" s="158" t="s">
        <v>3</v>
      </c>
      <c r="F1110" s="159" t="s">
        <v>1078</v>
      </c>
      <c r="H1110" s="160">
        <v>10.21</v>
      </c>
      <c r="I1110" s="161"/>
      <c r="L1110" s="157"/>
      <c r="M1110" s="162"/>
      <c r="T1110" s="163"/>
      <c r="AT1110" s="158" t="s">
        <v>173</v>
      </c>
      <c r="AU1110" s="158" t="s">
        <v>82</v>
      </c>
      <c r="AV1110" s="13" t="s">
        <v>82</v>
      </c>
      <c r="AW1110" s="13" t="s">
        <v>32</v>
      </c>
      <c r="AX1110" s="13" t="s">
        <v>73</v>
      </c>
      <c r="AY1110" s="158" t="s">
        <v>161</v>
      </c>
    </row>
    <row r="1111" spans="2:51" s="12" customFormat="1" ht="12">
      <c r="B1111" s="150"/>
      <c r="D1111" s="151" t="s">
        <v>173</v>
      </c>
      <c r="E1111" s="152" t="s">
        <v>3</v>
      </c>
      <c r="F1111" s="153" t="s">
        <v>453</v>
      </c>
      <c r="H1111" s="152" t="s">
        <v>3</v>
      </c>
      <c r="I1111" s="154"/>
      <c r="L1111" s="150"/>
      <c r="M1111" s="155"/>
      <c r="T1111" s="156"/>
      <c r="AT1111" s="152" t="s">
        <v>173</v>
      </c>
      <c r="AU1111" s="152" t="s">
        <v>82</v>
      </c>
      <c r="AV1111" s="12" t="s">
        <v>80</v>
      </c>
      <c r="AW1111" s="12" t="s">
        <v>32</v>
      </c>
      <c r="AX1111" s="12" t="s">
        <v>73</v>
      </c>
      <c r="AY1111" s="152" t="s">
        <v>161</v>
      </c>
    </row>
    <row r="1112" spans="2:51" s="13" customFormat="1" ht="12">
      <c r="B1112" s="157"/>
      <c r="D1112" s="151" t="s">
        <v>173</v>
      </c>
      <c r="E1112" s="158" t="s">
        <v>3</v>
      </c>
      <c r="F1112" s="159" t="s">
        <v>1079</v>
      </c>
      <c r="H1112" s="160">
        <v>2.9</v>
      </c>
      <c r="I1112" s="161"/>
      <c r="L1112" s="157"/>
      <c r="M1112" s="162"/>
      <c r="T1112" s="163"/>
      <c r="AT1112" s="158" t="s">
        <v>173</v>
      </c>
      <c r="AU1112" s="158" t="s">
        <v>82</v>
      </c>
      <c r="AV1112" s="13" t="s">
        <v>82</v>
      </c>
      <c r="AW1112" s="13" t="s">
        <v>32</v>
      </c>
      <c r="AX1112" s="13" t="s">
        <v>73</v>
      </c>
      <c r="AY1112" s="158" t="s">
        <v>161</v>
      </c>
    </row>
    <row r="1113" spans="2:51" s="12" customFormat="1" ht="12">
      <c r="B1113" s="150"/>
      <c r="D1113" s="151" t="s">
        <v>173</v>
      </c>
      <c r="E1113" s="152" t="s">
        <v>3</v>
      </c>
      <c r="F1113" s="153" t="s">
        <v>455</v>
      </c>
      <c r="H1113" s="152" t="s">
        <v>3</v>
      </c>
      <c r="I1113" s="154"/>
      <c r="L1113" s="150"/>
      <c r="M1113" s="155"/>
      <c r="T1113" s="156"/>
      <c r="AT1113" s="152" t="s">
        <v>173</v>
      </c>
      <c r="AU1113" s="152" t="s">
        <v>82</v>
      </c>
      <c r="AV1113" s="12" t="s">
        <v>80</v>
      </c>
      <c r="AW1113" s="12" t="s">
        <v>32</v>
      </c>
      <c r="AX1113" s="12" t="s">
        <v>73</v>
      </c>
      <c r="AY1113" s="152" t="s">
        <v>161</v>
      </c>
    </row>
    <row r="1114" spans="2:51" s="13" customFormat="1" ht="12">
      <c r="B1114" s="157"/>
      <c r="D1114" s="151" t="s">
        <v>173</v>
      </c>
      <c r="E1114" s="158" t="s">
        <v>3</v>
      </c>
      <c r="F1114" s="159" t="s">
        <v>1080</v>
      </c>
      <c r="H1114" s="160">
        <v>10.57</v>
      </c>
      <c r="I1114" s="161"/>
      <c r="L1114" s="157"/>
      <c r="M1114" s="162"/>
      <c r="T1114" s="163"/>
      <c r="AT1114" s="158" t="s">
        <v>173</v>
      </c>
      <c r="AU1114" s="158" t="s">
        <v>82</v>
      </c>
      <c r="AV1114" s="13" t="s">
        <v>82</v>
      </c>
      <c r="AW1114" s="13" t="s">
        <v>32</v>
      </c>
      <c r="AX1114" s="13" t="s">
        <v>73</v>
      </c>
      <c r="AY1114" s="158" t="s">
        <v>161</v>
      </c>
    </row>
    <row r="1115" spans="2:51" s="12" customFormat="1" ht="12">
      <c r="B1115" s="150"/>
      <c r="D1115" s="151" t="s">
        <v>173</v>
      </c>
      <c r="E1115" s="152" t="s">
        <v>3</v>
      </c>
      <c r="F1115" s="153" t="s">
        <v>458</v>
      </c>
      <c r="H1115" s="152" t="s">
        <v>3</v>
      </c>
      <c r="I1115" s="154"/>
      <c r="L1115" s="150"/>
      <c r="M1115" s="155"/>
      <c r="T1115" s="156"/>
      <c r="AT1115" s="152" t="s">
        <v>173</v>
      </c>
      <c r="AU1115" s="152" t="s">
        <v>82</v>
      </c>
      <c r="AV1115" s="12" t="s">
        <v>80</v>
      </c>
      <c r="AW1115" s="12" t="s">
        <v>32</v>
      </c>
      <c r="AX1115" s="12" t="s">
        <v>73</v>
      </c>
      <c r="AY1115" s="152" t="s">
        <v>161</v>
      </c>
    </row>
    <row r="1116" spans="2:51" s="13" customFormat="1" ht="12">
      <c r="B1116" s="157"/>
      <c r="D1116" s="151" t="s">
        <v>173</v>
      </c>
      <c r="E1116" s="158" t="s">
        <v>3</v>
      </c>
      <c r="F1116" s="159" t="s">
        <v>1081</v>
      </c>
      <c r="H1116" s="160">
        <v>3.53</v>
      </c>
      <c r="I1116" s="161"/>
      <c r="L1116" s="157"/>
      <c r="M1116" s="162"/>
      <c r="T1116" s="163"/>
      <c r="AT1116" s="158" t="s">
        <v>173</v>
      </c>
      <c r="AU1116" s="158" t="s">
        <v>82</v>
      </c>
      <c r="AV1116" s="13" t="s">
        <v>82</v>
      </c>
      <c r="AW1116" s="13" t="s">
        <v>32</v>
      </c>
      <c r="AX1116" s="13" t="s">
        <v>73</v>
      </c>
      <c r="AY1116" s="158" t="s">
        <v>161</v>
      </c>
    </row>
    <row r="1117" spans="2:51" s="12" customFormat="1" ht="12">
      <c r="B1117" s="150"/>
      <c r="D1117" s="151" t="s">
        <v>173</v>
      </c>
      <c r="E1117" s="152" t="s">
        <v>3</v>
      </c>
      <c r="F1117" s="153" t="s">
        <v>276</v>
      </c>
      <c r="H1117" s="152" t="s">
        <v>3</v>
      </c>
      <c r="I1117" s="154"/>
      <c r="L1117" s="150"/>
      <c r="M1117" s="155"/>
      <c r="T1117" s="156"/>
      <c r="AT1117" s="152" t="s">
        <v>173</v>
      </c>
      <c r="AU1117" s="152" t="s">
        <v>82</v>
      </c>
      <c r="AV1117" s="12" t="s">
        <v>80</v>
      </c>
      <c r="AW1117" s="12" t="s">
        <v>32</v>
      </c>
      <c r="AX1117" s="12" t="s">
        <v>73</v>
      </c>
      <c r="AY1117" s="152" t="s">
        <v>161</v>
      </c>
    </row>
    <row r="1118" spans="2:51" s="12" customFormat="1" ht="12">
      <c r="B1118" s="150"/>
      <c r="D1118" s="151" t="s">
        <v>173</v>
      </c>
      <c r="E1118" s="152" t="s">
        <v>3</v>
      </c>
      <c r="F1118" s="153" t="s">
        <v>465</v>
      </c>
      <c r="H1118" s="152" t="s">
        <v>3</v>
      </c>
      <c r="I1118" s="154"/>
      <c r="L1118" s="150"/>
      <c r="M1118" s="155"/>
      <c r="T1118" s="156"/>
      <c r="AT1118" s="152" t="s">
        <v>173</v>
      </c>
      <c r="AU1118" s="152" t="s">
        <v>82</v>
      </c>
      <c r="AV1118" s="12" t="s">
        <v>80</v>
      </c>
      <c r="AW1118" s="12" t="s">
        <v>32</v>
      </c>
      <c r="AX1118" s="12" t="s">
        <v>73</v>
      </c>
      <c r="AY1118" s="152" t="s">
        <v>161</v>
      </c>
    </row>
    <row r="1119" spans="2:51" s="13" customFormat="1" ht="12">
      <c r="B1119" s="157"/>
      <c r="D1119" s="151" t="s">
        <v>173</v>
      </c>
      <c r="E1119" s="158" t="s">
        <v>3</v>
      </c>
      <c r="F1119" s="159" t="s">
        <v>1082</v>
      </c>
      <c r="H1119" s="160">
        <v>9.63</v>
      </c>
      <c r="I1119" s="161"/>
      <c r="L1119" s="157"/>
      <c r="M1119" s="162"/>
      <c r="T1119" s="163"/>
      <c r="AT1119" s="158" t="s">
        <v>173</v>
      </c>
      <c r="AU1119" s="158" t="s">
        <v>82</v>
      </c>
      <c r="AV1119" s="13" t="s">
        <v>82</v>
      </c>
      <c r="AW1119" s="13" t="s">
        <v>32</v>
      </c>
      <c r="AX1119" s="13" t="s">
        <v>73</v>
      </c>
      <c r="AY1119" s="158" t="s">
        <v>161</v>
      </c>
    </row>
    <row r="1120" spans="2:51" s="12" customFormat="1" ht="12">
      <c r="B1120" s="150"/>
      <c r="D1120" s="151" t="s">
        <v>173</v>
      </c>
      <c r="E1120" s="152" t="s">
        <v>3</v>
      </c>
      <c r="F1120" s="153" t="s">
        <v>463</v>
      </c>
      <c r="H1120" s="152" t="s">
        <v>3</v>
      </c>
      <c r="I1120" s="154"/>
      <c r="L1120" s="150"/>
      <c r="M1120" s="155"/>
      <c r="T1120" s="156"/>
      <c r="AT1120" s="152" t="s">
        <v>173</v>
      </c>
      <c r="AU1120" s="152" t="s">
        <v>82</v>
      </c>
      <c r="AV1120" s="12" t="s">
        <v>80</v>
      </c>
      <c r="AW1120" s="12" t="s">
        <v>32</v>
      </c>
      <c r="AX1120" s="12" t="s">
        <v>73</v>
      </c>
      <c r="AY1120" s="152" t="s">
        <v>161</v>
      </c>
    </row>
    <row r="1121" spans="2:51" s="13" customFormat="1" ht="12">
      <c r="B1121" s="157"/>
      <c r="D1121" s="151" t="s">
        <v>173</v>
      </c>
      <c r="E1121" s="158" t="s">
        <v>3</v>
      </c>
      <c r="F1121" s="159" t="s">
        <v>1083</v>
      </c>
      <c r="H1121" s="160">
        <v>1.6</v>
      </c>
      <c r="I1121" s="161"/>
      <c r="L1121" s="157"/>
      <c r="M1121" s="162"/>
      <c r="T1121" s="163"/>
      <c r="AT1121" s="158" t="s">
        <v>173</v>
      </c>
      <c r="AU1121" s="158" t="s">
        <v>82</v>
      </c>
      <c r="AV1121" s="13" t="s">
        <v>82</v>
      </c>
      <c r="AW1121" s="13" t="s">
        <v>32</v>
      </c>
      <c r="AX1121" s="13" t="s">
        <v>73</v>
      </c>
      <c r="AY1121" s="158" t="s">
        <v>161</v>
      </c>
    </row>
    <row r="1122" spans="2:51" s="12" customFormat="1" ht="12">
      <c r="B1122" s="150"/>
      <c r="D1122" s="151" t="s">
        <v>173</v>
      </c>
      <c r="E1122" s="152" t="s">
        <v>3</v>
      </c>
      <c r="F1122" s="153" t="s">
        <v>478</v>
      </c>
      <c r="H1122" s="152" t="s">
        <v>3</v>
      </c>
      <c r="I1122" s="154"/>
      <c r="L1122" s="150"/>
      <c r="M1122" s="155"/>
      <c r="T1122" s="156"/>
      <c r="AT1122" s="152" t="s">
        <v>173</v>
      </c>
      <c r="AU1122" s="152" t="s">
        <v>82</v>
      </c>
      <c r="AV1122" s="12" t="s">
        <v>80</v>
      </c>
      <c r="AW1122" s="12" t="s">
        <v>32</v>
      </c>
      <c r="AX1122" s="12" t="s">
        <v>73</v>
      </c>
      <c r="AY1122" s="152" t="s">
        <v>161</v>
      </c>
    </row>
    <row r="1123" spans="2:51" s="13" customFormat="1" ht="12">
      <c r="B1123" s="157"/>
      <c r="D1123" s="151" t="s">
        <v>173</v>
      </c>
      <c r="E1123" s="158" t="s">
        <v>3</v>
      </c>
      <c r="F1123" s="159" t="s">
        <v>1084</v>
      </c>
      <c r="H1123" s="160">
        <v>2.6</v>
      </c>
      <c r="I1123" s="161"/>
      <c r="L1123" s="157"/>
      <c r="M1123" s="162"/>
      <c r="T1123" s="163"/>
      <c r="AT1123" s="158" t="s">
        <v>173</v>
      </c>
      <c r="AU1123" s="158" t="s">
        <v>82</v>
      </c>
      <c r="AV1123" s="13" t="s">
        <v>82</v>
      </c>
      <c r="AW1123" s="13" t="s">
        <v>32</v>
      </c>
      <c r="AX1123" s="13" t="s">
        <v>73</v>
      </c>
      <c r="AY1123" s="158" t="s">
        <v>161</v>
      </c>
    </row>
    <row r="1124" spans="2:51" s="12" customFormat="1" ht="12">
      <c r="B1124" s="150"/>
      <c r="D1124" s="151" t="s">
        <v>173</v>
      </c>
      <c r="E1124" s="152" t="s">
        <v>3</v>
      </c>
      <c r="F1124" s="153" t="s">
        <v>476</v>
      </c>
      <c r="H1124" s="152" t="s">
        <v>3</v>
      </c>
      <c r="I1124" s="154"/>
      <c r="L1124" s="150"/>
      <c r="M1124" s="155"/>
      <c r="T1124" s="156"/>
      <c r="AT1124" s="152" t="s">
        <v>173</v>
      </c>
      <c r="AU1124" s="152" t="s">
        <v>82</v>
      </c>
      <c r="AV1124" s="12" t="s">
        <v>80</v>
      </c>
      <c r="AW1124" s="12" t="s">
        <v>32</v>
      </c>
      <c r="AX1124" s="12" t="s">
        <v>73</v>
      </c>
      <c r="AY1124" s="152" t="s">
        <v>161</v>
      </c>
    </row>
    <row r="1125" spans="2:51" s="13" customFormat="1" ht="12">
      <c r="B1125" s="157"/>
      <c r="D1125" s="151" t="s">
        <v>173</v>
      </c>
      <c r="E1125" s="158" t="s">
        <v>3</v>
      </c>
      <c r="F1125" s="159" t="s">
        <v>1085</v>
      </c>
      <c r="H1125" s="160">
        <v>1.74</v>
      </c>
      <c r="I1125" s="161"/>
      <c r="L1125" s="157"/>
      <c r="M1125" s="162"/>
      <c r="T1125" s="163"/>
      <c r="AT1125" s="158" t="s">
        <v>173</v>
      </c>
      <c r="AU1125" s="158" t="s">
        <v>82</v>
      </c>
      <c r="AV1125" s="13" t="s">
        <v>82</v>
      </c>
      <c r="AW1125" s="13" t="s">
        <v>32</v>
      </c>
      <c r="AX1125" s="13" t="s">
        <v>73</v>
      </c>
      <c r="AY1125" s="158" t="s">
        <v>161</v>
      </c>
    </row>
    <row r="1126" spans="2:51" s="14" customFormat="1" ht="12">
      <c r="B1126" s="164"/>
      <c r="D1126" s="151" t="s">
        <v>173</v>
      </c>
      <c r="E1126" s="165" t="s">
        <v>3</v>
      </c>
      <c r="F1126" s="166" t="s">
        <v>192</v>
      </c>
      <c r="H1126" s="167">
        <v>42.78000000000001</v>
      </c>
      <c r="I1126" s="168"/>
      <c r="L1126" s="164"/>
      <c r="M1126" s="169"/>
      <c r="T1126" s="170"/>
      <c r="AT1126" s="165" t="s">
        <v>173</v>
      </c>
      <c r="AU1126" s="165" t="s">
        <v>82</v>
      </c>
      <c r="AV1126" s="14" t="s">
        <v>169</v>
      </c>
      <c r="AW1126" s="14" t="s">
        <v>32</v>
      </c>
      <c r="AX1126" s="14" t="s">
        <v>80</v>
      </c>
      <c r="AY1126" s="165" t="s">
        <v>161</v>
      </c>
    </row>
    <row r="1127" spans="2:65" s="1" customFormat="1" ht="33" customHeight="1">
      <c r="B1127" s="132"/>
      <c r="C1127" s="133" t="s">
        <v>1086</v>
      </c>
      <c r="D1127" s="133" t="s">
        <v>164</v>
      </c>
      <c r="E1127" s="134" t="s">
        <v>1087</v>
      </c>
      <c r="F1127" s="135" t="s">
        <v>1088</v>
      </c>
      <c r="G1127" s="136" t="s">
        <v>167</v>
      </c>
      <c r="H1127" s="137">
        <v>186.535</v>
      </c>
      <c r="I1127" s="138"/>
      <c r="J1127" s="139">
        <f>ROUND(I1127*H1127,2)</f>
        <v>0</v>
      </c>
      <c r="K1127" s="135" t="s">
        <v>168</v>
      </c>
      <c r="L1127" s="33"/>
      <c r="M1127" s="140" t="s">
        <v>3</v>
      </c>
      <c r="N1127" s="141" t="s">
        <v>44</v>
      </c>
      <c r="P1127" s="142">
        <f>O1127*H1127</f>
        <v>0</v>
      </c>
      <c r="Q1127" s="142">
        <v>0.0045</v>
      </c>
      <c r="R1127" s="142">
        <f>Q1127*H1127</f>
        <v>0.8394075</v>
      </c>
      <c r="S1127" s="142">
        <v>0</v>
      </c>
      <c r="T1127" s="143">
        <f>S1127*H1127</f>
        <v>0</v>
      </c>
      <c r="AR1127" s="144" t="s">
        <v>310</v>
      </c>
      <c r="AT1127" s="144" t="s">
        <v>164</v>
      </c>
      <c r="AU1127" s="144" t="s">
        <v>82</v>
      </c>
      <c r="AY1127" s="18" t="s">
        <v>161</v>
      </c>
      <c r="BE1127" s="145">
        <f>IF(N1127="základní",J1127,0)</f>
        <v>0</v>
      </c>
      <c r="BF1127" s="145">
        <f>IF(N1127="snížená",J1127,0)</f>
        <v>0</v>
      </c>
      <c r="BG1127" s="145">
        <f>IF(N1127="zákl. přenesená",J1127,0)</f>
        <v>0</v>
      </c>
      <c r="BH1127" s="145">
        <f>IF(N1127="sníž. přenesená",J1127,0)</f>
        <v>0</v>
      </c>
      <c r="BI1127" s="145">
        <f>IF(N1127="nulová",J1127,0)</f>
        <v>0</v>
      </c>
      <c r="BJ1127" s="18" t="s">
        <v>80</v>
      </c>
      <c r="BK1127" s="145">
        <f>ROUND(I1127*H1127,2)</f>
        <v>0</v>
      </c>
      <c r="BL1127" s="18" t="s">
        <v>310</v>
      </c>
      <c r="BM1127" s="144" t="s">
        <v>1089</v>
      </c>
    </row>
    <row r="1128" spans="2:47" s="1" customFormat="1" ht="12">
      <c r="B1128" s="33"/>
      <c r="D1128" s="146" t="s">
        <v>171</v>
      </c>
      <c r="F1128" s="147" t="s">
        <v>1090</v>
      </c>
      <c r="I1128" s="148"/>
      <c r="L1128" s="33"/>
      <c r="M1128" s="149"/>
      <c r="T1128" s="54"/>
      <c r="AT1128" s="18" t="s">
        <v>171</v>
      </c>
      <c r="AU1128" s="18" t="s">
        <v>82</v>
      </c>
    </row>
    <row r="1129" spans="2:51" s="12" customFormat="1" ht="12">
      <c r="B1129" s="150"/>
      <c r="D1129" s="151" t="s">
        <v>173</v>
      </c>
      <c r="E1129" s="152" t="s">
        <v>3</v>
      </c>
      <c r="F1129" s="153" t="s">
        <v>1091</v>
      </c>
      <c r="H1129" s="152" t="s">
        <v>3</v>
      </c>
      <c r="I1129" s="154"/>
      <c r="L1129" s="150"/>
      <c r="M1129" s="155"/>
      <c r="T1129" s="156"/>
      <c r="AT1129" s="152" t="s">
        <v>173</v>
      </c>
      <c r="AU1129" s="152" t="s">
        <v>82</v>
      </c>
      <c r="AV1129" s="12" t="s">
        <v>80</v>
      </c>
      <c r="AW1129" s="12" t="s">
        <v>32</v>
      </c>
      <c r="AX1129" s="12" t="s">
        <v>73</v>
      </c>
      <c r="AY1129" s="152" t="s">
        <v>161</v>
      </c>
    </row>
    <row r="1130" spans="2:51" s="12" customFormat="1" ht="12">
      <c r="B1130" s="150"/>
      <c r="D1130" s="151" t="s">
        <v>173</v>
      </c>
      <c r="E1130" s="152" t="s">
        <v>3</v>
      </c>
      <c r="F1130" s="153" t="s">
        <v>442</v>
      </c>
      <c r="H1130" s="152" t="s">
        <v>3</v>
      </c>
      <c r="I1130" s="154"/>
      <c r="L1130" s="150"/>
      <c r="M1130" s="155"/>
      <c r="T1130" s="156"/>
      <c r="AT1130" s="152" t="s">
        <v>173</v>
      </c>
      <c r="AU1130" s="152" t="s">
        <v>82</v>
      </c>
      <c r="AV1130" s="12" t="s">
        <v>80</v>
      </c>
      <c r="AW1130" s="12" t="s">
        <v>32</v>
      </c>
      <c r="AX1130" s="12" t="s">
        <v>73</v>
      </c>
      <c r="AY1130" s="152" t="s">
        <v>161</v>
      </c>
    </row>
    <row r="1131" spans="2:51" s="12" customFormat="1" ht="12">
      <c r="B1131" s="150"/>
      <c r="D1131" s="151" t="s">
        <v>173</v>
      </c>
      <c r="E1131" s="152" t="s">
        <v>3</v>
      </c>
      <c r="F1131" s="153" t="s">
        <v>450</v>
      </c>
      <c r="H1131" s="152" t="s">
        <v>3</v>
      </c>
      <c r="I1131" s="154"/>
      <c r="L1131" s="150"/>
      <c r="M1131" s="155"/>
      <c r="T1131" s="156"/>
      <c r="AT1131" s="152" t="s">
        <v>173</v>
      </c>
      <c r="AU1131" s="152" t="s">
        <v>82</v>
      </c>
      <c r="AV1131" s="12" t="s">
        <v>80</v>
      </c>
      <c r="AW1131" s="12" t="s">
        <v>32</v>
      </c>
      <c r="AX1131" s="12" t="s">
        <v>73</v>
      </c>
      <c r="AY1131" s="152" t="s">
        <v>161</v>
      </c>
    </row>
    <row r="1132" spans="2:51" s="13" customFormat="1" ht="22.5">
      <c r="B1132" s="157"/>
      <c r="D1132" s="151" t="s">
        <v>173</v>
      </c>
      <c r="E1132" s="158" t="s">
        <v>3</v>
      </c>
      <c r="F1132" s="159" t="s">
        <v>451</v>
      </c>
      <c r="H1132" s="160">
        <v>39.417</v>
      </c>
      <c r="I1132" s="161"/>
      <c r="L1132" s="157"/>
      <c r="M1132" s="162"/>
      <c r="T1132" s="163"/>
      <c r="AT1132" s="158" t="s">
        <v>173</v>
      </c>
      <c r="AU1132" s="158" t="s">
        <v>82</v>
      </c>
      <c r="AV1132" s="13" t="s">
        <v>82</v>
      </c>
      <c r="AW1132" s="13" t="s">
        <v>32</v>
      </c>
      <c r="AX1132" s="13" t="s">
        <v>73</v>
      </c>
      <c r="AY1132" s="158" t="s">
        <v>161</v>
      </c>
    </row>
    <row r="1133" spans="2:51" s="13" customFormat="1" ht="12">
      <c r="B1133" s="157"/>
      <c r="D1133" s="151" t="s">
        <v>173</v>
      </c>
      <c r="E1133" s="158" t="s">
        <v>3</v>
      </c>
      <c r="F1133" s="159" t="s">
        <v>452</v>
      </c>
      <c r="H1133" s="160">
        <v>1.875</v>
      </c>
      <c r="I1133" s="161"/>
      <c r="L1133" s="157"/>
      <c r="M1133" s="162"/>
      <c r="T1133" s="163"/>
      <c r="AT1133" s="158" t="s">
        <v>173</v>
      </c>
      <c r="AU1133" s="158" t="s">
        <v>82</v>
      </c>
      <c r="AV1133" s="13" t="s">
        <v>82</v>
      </c>
      <c r="AW1133" s="13" t="s">
        <v>32</v>
      </c>
      <c r="AX1133" s="13" t="s">
        <v>73</v>
      </c>
      <c r="AY1133" s="158" t="s">
        <v>161</v>
      </c>
    </row>
    <row r="1134" spans="2:51" s="12" customFormat="1" ht="12">
      <c r="B1134" s="150"/>
      <c r="D1134" s="151" t="s">
        <v>173</v>
      </c>
      <c r="E1134" s="152" t="s">
        <v>3</v>
      </c>
      <c r="F1134" s="153" t="s">
        <v>453</v>
      </c>
      <c r="H1134" s="152" t="s">
        <v>3</v>
      </c>
      <c r="I1134" s="154"/>
      <c r="L1134" s="150"/>
      <c r="M1134" s="155"/>
      <c r="T1134" s="156"/>
      <c r="AT1134" s="152" t="s">
        <v>173</v>
      </c>
      <c r="AU1134" s="152" t="s">
        <v>82</v>
      </c>
      <c r="AV1134" s="12" t="s">
        <v>80</v>
      </c>
      <c r="AW1134" s="12" t="s">
        <v>32</v>
      </c>
      <c r="AX1134" s="12" t="s">
        <v>73</v>
      </c>
      <c r="AY1134" s="152" t="s">
        <v>161</v>
      </c>
    </row>
    <row r="1135" spans="2:51" s="13" customFormat="1" ht="12">
      <c r="B1135" s="157"/>
      <c r="D1135" s="151" t="s">
        <v>173</v>
      </c>
      <c r="E1135" s="158" t="s">
        <v>3</v>
      </c>
      <c r="F1135" s="159" t="s">
        <v>454</v>
      </c>
      <c r="H1135" s="160">
        <v>14.18</v>
      </c>
      <c r="I1135" s="161"/>
      <c r="L1135" s="157"/>
      <c r="M1135" s="162"/>
      <c r="T1135" s="163"/>
      <c r="AT1135" s="158" t="s">
        <v>173</v>
      </c>
      <c r="AU1135" s="158" t="s">
        <v>82</v>
      </c>
      <c r="AV1135" s="13" t="s">
        <v>82</v>
      </c>
      <c r="AW1135" s="13" t="s">
        <v>32</v>
      </c>
      <c r="AX1135" s="13" t="s">
        <v>73</v>
      </c>
      <c r="AY1135" s="158" t="s">
        <v>161</v>
      </c>
    </row>
    <row r="1136" spans="2:51" s="12" customFormat="1" ht="12">
      <c r="B1136" s="150"/>
      <c r="D1136" s="151" t="s">
        <v>173</v>
      </c>
      <c r="E1136" s="152" t="s">
        <v>3</v>
      </c>
      <c r="F1136" s="153" t="s">
        <v>455</v>
      </c>
      <c r="H1136" s="152" t="s">
        <v>3</v>
      </c>
      <c r="I1136" s="154"/>
      <c r="L1136" s="150"/>
      <c r="M1136" s="155"/>
      <c r="T1136" s="156"/>
      <c r="AT1136" s="152" t="s">
        <v>173</v>
      </c>
      <c r="AU1136" s="152" t="s">
        <v>82</v>
      </c>
      <c r="AV1136" s="12" t="s">
        <v>80</v>
      </c>
      <c r="AW1136" s="12" t="s">
        <v>32</v>
      </c>
      <c r="AX1136" s="12" t="s">
        <v>73</v>
      </c>
      <c r="AY1136" s="152" t="s">
        <v>161</v>
      </c>
    </row>
    <row r="1137" spans="2:51" s="13" customFormat="1" ht="12">
      <c r="B1137" s="157"/>
      <c r="D1137" s="151" t="s">
        <v>173</v>
      </c>
      <c r="E1137" s="158" t="s">
        <v>3</v>
      </c>
      <c r="F1137" s="159" t="s">
        <v>456</v>
      </c>
      <c r="H1137" s="160">
        <v>43.614</v>
      </c>
      <c r="I1137" s="161"/>
      <c r="L1137" s="157"/>
      <c r="M1137" s="162"/>
      <c r="T1137" s="163"/>
      <c r="AT1137" s="158" t="s">
        <v>173</v>
      </c>
      <c r="AU1137" s="158" t="s">
        <v>82</v>
      </c>
      <c r="AV1137" s="13" t="s">
        <v>82</v>
      </c>
      <c r="AW1137" s="13" t="s">
        <v>32</v>
      </c>
      <c r="AX1137" s="13" t="s">
        <v>73</v>
      </c>
      <c r="AY1137" s="158" t="s">
        <v>161</v>
      </c>
    </row>
    <row r="1138" spans="2:51" s="13" customFormat="1" ht="12">
      <c r="B1138" s="157"/>
      <c r="D1138" s="151" t="s">
        <v>173</v>
      </c>
      <c r="E1138" s="158" t="s">
        <v>3</v>
      </c>
      <c r="F1138" s="159" t="s">
        <v>457</v>
      </c>
      <c r="H1138" s="160">
        <v>-0.408</v>
      </c>
      <c r="I1138" s="161"/>
      <c r="L1138" s="157"/>
      <c r="M1138" s="162"/>
      <c r="T1138" s="163"/>
      <c r="AT1138" s="158" t="s">
        <v>173</v>
      </c>
      <c r="AU1138" s="158" t="s">
        <v>82</v>
      </c>
      <c r="AV1138" s="13" t="s">
        <v>82</v>
      </c>
      <c r="AW1138" s="13" t="s">
        <v>32</v>
      </c>
      <c r="AX1138" s="13" t="s">
        <v>73</v>
      </c>
      <c r="AY1138" s="158" t="s">
        <v>161</v>
      </c>
    </row>
    <row r="1139" spans="2:51" s="12" customFormat="1" ht="12">
      <c r="B1139" s="150"/>
      <c r="D1139" s="151" t="s">
        <v>173</v>
      </c>
      <c r="E1139" s="152" t="s">
        <v>3</v>
      </c>
      <c r="F1139" s="153" t="s">
        <v>458</v>
      </c>
      <c r="H1139" s="152" t="s">
        <v>3</v>
      </c>
      <c r="I1139" s="154"/>
      <c r="L1139" s="150"/>
      <c r="M1139" s="155"/>
      <c r="T1139" s="156"/>
      <c r="AT1139" s="152" t="s">
        <v>173</v>
      </c>
      <c r="AU1139" s="152" t="s">
        <v>82</v>
      </c>
      <c r="AV1139" s="12" t="s">
        <v>80</v>
      </c>
      <c r="AW1139" s="12" t="s">
        <v>32</v>
      </c>
      <c r="AX1139" s="12" t="s">
        <v>73</v>
      </c>
      <c r="AY1139" s="152" t="s">
        <v>161</v>
      </c>
    </row>
    <row r="1140" spans="2:51" s="13" customFormat="1" ht="12">
      <c r="B1140" s="157"/>
      <c r="D1140" s="151" t="s">
        <v>173</v>
      </c>
      <c r="E1140" s="158" t="s">
        <v>3</v>
      </c>
      <c r="F1140" s="159" t="s">
        <v>459</v>
      </c>
      <c r="H1140" s="160">
        <v>14</v>
      </c>
      <c r="I1140" s="161"/>
      <c r="L1140" s="157"/>
      <c r="M1140" s="162"/>
      <c r="T1140" s="163"/>
      <c r="AT1140" s="158" t="s">
        <v>173</v>
      </c>
      <c r="AU1140" s="158" t="s">
        <v>82</v>
      </c>
      <c r="AV1140" s="13" t="s">
        <v>82</v>
      </c>
      <c r="AW1140" s="13" t="s">
        <v>32</v>
      </c>
      <c r="AX1140" s="13" t="s">
        <v>73</v>
      </c>
      <c r="AY1140" s="158" t="s">
        <v>161</v>
      </c>
    </row>
    <row r="1141" spans="2:51" s="12" customFormat="1" ht="12">
      <c r="B1141" s="150"/>
      <c r="D1141" s="151" t="s">
        <v>173</v>
      </c>
      <c r="E1141" s="152" t="s">
        <v>3</v>
      </c>
      <c r="F1141" s="153" t="s">
        <v>276</v>
      </c>
      <c r="H1141" s="152" t="s">
        <v>3</v>
      </c>
      <c r="I1141" s="154"/>
      <c r="L1141" s="150"/>
      <c r="M1141" s="155"/>
      <c r="T1141" s="156"/>
      <c r="AT1141" s="152" t="s">
        <v>173</v>
      </c>
      <c r="AU1141" s="152" t="s">
        <v>82</v>
      </c>
      <c r="AV1141" s="12" t="s">
        <v>80</v>
      </c>
      <c r="AW1141" s="12" t="s">
        <v>32</v>
      </c>
      <c r="AX1141" s="12" t="s">
        <v>73</v>
      </c>
      <c r="AY1141" s="152" t="s">
        <v>161</v>
      </c>
    </row>
    <row r="1142" spans="2:51" s="12" customFormat="1" ht="12">
      <c r="B1142" s="150"/>
      <c r="D1142" s="151" t="s">
        <v>173</v>
      </c>
      <c r="E1142" s="152" t="s">
        <v>3</v>
      </c>
      <c r="F1142" s="153" t="s">
        <v>465</v>
      </c>
      <c r="H1142" s="152" t="s">
        <v>3</v>
      </c>
      <c r="I1142" s="154"/>
      <c r="L1142" s="150"/>
      <c r="M1142" s="155"/>
      <c r="T1142" s="156"/>
      <c r="AT1142" s="152" t="s">
        <v>173</v>
      </c>
      <c r="AU1142" s="152" t="s">
        <v>82</v>
      </c>
      <c r="AV1142" s="12" t="s">
        <v>80</v>
      </c>
      <c r="AW1142" s="12" t="s">
        <v>32</v>
      </c>
      <c r="AX1142" s="12" t="s">
        <v>73</v>
      </c>
      <c r="AY1142" s="152" t="s">
        <v>161</v>
      </c>
    </row>
    <row r="1143" spans="2:51" s="13" customFormat="1" ht="22.5">
      <c r="B1143" s="157"/>
      <c r="D1143" s="151" t="s">
        <v>173</v>
      </c>
      <c r="E1143" s="158" t="s">
        <v>3</v>
      </c>
      <c r="F1143" s="159" t="s">
        <v>466</v>
      </c>
      <c r="H1143" s="160">
        <v>43.552</v>
      </c>
      <c r="I1143" s="161"/>
      <c r="L1143" s="157"/>
      <c r="M1143" s="162"/>
      <c r="T1143" s="163"/>
      <c r="AT1143" s="158" t="s">
        <v>173</v>
      </c>
      <c r="AU1143" s="158" t="s">
        <v>82</v>
      </c>
      <c r="AV1143" s="13" t="s">
        <v>82</v>
      </c>
      <c r="AW1143" s="13" t="s">
        <v>32</v>
      </c>
      <c r="AX1143" s="13" t="s">
        <v>73</v>
      </c>
      <c r="AY1143" s="158" t="s">
        <v>161</v>
      </c>
    </row>
    <row r="1144" spans="2:51" s="13" customFormat="1" ht="12">
      <c r="B1144" s="157"/>
      <c r="D1144" s="151" t="s">
        <v>173</v>
      </c>
      <c r="E1144" s="158" t="s">
        <v>3</v>
      </c>
      <c r="F1144" s="159" t="s">
        <v>467</v>
      </c>
      <c r="H1144" s="160">
        <v>-0.042</v>
      </c>
      <c r="I1144" s="161"/>
      <c r="L1144" s="157"/>
      <c r="M1144" s="162"/>
      <c r="T1144" s="163"/>
      <c r="AT1144" s="158" t="s">
        <v>173</v>
      </c>
      <c r="AU1144" s="158" t="s">
        <v>82</v>
      </c>
      <c r="AV1144" s="13" t="s">
        <v>82</v>
      </c>
      <c r="AW1144" s="13" t="s">
        <v>32</v>
      </c>
      <c r="AX1144" s="13" t="s">
        <v>73</v>
      </c>
      <c r="AY1144" s="158" t="s">
        <v>161</v>
      </c>
    </row>
    <row r="1145" spans="2:51" s="12" customFormat="1" ht="12">
      <c r="B1145" s="150"/>
      <c r="D1145" s="151" t="s">
        <v>173</v>
      </c>
      <c r="E1145" s="152" t="s">
        <v>3</v>
      </c>
      <c r="F1145" s="153" t="s">
        <v>463</v>
      </c>
      <c r="H1145" s="152" t="s">
        <v>3</v>
      </c>
      <c r="I1145" s="154"/>
      <c r="L1145" s="150"/>
      <c r="M1145" s="155"/>
      <c r="T1145" s="156"/>
      <c r="AT1145" s="152" t="s">
        <v>173</v>
      </c>
      <c r="AU1145" s="152" t="s">
        <v>82</v>
      </c>
      <c r="AV1145" s="12" t="s">
        <v>80</v>
      </c>
      <c r="AW1145" s="12" t="s">
        <v>32</v>
      </c>
      <c r="AX1145" s="12" t="s">
        <v>73</v>
      </c>
      <c r="AY1145" s="152" t="s">
        <v>161</v>
      </c>
    </row>
    <row r="1146" spans="2:51" s="13" customFormat="1" ht="12">
      <c r="B1146" s="157"/>
      <c r="D1146" s="151" t="s">
        <v>173</v>
      </c>
      <c r="E1146" s="158" t="s">
        <v>3</v>
      </c>
      <c r="F1146" s="159" t="s">
        <v>464</v>
      </c>
      <c r="H1146" s="160">
        <v>9.468</v>
      </c>
      <c r="I1146" s="161"/>
      <c r="L1146" s="157"/>
      <c r="M1146" s="162"/>
      <c r="T1146" s="163"/>
      <c r="AT1146" s="158" t="s">
        <v>173</v>
      </c>
      <c r="AU1146" s="158" t="s">
        <v>82</v>
      </c>
      <c r="AV1146" s="13" t="s">
        <v>82</v>
      </c>
      <c r="AW1146" s="13" t="s">
        <v>32</v>
      </c>
      <c r="AX1146" s="13" t="s">
        <v>73</v>
      </c>
      <c r="AY1146" s="158" t="s">
        <v>161</v>
      </c>
    </row>
    <row r="1147" spans="2:51" s="12" customFormat="1" ht="12">
      <c r="B1147" s="150"/>
      <c r="D1147" s="151" t="s">
        <v>173</v>
      </c>
      <c r="E1147" s="152" t="s">
        <v>3</v>
      </c>
      <c r="F1147" s="153" t="s">
        <v>478</v>
      </c>
      <c r="H1147" s="152" t="s">
        <v>3</v>
      </c>
      <c r="I1147" s="154"/>
      <c r="L1147" s="150"/>
      <c r="M1147" s="155"/>
      <c r="T1147" s="156"/>
      <c r="AT1147" s="152" t="s">
        <v>173</v>
      </c>
      <c r="AU1147" s="152" t="s">
        <v>82</v>
      </c>
      <c r="AV1147" s="12" t="s">
        <v>80</v>
      </c>
      <c r="AW1147" s="12" t="s">
        <v>32</v>
      </c>
      <c r="AX1147" s="12" t="s">
        <v>73</v>
      </c>
      <c r="AY1147" s="152" t="s">
        <v>161</v>
      </c>
    </row>
    <row r="1148" spans="2:51" s="13" customFormat="1" ht="12">
      <c r="B1148" s="157"/>
      <c r="D1148" s="151" t="s">
        <v>173</v>
      </c>
      <c r="E1148" s="158" t="s">
        <v>3</v>
      </c>
      <c r="F1148" s="159" t="s">
        <v>1092</v>
      </c>
      <c r="H1148" s="160">
        <v>10.76</v>
      </c>
      <c r="I1148" s="161"/>
      <c r="L1148" s="157"/>
      <c r="M1148" s="162"/>
      <c r="T1148" s="163"/>
      <c r="AT1148" s="158" t="s">
        <v>173</v>
      </c>
      <c r="AU1148" s="158" t="s">
        <v>82</v>
      </c>
      <c r="AV1148" s="13" t="s">
        <v>82</v>
      </c>
      <c r="AW1148" s="13" t="s">
        <v>32</v>
      </c>
      <c r="AX1148" s="13" t="s">
        <v>73</v>
      </c>
      <c r="AY1148" s="158" t="s">
        <v>161</v>
      </c>
    </row>
    <row r="1149" spans="2:51" s="12" customFormat="1" ht="12">
      <c r="B1149" s="150"/>
      <c r="D1149" s="151" t="s">
        <v>173</v>
      </c>
      <c r="E1149" s="152" t="s">
        <v>3</v>
      </c>
      <c r="F1149" s="153" t="s">
        <v>476</v>
      </c>
      <c r="H1149" s="152" t="s">
        <v>3</v>
      </c>
      <c r="I1149" s="154"/>
      <c r="L1149" s="150"/>
      <c r="M1149" s="155"/>
      <c r="T1149" s="156"/>
      <c r="AT1149" s="152" t="s">
        <v>173</v>
      </c>
      <c r="AU1149" s="152" t="s">
        <v>82</v>
      </c>
      <c r="AV1149" s="12" t="s">
        <v>80</v>
      </c>
      <c r="AW1149" s="12" t="s">
        <v>32</v>
      </c>
      <c r="AX1149" s="12" t="s">
        <v>73</v>
      </c>
      <c r="AY1149" s="152" t="s">
        <v>161</v>
      </c>
    </row>
    <row r="1150" spans="2:51" s="13" customFormat="1" ht="12">
      <c r="B1150" s="157"/>
      <c r="D1150" s="151" t="s">
        <v>173</v>
      </c>
      <c r="E1150" s="158" t="s">
        <v>3</v>
      </c>
      <c r="F1150" s="159" t="s">
        <v>1093</v>
      </c>
      <c r="H1150" s="160">
        <v>10.119</v>
      </c>
      <c r="I1150" s="161"/>
      <c r="L1150" s="157"/>
      <c r="M1150" s="162"/>
      <c r="T1150" s="163"/>
      <c r="AT1150" s="158" t="s">
        <v>173</v>
      </c>
      <c r="AU1150" s="158" t="s">
        <v>82</v>
      </c>
      <c r="AV1150" s="13" t="s">
        <v>82</v>
      </c>
      <c r="AW1150" s="13" t="s">
        <v>32</v>
      </c>
      <c r="AX1150" s="13" t="s">
        <v>73</v>
      </c>
      <c r="AY1150" s="158" t="s">
        <v>161</v>
      </c>
    </row>
    <row r="1151" spans="2:51" s="14" customFormat="1" ht="12">
      <c r="B1151" s="164"/>
      <c r="D1151" s="151" t="s">
        <v>173</v>
      </c>
      <c r="E1151" s="165" t="s">
        <v>3</v>
      </c>
      <c r="F1151" s="166" t="s">
        <v>192</v>
      </c>
      <c r="H1151" s="167">
        <v>186.53499999999997</v>
      </c>
      <c r="I1151" s="168"/>
      <c r="L1151" s="164"/>
      <c r="M1151" s="169"/>
      <c r="T1151" s="170"/>
      <c r="AT1151" s="165" t="s">
        <v>173</v>
      </c>
      <c r="AU1151" s="165" t="s">
        <v>82</v>
      </c>
      <c r="AV1151" s="14" t="s">
        <v>169</v>
      </c>
      <c r="AW1151" s="14" t="s">
        <v>32</v>
      </c>
      <c r="AX1151" s="14" t="s">
        <v>80</v>
      </c>
      <c r="AY1151" s="165" t="s">
        <v>161</v>
      </c>
    </row>
    <row r="1152" spans="2:65" s="1" customFormat="1" ht="49.15" customHeight="1">
      <c r="B1152" s="132"/>
      <c r="C1152" s="133" t="s">
        <v>1094</v>
      </c>
      <c r="D1152" s="133" t="s">
        <v>164</v>
      </c>
      <c r="E1152" s="134" t="s">
        <v>1095</v>
      </c>
      <c r="F1152" s="135" t="s">
        <v>1096</v>
      </c>
      <c r="G1152" s="136" t="s">
        <v>240</v>
      </c>
      <c r="H1152" s="137">
        <v>1.032</v>
      </c>
      <c r="I1152" s="138"/>
      <c r="J1152" s="139">
        <f>ROUND(I1152*H1152,2)</f>
        <v>0</v>
      </c>
      <c r="K1152" s="135" t="s">
        <v>168</v>
      </c>
      <c r="L1152" s="33"/>
      <c r="M1152" s="140" t="s">
        <v>3</v>
      </c>
      <c r="N1152" s="141" t="s">
        <v>44</v>
      </c>
      <c r="P1152" s="142">
        <f>O1152*H1152</f>
        <v>0</v>
      </c>
      <c r="Q1152" s="142">
        <v>0</v>
      </c>
      <c r="R1152" s="142">
        <f>Q1152*H1152</f>
        <v>0</v>
      </c>
      <c r="S1152" s="142">
        <v>0</v>
      </c>
      <c r="T1152" s="143">
        <f>S1152*H1152</f>
        <v>0</v>
      </c>
      <c r="AR1152" s="144" t="s">
        <v>310</v>
      </c>
      <c r="AT1152" s="144" t="s">
        <v>164</v>
      </c>
      <c r="AU1152" s="144" t="s">
        <v>82</v>
      </c>
      <c r="AY1152" s="18" t="s">
        <v>161</v>
      </c>
      <c r="BE1152" s="145">
        <f>IF(N1152="základní",J1152,0)</f>
        <v>0</v>
      </c>
      <c r="BF1152" s="145">
        <f>IF(N1152="snížená",J1152,0)</f>
        <v>0</v>
      </c>
      <c r="BG1152" s="145">
        <f>IF(N1152="zákl. přenesená",J1152,0)</f>
        <v>0</v>
      </c>
      <c r="BH1152" s="145">
        <f>IF(N1152="sníž. přenesená",J1152,0)</f>
        <v>0</v>
      </c>
      <c r="BI1152" s="145">
        <f>IF(N1152="nulová",J1152,0)</f>
        <v>0</v>
      </c>
      <c r="BJ1152" s="18" t="s">
        <v>80</v>
      </c>
      <c r="BK1152" s="145">
        <f>ROUND(I1152*H1152,2)</f>
        <v>0</v>
      </c>
      <c r="BL1152" s="18" t="s">
        <v>310</v>
      </c>
      <c r="BM1152" s="144" t="s">
        <v>1097</v>
      </c>
    </row>
    <row r="1153" spans="2:47" s="1" customFormat="1" ht="12">
      <c r="B1153" s="33"/>
      <c r="D1153" s="146" t="s">
        <v>171</v>
      </c>
      <c r="F1153" s="147" t="s">
        <v>1098</v>
      </c>
      <c r="I1153" s="148"/>
      <c r="L1153" s="33"/>
      <c r="M1153" s="149"/>
      <c r="T1153" s="54"/>
      <c r="AT1153" s="18" t="s">
        <v>171</v>
      </c>
      <c r="AU1153" s="18" t="s">
        <v>82</v>
      </c>
    </row>
    <row r="1154" spans="2:65" s="1" customFormat="1" ht="55.5" customHeight="1">
      <c r="B1154" s="132"/>
      <c r="C1154" s="133" t="s">
        <v>1099</v>
      </c>
      <c r="D1154" s="133" t="s">
        <v>164</v>
      </c>
      <c r="E1154" s="134" t="s">
        <v>1100</v>
      </c>
      <c r="F1154" s="135" t="s">
        <v>1101</v>
      </c>
      <c r="G1154" s="136" t="s">
        <v>240</v>
      </c>
      <c r="H1154" s="137">
        <v>1.032</v>
      </c>
      <c r="I1154" s="138"/>
      <c r="J1154" s="139">
        <f>ROUND(I1154*H1154,2)</f>
        <v>0</v>
      </c>
      <c r="K1154" s="135" t="s">
        <v>168</v>
      </c>
      <c r="L1154" s="33"/>
      <c r="M1154" s="140" t="s">
        <v>3</v>
      </c>
      <c r="N1154" s="141" t="s">
        <v>44</v>
      </c>
      <c r="P1154" s="142">
        <f>O1154*H1154</f>
        <v>0</v>
      </c>
      <c r="Q1154" s="142">
        <v>0</v>
      </c>
      <c r="R1154" s="142">
        <f>Q1154*H1154</f>
        <v>0</v>
      </c>
      <c r="S1154" s="142">
        <v>0</v>
      </c>
      <c r="T1154" s="143">
        <f>S1154*H1154</f>
        <v>0</v>
      </c>
      <c r="AR1154" s="144" t="s">
        <v>310</v>
      </c>
      <c r="AT1154" s="144" t="s">
        <v>164</v>
      </c>
      <c r="AU1154" s="144" t="s">
        <v>82</v>
      </c>
      <c r="AY1154" s="18" t="s">
        <v>161</v>
      </c>
      <c r="BE1154" s="145">
        <f>IF(N1154="základní",J1154,0)</f>
        <v>0</v>
      </c>
      <c r="BF1154" s="145">
        <f>IF(N1154="snížená",J1154,0)</f>
        <v>0</v>
      </c>
      <c r="BG1154" s="145">
        <f>IF(N1154="zákl. přenesená",J1154,0)</f>
        <v>0</v>
      </c>
      <c r="BH1154" s="145">
        <f>IF(N1154="sníž. přenesená",J1154,0)</f>
        <v>0</v>
      </c>
      <c r="BI1154" s="145">
        <f>IF(N1154="nulová",J1154,0)</f>
        <v>0</v>
      </c>
      <c r="BJ1154" s="18" t="s">
        <v>80</v>
      </c>
      <c r="BK1154" s="145">
        <f>ROUND(I1154*H1154,2)</f>
        <v>0</v>
      </c>
      <c r="BL1154" s="18" t="s">
        <v>310</v>
      </c>
      <c r="BM1154" s="144" t="s">
        <v>1102</v>
      </c>
    </row>
    <row r="1155" spans="2:47" s="1" customFormat="1" ht="12">
      <c r="B1155" s="33"/>
      <c r="D1155" s="146" t="s">
        <v>171</v>
      </c>
      <c r="F1155" s="147" t="s">
        <v>1103</v>
      </c>
      <c r="I1155" s="148"/>
      <c r="L1155" s="33"/>
      <c r="M1155" s="149"/>
      <c r="T1155" s="54"/>
      <c r="AT1155" s="18" t="s">
        <v>171</v>
      </c>
      <c r="AU1155" s="18" t="s">
        <v>82</v>
      </c>
    </row>
    <row r="1156" spans="2:63" s="11" customFormat="1" ht="22.9" customHeight="1">
      <c r="B1156" s="120"/>
      <c r="D1156" s="121" t="s">
        <v>72</v>
      </c>
      <c r="E1156" s="130" t="s">
        <v>1104</v>
      </c>
      <c r="F1156" s="130" t="s">
        <v>1105</v>
      </c>
      <c r="I1156" s="123"/>
      <c r="J1156" s="131">
        <f>BK1156</f>
        <v>0</v>
      </c>
      <c r="L1156" s="120"/>
      <c r="M1156" s="125"/>
      <c r="P1156" s="126">
        <f>SUM(P1157:P1273)</f>
        <v>0</v>
      </c>
      <c r="R1156" s="126">
        <f>SUM(R1157:R1273)</f>
        <v>3.5617849</v>
      </c>
      <c r="T1156" s="127">
        <f>SUM(T1157:T1273)</f>
        <v>0</v>
      </c>
      <c r="AR1156" s="121" t="s">
        <v>82</v>
      </c>
      <c r="AT1156" s="128" t="s">
        <v>72</v>
      </c>
      <c r="AU1156" s="128" t="s">
        <v>80</v>
      </c>
      <c r="AY1156" s="121" t="s">
        <v>161</v>
      </c>
      <c r="BK1156" s="129">
        <f>SUM(BK1157:BK1273)</f>
        <v>0</v>
      </c>
    </row>
    <row r="1157" spans="2:65" s="1" customFormat="1" ht="44.25" customHeight="1">
      <c r="B1157" s="132"/>
      <c r="C1157" s="133" t="s">
        <v>1106</v>
      </c>
      <c r="D1157" s="133" t="s">
        <v>164</v>
      </c>
      <c r="E1157" s="134" t="s">
        <v>1107</v>
      </c>
      <c r="F1157" s="135" t="s">
        <v>1108</v>
      </c>
      <c r="G1157" s="136" t="s">
        <v>167</v>
      </c>
      <c r="H1157" s="137">
        <v>712.732</v>
      </c>
      <c r="I1157" s="138"/>
      <c r="J1157" s="139">
        <f>ROUND(I1157*H1157,2)</f>
        <v>0</v>
      </c>
      <c r="K1157" s="135" t="s">
        <v>168</v>
      </c>
      <c r="L1157" s="33"/>
      <c r="M1157" s="140" t="s">
        <v>3</v>
      </c>
      <c r="N1157" s="141" t="s">
        <v>44</v>
      </c>
      <c r="P1157" s="142">
        <f>O1157*H1157</f>
        <v>0</v>
      </c>
      <c r="Q1157" s="142">
        <v>0.0003</v>
      </c>
      <c r="R1157" s="142">
        <f>Q1157*H1157</f>
        <v>0.21381959999999997</v>
      </c>
      <c r="S1157" s="142">
        <v>0</v>
      </c>
      <c r="T1157" s="143">
        <f>S1157*H1157</f>
        <v>0</v>
      </c>
      <c r="AR1157" s="144" t="s">
        <v>310</v>
      </c>
      <c r="AT1157" s="144" t="s">
        <v>164</v>
      </c>
      <c r="AU1157" s="144" t="s">
        <v>82</v>
      </c>
      <c r="AY1157" s="18" t="s">
        <v>161</v>
      </c>
      <c r="BE1157" s="145">
        <f>IF(N1157="základní",J1157,0)</f>
        <v>0</v>
      </c>
      <c r="BF1157" s="145">
        <f>IF(N1157="snížená",J1157,0)</f>
        <v>0</v>
      </c>
      <c r="BG1157" s="145">
        <f>IF(N1157="zákl. přenesená",J1157,0)</f>
        <v>0</v>
      </c>
      <c r="BH1157" s="145">
        <f>IF(N1157="sníž. přenesená",J1157,0)</f>
        <v>0</v>
      </c>
      <c r="BI1157" s="145">
        <f>IF(N1157="nulová",J1157,0)</f>
        <v>0</v>
      </c>
      <c r="BJ1157" s="18" t="s">
        <v>80</v>
      </c>
      <c r="BK1157" s="145">
        <f>ROUND(I1157*H1157,2)</f>
        <v>0</v>
      </c>
      <c r="BL1157" s="18" t="s">
        <v>310</v>
      </c>
      <c r="BM1157" s="144" t="s">
        <v>1109</v>
      </c>
    </row>
    <row r="1158" spans="2:47" s="1" customFormat="1" ht="12">
      <c r="B1158" s="33"/>
      <c r="D1158" s="146" t="s">
        <v>171</v>
      </c>
      <c r="F1158" s="147" t="s">
        <v>1110</v>
      </c>
      <c r="I1158" s="148"/>
      <c r="L1158" s="33"/>
      <c r="M1158" s="149"/>
      <c r="T1158" s="54"/>
      <c r="AT1158" s="18" t="s">
        <v>171</v>
      </c>
      <c r="AU1158" s="18" t="s">
        <v>82</v>
      </c>
    </row>
    <row r="1159" spans="2:51" s="12" customFormat="1" ht="12">
      <c r="B1159" s="150"/>
      <c r="D1159" s="151" t="s">
        <v>173</v>
      </c>
      <c r="E1159" s="152" t="s">
        <v>3</v>
      </c>
      <c r="F1159" s="153" t="s">
        <v>375</v>
      </c>
      <c r="H1159" s="152" t="s">
        <v>3</v>
      </c>
      <c r="I1159" s="154"/>
      <c r="L1159" s="150"/>
      <c r="M1159" s="155"/>
      <c r="T1159" s="156"/>
      <c r="AT1159" s="152" t="s">
        <v>173</v>
      </c>
      <c r="AU1159" s="152" t="s">
        <v>82</v>
      </c>
      <c r="AV1159" s="12" t="s">
        <v>80</v>
      </c>
      <c r="AW1159" s="12" t="s">
        <v>32</v>
      </c>
      <c r="AX1159" s="12" t="s">
        <v>73</v>
      </c>
      <c r="AY1159" s="152" t="s">
        <v>161</v>
      </c>
    </row>
    <row r="1160" spans="2:51" s="12" customFormat="1" ht="12">
      <c r="B1160" s="150"/>
      <c r="D1160" s="151" t="s">
        <v>173</v>
      </c>
      <c r="E1160" s="152" t="s">
        <v>3</v>
      </c>
      <c r="F1160" s="153" t="s">
        <v>299</v>
      </c>
      <c r="H1160" s="152" t="s">
        <v>3</v>
      </c>
      <c r="I1160" s="154"/>
      <c r="L1160" s="150"/>
      <c r="M1160" s="155"/>
      <c r="T1160" s="156"/>
      <c r="AT1160" s="152" t="s">
        <v>173</v>
      </c>
      <c r="AU1160" s="152" t="s">
        <v>82</v>
      </c>
      <c r="AV1160" s="12" t="s">
        <v>80</v>
      </c>
      <c r="AW1160" s="12" t="s">
        <v>32</v>
      </c>
      <c r="AX1160" s="12" t="s">
        <v>73</v>
      </c>
      <c r="AY1160" s="152" t="s">
        <v>161</v>
      </c>
    </row>
    <row r="1161" spans="2:51" s="12" customFormat="1" ht="12">
      <c r="B1161" s="150"/>
      <c r="D1161" s="151" t="s">
        <v>173</v>
      </c>
      <c r="E1161" s="152" t="s">
        <v>3</v>
      </c>
      <c r="F1161" s="153" t="s">
        <v>376</v>
      </c>
      <c r="H1161" s="152" t="s">
        <v>3</v>
      </c>
      <c r="I1161" s="154"/>
      <c r="L1161" s="150"/>
      <c r="M1161" s="155"/>
      <c r="T1161" s="156"/>
      <c r="AT1161" s="152" t="s">
        <v>173</v>
      </c>
      <c r="AU1161" s="152" t="s">
        <v>82</v>
      </c>
      <c r="AV1161" s="12" t="s">
        <v>80</v>
      </c>
      <c r="AW1161" s="12" t="s">
        <v>32</v>
      </c>
      <c r="AX1161" s="12" t="s">
        <v>73</v>
      </c>
      <c r="AY1161" s="152" t="s">
        <v>161</v>
      </c>
    </row>
    <row r="1162" spans="2:51" s="13" customFormat="1" ht="12">
      <c r="B1162" s="157"/>
      <c r="D1162" s="151" t="s">
        <v>173</v>
      </c>
      <c r="E1162" s="158" t="s">
        <v>3</v>
      </c>
      <c r="F1162" s="159" t="s">
        <v>377</v>
      </c>
      <c r="H1162" s="160">
        <v>8.8</v>
      </c>
      <c r="I1162" s="161"/>
      <c r="L1162" s="157"/>
      <c r="M1162" s="162"/>
      <c r="T1162" s="163"/>
      <c r="AT1162" s="158" t="s">
        <v>173</v>
      </c>
      <c r="AU1162" s="158" t="s">
        <v>82</v>
      </c>
      <c r="AV1162" s="13" t="s">
        <v>82</v>
      </c>
      <c r="AW1162" s="13" t="s">
        <v>32</v>
      </c>
      <c r="AX1162" s="13" t="s">
        <v>73</v>
      </c>
      <c r="AY1162" s="158" t="s">
        <v>161</v>
      </c>
    </row>
    <row r="1163" spans="2:51" s="12" customFormat="1" ht="12">
      <c r="B1163" s="150"/>
      <c r="D1163" s="151" t="s">
        <v>173</v>
      </c>
      <c r="E1163" s="152" t="s">
        <v>3</v>
      </c>
      <c r="F1163" s="153" t="s">
        <v>378</v>
      </c>
      <c r="H1163" s="152" t="s">
        <v>3</v>
      </c>
      <c r="I1163" s="154"/>
      <c r="L1163" s="150"/>
      <c r="M1163" s="155"/>
      <c r="T1163" s="156"/>
      <c r="AT1163" s="152" t="s">
        <v>173</v>
      </c>
      <c r="AU1163" s="152" t="s">
        <v>82</v>
      </c>
      <c r="AV1163" s="12" t="s">
        <v>80</v>
      </c>
      <c r="AW1163" s="12" t="s">
        <v>32</v>
      </c>
      <c r="AX1163" s="12" t="s">
        <v>73</v>
      </c>
      <c r="AY1163" s="152" t="s">
        <v>161</v>
      </c>
    </row>
    <row r="1164" spans="2:51" s="13" customFormat="1" ht="12">
      <c r="B1164" s="157"/>
      <c r="D1164" s="151" t="s">
        <v>173</v>
      </c>
      <c r="E1164" s="158" t="s">
        <v>3</v>
      </c>
      <c r="F1164" s="159" t="s">
        <v>379</v>
      </c>
      <c r="H1164" s="160">
        <v>1.85</v>
      </c>
      <c r="I1164" s="161"/>
      <c r="L1164" s="157"/>
      <c r="M1164" s="162"/>
      <c r="T1164" s="163"/>
      <c r="AT1164" s="158" t="s">
        <v>173</v>
      </c>
      <c r="AU1164" s="158" t="s">
        <v>82</v>
      </c>
      <c r="AV1164" s="13" t="s">
        <v>82</v>
      </c>
      <c r="AW1164" s="13" t="s">
        <v>32</v>
      </c>
      <c r="AX1164" s="13" t="s">
        <v>73</v>
      </c>
      <c r="AY1164" s="158" t="s">
        <v>161</v>
      </c>
    </row>
    <row r="1165" spans="2:51" s="12" customFormat="1" ht="12">
      <c r="B1165" s="150"/>
      <c r="D1165" s="151" t="s">
        <v>173</v>
      </c>
      <c r="E1165" s="152" t="s">
        <v>3</v>
      </c>
      <c r="F1165" s="153" t="s">
        <v>380</v>
      </c>
      <c r="H1165" s="152" t="s">
        <v>3</v>
      </c>
      <c r="I1165" s="154"/>
      <c r="L1165" s="150"/>
      <c r="M1165" s="155"/>
      <c r="T1165" s="156"/>
      <c r="AT1165" s="152" t="s">
        <v>173</v>
      </c>
      <c r="AU1165" s="152" t="s">
        <v>82</v>
      </c>
      <c r="AV1165" s="12" t="s">
        <v>80</v>
      </c>
      <c r="AW1165" s="12" t="s">
        <v>32</v>
      </c>
      <c r="AX1165" s="12" t="s">
        <v>73</v>
      </c>
      <c r="AY1165" s="152" t="s">
        <v>161</v>
      </c>
    </row>
    <row r="1166" spans="2:51" s="12" customFormat="1" ht="12">
      <c r="B1166" s="150"/>
      <c r="D1166" s="151" t="s">
        <v>173</v>
      </c>
      <c r="E1166" s="152" t="s">
        <v>3</v>
      </c>
      <c r="F1166" s="153" t="s">
        <v>381</v>
      </c>
      <c r="H1166" s="152" t="s">
        <v>3</v>
      </c>
      <c r="I1166" s="154"/>
      <c r="L1166" s="150"/>
      <c r="M1166" s="155"/>
      <c r="T1166" s="156"/>
      <c r="AT1166" s="152" t="s">
        <v>173</v>
      </c>
      <c r="AU1166" s="152" t="s">
        <v>82</v>
      </c>
      <c r="AV1166" s="12" t="s">
        <v>80</v>
      </c>
      <c r="AW1166" s="12" t="s">
        <v>32</v>
      </c>
      <c r="AX1166" s="12" t="s">
        <v>73</v>
      </c>
      <c r="AY1166" s="152" t="s">
        <v>161</v>
      </c>
    </row>
    <row r="1167" spans="2:51" s="13" customFormat="1" ht="22.5">
      <c r="B1167" s="157"/>
      <c r="D1167" s="151" t="s">
        <v>173</v>
      </c>
      <c r="E1167" s="158" t="s">
        <v>3</v>
      </c>
      <c r="F1167" s="159" t="s">
        <v>382</v>
      </c>
      <c r="H1167" s="160">
        <v>226.46</v>
      </c>
      <c r="I1167" s="161"/>
      <c r="L1167" s="157"/>
      <c r="M1167" s="162"/>
      <c r="T1167" s="163"/>
      <c r="AT1167" s="158" t="s">
        <v>173</v>
      </c>
      <c r="AU1167" s="158" t="s">
        <v>82</v>
      </c>
      <c r="AV1167" s="13" t="s">
        <v>82</v>
      </c>
      <c r="AW1167" s="13" t="s">
        <v>32</v>
      </c>
      <c r="AX1167" s="13" t="s">
        <v>73</v>
      </c>
      <c r="AY1167" s="158" t="s">
        <v>161</v>
      </c>
    </row>
    <row r="1168" spans="2:51" s="13" customFormat="1" ht="12">
      <c r="B1168" s="157"/>
      <c r="D1168" s="151" t="s">
        <v>173</v>
      </c>
      <c r="E1168" s="158" t="s">
        <v>3</v>
      </c>
      <c r="F1168" s="159" t="s">
        <v>383</v>
      </c>
      <c r="H1168" s="160">
        <v>67.94</v>
      </c>
      <c r="I1168" s="161"/>
      <c r="L1168" s="157"/>
      <c r="M1168" s="162"/>
      <c r="T1168" s="163"/>
      <c r="AT1168" s="158" t="s">
        <v>173</v>
      </c>
      <c r="AU1168" s="158" t="s">
        <v>82</v>
      </c>
      <c r="AV1168" s="13" t="s">
        <v>82</v>
      </c>
      <c r="AW1168" s="13" t="s">
        <v>32</v>
      </c>
      <c r="AX1168" s="13" t="s">
        <v>73</v>
      </c>
      <c r="AY1168" s="158" t="s">
        <v>161</v>
      </c>
    </row>
    <row r="1169" spans="2:51" s="12" customFormat="1" ht="12">
      <c r="B1169" s="150"/>
      <c r="D1169" s="151" t="s">
        <v>173</v>
      </c>
      <c r="E1169" s="152" t="s">
        <v>3</v>
      </c>
      <c r="F1169" s="153" t="s">
        <v>307</v>
      </c>
      <c r="H1169" s="152" t="s">
        <v>3</v>
      </c>
      <c r="I1169" s="154"/>
      <c r="L1169" s="150"/>
      <c r="M1169" s="155"/>
      <c r="T1169" s="156"/>
      <c r="AT1169" s="152" t="s">
        <v>173</v>
      </c>
      <c r="AU1169" s="152" t="s">
        <v>82</v>
      </c>
      <c r="AV1169" s="12" t="s">
        <v>80</v>
      </c>
      <c r="AW1169" s="12" t="s">
        <v>32</v>
      </c>
      <c r="AX1169" s="12" t="s">
        <v>73</v>
      </c>
      <c r="AY1169" s="152" t="s">
        <v>161</v>
      </c>
    </row>
    <row r="1170" spans="2:51" s="12" customFormat="1" ht="12">
      <c r="B1170" s="150"/>
      <c r="D1170" s="151" t="s">
        <v>173</v>
      </c>
      <c r="E1170" s="152" t="s">
        <v>3</v>
      </c>
      <c r="F1170" s="153" t="s">
        <v>384</v>
      </c>
      <c r="H1170" s="152" t="s">
        <v>3</v>
      </c>
      <c r="I1170" s="154"/>
      <c r="L1170" s="150"/>
      <c r="M1170" s="155"/>
      <c r="T1170" s="156"/>
      <c r="AT1170" s="152" t="s">
        <v>173</v>
      </c>
      <c r="AU1170" s="152" t="s">
        <v>82</v>
      </c>
      <c r="AV1170" s="12" t="s">
        <v>80</v>
      </c>
      <c r="AW1170" s="12" t="s">
        <v>32</v>
      </c>
      <c r="AX1170" s="12" t="s">
        <v>73</v>
      </c>
      <c r="AY1170" s="152" t="s">
        <v>161</v>
      </c>
    </row>
    <row r="1171" spans="2:51" s="13" customFormat="1" ht="12">
      <c r="B1171" s="157"/>
      <c r="D1171" s="151" t="s">
        <v>173</v>
      </c>
      <c r="E1171" s="158" t="s">
        <v>3</v>
      </c>
      <c r="F1171" s="159" t="s">
        <v>385</v>
      </c>
      <c r="H1171" s="160">
        <v>127.32</v>
      </c>
      <c r="I1171" s="161"/>
      <c r="L1171" s="157"/>
      <c r="M1171" s="162"/>
      <c r="T1171" s="163"/>
      <c r="AT1171" s="158" t="s">
        <v>173</v>
      </c>
      <c r="AU1171" s="158" t="s">
        <v>82</v>
      </c>
      <c r="AV1171" s="13" t="s">
        <v>82</v>
      </c>
      <c r="AW1171" s="13" t="s">
        <v>32</v>
      </c>
      <c r="AX1171" s="13" t="s">
        <v>73</v>
      </c>
      <c r="AY1171" s="158" t="s">
        <v>161</v>
      </c>
    </row>
    <row r="1172" spans="2:51" s="12" customFormat="1" ht="12">
      <c r="B1172" s="150"/>
      <c r="D1172" s="151" t="s">
        <v>173</v>
      </c>
      <c r="E1172" s="152" t="s">
        <v>3</v>
      </c>
      <c r="F1172" s="153" t="s">
        <v>386</v>
      </c>
      <c r="H1172" s="152" t="s">
        <v>3</v>
      </c>
      <c r="I1172" s="154"/>
      <c r="L1172" s="150"/>
      <c r="M1172" s="155"/>
      <c r="T1172" s="156"/>
      <c r="AT1172" s="152" t="s">
        <v>173</v>
      </c>
      <c r="AU1172" s="152" t="s">
        <v>82</v>
      </c>
      <c r="AV1172" s="12" t="s">
        <v>80</v>
      </c>
      <c r="AW1172" s="12" t="s">
        <v>32</v>
      </c>
      <c r="AX1172" s="12" t="s">
        <v>73</v>
      </c>
      <c r="AY1172" s="152" t="s">
        <v>161</v>
      </c>
    </row>
    <row r="1173" spans="2:51" s="13" customFormat="1" ht="12">
      <c r="B1173" s="157"/>
      <c r="D1173" s="151" t="s">
        <v>173</v>
      </c>
      <c r="E1173" s="158" t="s">
        <v>3</v>
      </c>
      <c r="F1173" s="159" t="s">
        <v>387</v>
      </c>
      <c r="H1173" s="160">
        <v>115.89</v>
      </c>
      <c r="I1173" s="161"/>
      <c r="L1173" s="157"/>
      <c r="M1173" s="162"/>
      <c r="T1173" s="163"/>
      <c r="AT1173" s="158" t="s">
        <v>173</v>
      </c>
      <c r="AU1173" s="158" t="s">
        <v>82</v>
      </c>
      <c r="AV1173" s="13" t="s">
        <v>82</v>
      </c>
      <c r="AW1173" s="13" t="s">
        <v>32</v>
      </c>
      <c r="AX1173" s="13" t="s">
        <v>73</v>
      </c>
      <c r="AY1173" s="158" t="s">
        <v>161</v>
      </c>
    </row>
    <row r="1174" spans="2:51" s="12" customFormat="1" ht="12">
      <c r="B1174" s="150"/>
      <c r="D1174" s="151" t="s">
        <v>173</v>
      </c>
      <c r="E1174" s="152" t="s">
        <v>3</v>
      </c>
      <c r="F1174" s="153" t="s">
        <v>739</v>
      </c>
      <c r="H1174" s="152" t="s">
        <v>3</v>
      </c>
      <c r="I1174" s="154"/>
      <c r="L1174" s="150"/>
      <c r="M1174" s="155"/>
      <c r="T1174" s="156"/>
      <c r="AT1174" s="152" t="s">
        <v>173</v>
      </c>
      <c r="AU1174" s="152" t="s">
        <v>82</v>
      </c>
      <c r="AV1174" s="12" t="s">
        <v>80</v>
      </c>
      <c r="AW1174" s="12" t="s">
        <v>32</v>
      </c>
      <c r="AX1174" s="12" t="s">
        <v>73</v>
      </c>
      <c r="AY1174" s="152" t="s">
        <v>161</v>
      </c>
    </row>
    <row r="1175" spans="2:51" s="13" customFormat="1" ht="12">
      <c r="B1175" s="157"/>
      <c r="D1175" s="151" t="s">
        <v>173</v>
      </c>
      <c r="E1175" s="158" t="s">
        <v>3</v>
      </c>
      <c r="F1175" s="159" t="s">
        <v>1111</v>
      </c>
      <c r="H1175" s="160">
        <v>99.22</v>
      </c>
      <c r="I1175" s="161"/>
      <c r="L1175" s="157"/>
      <c r="M1175" s="162"/>
      <c r="T1175" s="163"/>
      <c r="AT1175" s="158" t="s">
        <v>173</v>
      </c>
      <c r="AU1175" s="158" t="s">
        <v>82</v>
      </c>
      <c r="AV1175" s="13" t="s">
        <v>82</v>
      </c>
      <c r="AW1175" s="13" t="s">
        <v>32</v>
      </c>
      <c r="AX1175" s="13" t="s">
        <v>73</v>
      </c>
      <c r="AY1175" s="158" t="s">
        <v>161</v>
      </c>
    </row>
    <row r="1176" spans="2:51" s="12" customFormat="1" ht="12">
      <c r="B1176" s="150"/>
      <c r="D1176" s="151" t="s">
        <v>173</v>
      </c>
      <c r="E1176" s="152" t="s">
        <v>3</v>
      </c>
      <c r="F1176" s="153" t="s">
        <v>497</v>
      </c>
      <c r="H1176" s="152" t="s">
        <v>3</v>
      </c>
      <c r="I1176" s="154"/>
      <c r="L1176" s="150"/>
      <c r="M1176" s="155"/>
      <c r="T1176" s="156"/>
      <c r="AT1176" s="152" t="s">
        <v>173</v>
      </c>
      <c r="AU1176" s="152" t="s">
        <v>82</v>
      </c>
      <c r="AV1176" s="12" t="s">
        <v>80</v>
      </c>
      <c r="AW1176" s="12" t="s">
        <v>32</v>
      </c>
      <c r="AX1176" s="12" t="s">
        <v>73</v>
      </c>
      <c r="AY1176" s="152" t="s">
        <v>161</v>
      </c>
    </row>
    <row r="1177" spans="2:51" s="13" customFormat="1" ht="12">
      <c r="B1177" s="157"/>
      <c r="D1177" s="151" t="s">
        <v>173</v>
      </c>
      <c r="E1177" s="158" t="s">
        <v>3</v>
      </c>
      <c r="F1177" s="159" t="s">
        <v>1112</v>
      </c>
      <c r="H1177" s="160">
        <v>11.044</v>
      </c>
      <c r="I1177" s="161"/>
      <c r="L1177" s="157"/>
      <c r="M1177" s="162"/>
      <c r="T1177" s="163"/>
      <c r="AT1177" s="158" t="s">
        <v>173</v>
      </c>
      <c r="AU1177" s="158" t="s">
        <v>82</v>
      </c>
      <c r="AV1177" s="13" t="s">
        <v>82</v>
      </c>
      <c r="AW1177" s="13" t="s">
        <v>32</v>
      </c>
      <c r="AX1177" s="13" t="s">
        <v>73</v>
      </c>
      <c r="AY1177" s="158" t="s">
        <v>161</v>
      </c>
    </row>
    <row r="1178" spans="2:51" s="12" customFormat="1" ht="12">
      <c r="B1178" s="150"/>
      <c r="D1178" s="151" t="s">
        <v>173</v>
      </c>
      <c r="E1178" s="152" t="s">
        <v>3</v>
      </c>
      <c r="F1178" s="153" t="s">
        <v>1113</v>
      </c>
      <c r="H1178" s="152" t="s">
        <v>3</v>
      </c>
      <c r="I1178" s="154"/>
      <c r="L1178" s="150"/>
      <c r="M1178" s="155"/>
      <c r="T1178" s="156"/>
      <c r="AT1178" s="152" t="s">
        <v>173</v>
      </c>
      <c r="AU1178" s="152" t="s">
        <v>82</v>
      </c>
      <c r="AV1178" s="12" t="s">
        <v>80</v>
      </c>
      <c r="AW1178" s="12" t="s">
        <v>32</v>
      </c>
      <c r="AX1178" s="12" t="s">
        <v>73</v>
      </c>
      <c r="AY1178" s="152" t="s">
        <v>161</v>
      </c>
    </row>
    <row r="1179" spans="2:51" s="13" customFormat="1" ht="12">
      <c r="B1179" s="157"/>
      <c r="D1179" s="151" t="s">
        <v>173</v>
      </c>
      <c r="E1179" s="158" t="s">
        <v>3</v>
      </c>
      <c r="F1179" s="159" t="s">
        <v>1114</v>
      </c>
      <c r="H1179" s="160">
        <v>18.88</v>
      </c>
      <c r="I1179" s="161"/>
      <c r="L1179" s="157"/>
      <c r="M1179" s="162"/>
      <c r="T1179" s="163"/>
      <c r="AT1179" s="158" t="s">
        <v>173</v>
      </c>
      <c r="AU1179" s="158" t="s">
        <v>82</v>
      </c>
      <c r="AV1179" s="13" t="s">
        <v>82</v>
      </c>
      <c r="AW1179" s="13" t="s">
        <v>32</v>
      </c>
      <c r="AX1179" s="13" t="s">
        <v>73</v>
      </c>
      <c r="AY1179" s="158" t="s">
        <v>161</v>
      </c>
    </row>
    <row r="1180" spans="2:51" s="12" customFormat="1" ht="12">
      <c r="B1180" s="150"/>
      <c r="D1180" s="151" t="s">
        <v>173</v>
      </c>
      <c r="E1180" s="152" t="s">
        <v>3</v>
      </c>
      <c r="F1180" s="153" t="s">
        <v>1115</v>
      </c>
      <c r="H1180" s="152" t="s">
        <v>3</v>
      </c>
      <c r="I1180" s="154"/>
      <c r="L1180" s="150"/>
      <c r="M1180" s="155"/>
      <c r="T1180" s="156"/>
      <c r="AT1180" s="152" t="s">
        <v>173</v>
      </c>
      <c r="AU1180" s="152" t="s">
        <v>82</v>
      </c>
      <c r="AV1180" s="12" t="s">
        <v>80</v>
      </c>
      <c r="AW1180" s="12" t="s">
        <v>32</v>
      </c>
      <c r="AX1180" s="12" t="s">
        <v>73</v>
      </c>
      <c r="AY1180" s="152" t="s">
        <v>161</v>
      </c>
    </row>
    <row r="1181" spans="2:51" s="13" customFormat="1" ht="12">
      <c r="B1181" s="157"/>
      <c r="D1181" s="151" t="s">
        <v>173</v>
      </c>
      <c r="E1181" s="158" t="s">
        <v>3</v>
      </c>
      <c r="F1181" s="159" t="s">
        <v>1116</v>
      </c>
      <c r="H1181" s="160">
        <v>35.328</v>
      </c>
      <c r="I1181" s="161"/>
      <c r="L1181" s="157"/>
      <c r="M1181" s="162"/>
      <c r="T1181" s="163"/>
      <c r="AT1181" s="158" t="s">
        <v>173</v>
      </c>
      <c r="AU1181" s="158" t="s">
        <v>82</v>
      </c>
      <c r="AV1181" s="13" t="s">
        <v>82</v>
      </c>
      <c r="AW1181" s="13" t="s">
        <v>32</v>
      </c>
      <c r="AX1181" s="13" t="s">
        <v>73</v>
      </c>
      <c r="AY1181" s="158" t="s">
        <v>161</v>
      </c>
    </row>
    <row r="1182" spans="2:51" s="14" customFormat="1" ht="12">
      <c r="B1182" s="164"/>
      <c r="D1182" s="151" t="s">
        <v>173</v>
      </c>
      <c r="E1182" s="165" t="s">
        <v>3</v>
      </c>
      <c r="F1182" s="166" t="s">
        <v>192</v>
      </c>
      <c r="H1182" s="167">
        <v>712.732</v>
      </c>
      <c r="I1182" s="168"/>
      <c r="L1182" s="164"/>
      <c r="M1182" s="169"/>
      <c r="T1182" s="170"/>
      <c r="AT1182" s="165" t="s">
        <v>173</v>
      </c>
      <c r="AU1182" s="165" t="s">
        <v>82</v>
      </c>
      <c r="AV1182" s="14" t="s">
        <v>169</v>
      </c>
      <c r="AW1182" s="14" t="s">
        <v>32</v>
      </c>
      <c r="AX1182" s="14" t="s">
        <v>80</v>
      </c>
      <c r="AY1182" s="165" t="s">
        <v>161</v>
      </c>
    </row>
    <row r="1183" spans="2:65" s="1" customFormat="1" ht="21.75" customHeight="1">
      <c r="B1183" s="132"/>
      <c r="C1183" s="171" t="s">
        <v>1117</v>
      </c>
      <c r="D1183" s="171" t="s">
        <v>193</v>
      </c>
      <c r="E1183" s="172" t="s">
        <v>1118</v>
      </c>
      <c r="F1183" s="173" t="s">
        <v>1119</v>
      </c>
      <c r="G1183" s="174" t="s">
        <v>167</v>
      </c>
      <c r="H1183" s="175">
        <v>748.369</v>
      </c>
      <c r="I1183" s="176"/>
      <c r="J1183" s="177">
        <f>ROUND(I1183*H1183,2)</f>
        <v>0</v>
      </c>
      <c r="K1183" s="173" t="s">
        <v>168</v>
      </c>
      <c r="L1183" s="178"/>
      <c r="M1183" s="179" t="s">
        <v>3</v>
      </c>
      <c r="N1183" s="180" t="s">
        <v>44</v>
      </c>
      <c r="P1183" s="142">
        <f>O1183*H1183</f>
        <v>0</v>
      </c>
      <c r="Q1183" s="142">
        <v>0.0035</v>
      </c>
      <c r="R1183" s="142">
        <f>Q1183*H1183</f>
        <v>2.6192915</v>
      </c>
      <c r="S1183" s="142">
        <v>0</v>
      </c>
      <c r="T1183" s="143">
        <f>S1183*H1183</f>
        <v>0</v>
      </c>
      <c r="AR1183" s="144" t="s">
        <v>488</v>
      </c>
      <c r="AT1183" s="144" t="s">
        <v>193</v>
      </c>
      <c r="AU1183" s="144" t="s">
        <v>82</v>
      </c>
      <c r="AY1183" s="18" t="s">
        <v>161</v>
      </c>
      <c r="BE1183" s="145">
        <f>IF(N1183="základní",J1183,0)</f>
        <v>0</v>
      </c>
      <c r="BF1183" s="145">
        <f>IF(N1183="snížená",J1183,0)</f>
        <v>0</v>
      </c>
      <c r="BG1183" s="145">
        <f>IF(N1183="zákl. přenesená",J1183,0)</f>
        <v>0</v>
      </c>
      <c r="BH1183" s="145">
        <f>IF(N1183="sníž. přenesená",J1183,0)</f>
        <v>0</v>
      </c>
      <c r="BI1183" s="145">
        <f>IF(N1183="nulová",J1183,0)</f>
        <v>0</v>
      </c>
      <c r="BJ1183" s="18" t="s">
        <v>80</v>
      </c>
      <c r="BK1183" s="145">
        <f>ROUND(I1183*H1183,2)</f>
        <v>0</v>
      </c>
      <c r="BL1183" s="18" t="s">
        <v>310</v>
      </c>
      <c r="BM1183" s="144" t="s">
        <v>1120</v>
      </c>
    </row>
    <row r="1184" spans="2:47" s="1" customFormat="1" ht="12">
      <c r="B1184" s="33"/>
      <c r="D1184" s="146" t="s">
        <v>171</v>
      </c>
      <c r="F1184" s="147" t="s">
        <v>1121</v>
      </c>
      <c r="I1184" s="148"/>
      <c r="L1184" s="33"/>
      <c r="M1184" s="149"/>
      <c r="T1184" s="54"/>
      <c r="AT1184" s="18" t="s">
        <v>171</v>
      </c>
      <c r="AU1184" s="18" t="s">
        <v>82</v>
      </c>
    </row>
    <row r="1185" spans="2:51" s="13" customFormat="1" ht="12">
      <c r="B1185" s="157"/>
      <c r="D1185" s="151" t="s">
        <v>173</v>
      </c>
      <c r="E1185" s="158" t="s">
        <v>3</v>
      </c>
      <c r="F1185" s="159" t="s">
        <v>1122</v>
      </c>
      <c r="H1185" s="160">
        <v>748.369</v>
      </c>
      <c r="I1185" s="161"/>
      <c r="L1185" s="157"/>
      <c r="M1185" s="162"/>
      <c r="T1185" s="163"/>
      <c r="AT1185" s="158" t="s">
        <v>173</v>
      </c>
      <c r="AU1185" s="158" t="s">
        <v>82</v>
      </c>
      <c r="AV1185" s="13" t="s">
        <v>82</v>
      </c>
      <c r="AW1185" s="13" t="s">
        <v>32</v>
      </c>
      <c r="AX1185" s="13" t="s">
        <v>80</v>
      </c>
      <c r="AY1185" s="158" t="s">
        <v>161</v>
      </c>
    </row>
    <row r="1186" spans="2:65" s="1" customFormat="1" ht="37.9" customHeight="1">
      <c r="B1186" s="132"/>
      <c r="C1186" s="133" t="s">
        <v>1123</v>
      </c>
      <c r="D1186" s="133" t="s">
        <v>164</v>
      </c>
      <c r="E1186" s="134" t="s">
        <v>1124</v>
      </c>
      <c r="F1186" s="135" t="s">
        <v>1125</v>
      </c>
      <c r="G1186" s="136" t="s">
        <v>167</v>
      </c>
      <c r="H1186" s="137">
        <v>671.91</v>
      </c>
      <c r="I1186" s="138"/>
      <c r="J1186" s="139">
        <f>ROUND(I1186*H1186,2)</f>
        <v>0</v>
      </c>
      <c r="K1186" s="135" t="s">
        <v>168</v>
      </c>
      <c r="L1186" s="33"/>
      <c r="M1186" s="140" t="s">
        <v>3</v>
      </c>
      <c r="N1186" s="141" t="s">
        <v>44</v>
      </c>
      <c r="P1186" s="142">
        <f>O1186*H1186</f>
        <v>0</v>
      </c>
      <c r="Q1186" s="142">
        <v>0</v>
      </c>
      <c r="R1186" s="142">
        <f>Q1186*H1186</f>
        <v>0</v>
      </c>
      <c r="S1186" s="142">
        <v>0</v>
      </c>
      <c r="T1186" s="143">
        <f>S1186*H1186</f>
        <v>0</v>
      </c>
      <c r="AR1186" s="144" t="s">
        <v>310</v>
      </c>
      <c r="AT1186" s="144" t="s">
        <v>164</v>
      </c>
      <c r="AU1186" s="144" t="s">
        <v>82</v>
      </c>
      <c r="AY1186" s="18" t="s">
        <v>161</v>
      </c>
      <c r="BE1186" s="145">
        <f>IF(N1186="základní",J1186,0)</f>
        <v>0</v>
      </c>
      <c r="BF1186" s="145">
        <f>IF(N1186="snížená",J1186,0)</f>
        <v>0</v>
      </c>
      <c r="BG1186" s="145">
        <f>IF(N1186="zákl. přenesená",J1186,0)</f>
        <v>0</v>
      </c>
      <c r="BH1186" s="145">
        <f>IF(N1186="sníž. přenesená",J1186,0)</f>
        <v>0</v>
      </c>
      <c r="BI1186" s="145">
        <f>IF(N1186="nulová",J1186,0)</f>
        <v>0</v>
      </c>
      <c r="BJ1186" s="18" t="s">
        <v>80</v>
      </c>
      <c r="BK1186" s="145">
        <f>ROUND(I1186*H1186,2)</f>
        <v>0</v>
      </c>
      <c r="BL1186" s="18" t="s">
        <v>310</v>
      </c>
      <c r="BM1186" s="144" t="s">
        <v>1126</v>
      </c>
    </row>
    <row r="1187" spans="2:47" s="1" customFormat="1" ht="12">
      <c r="B1187" s="33"/>
      <c r="D1187" s="146" t="s">
        <v>171</v>
      </c>
      <c r="F1187" s="147" t="s">
        <v>1127</v>
      </c>
      <c r="I1187" s="148"/>
      <c r="L1187" s="33"/>
      <c r="M1187" s="149"/>
      <c r="T1187" s="54"/>
      <c r="AT1187" s="18" t="s">
        <v>171</v>
      </c>
      <c r="AU1187" s="18" t="s">
        <v>82</v>
      </c>
    </row>
    <row r="1188" spans="2:51" s="12" customFormat="1" ht="12">
      <c r="B1188" s="150"/>
      <c r="D1188" s="151" t="s">
        <v>173</v>
      </c>
      <c r="E1188" s="152" t="s">
        <v>3</v>
      </c>
      <c r="F1188" s="153" t="s">
        <v>174</v>
      </c>
      <c r="H1188" s="152" t="s">
        <v>3</v>
      </c>
      <c r="I1188" s="154"/>
      <c r="L1188" s="150"/>
      <c r="M1188" s="155"/>
      <c r="T1188" s="156"/>
      <c r="AT1188" s="152" t="s">
        <v>173</v>
      </c>
      <c r="AU1188" s="152" t="s">
        <v>82</v>
      </c>
      <c r="AV1188" s="12" t="s">
        <v>80</v>
      </c>
      <c r="AW1188" s="12" t="s">
        <v>32</v>
      </c>
      <c r="AX1188" s="12" t="s">
        <v>73</v>
      </c>
      <c r="AY1188" s="152" t="s">
        <v>161</v>
      </c>
    </row>
    <row r="1189" spans="2:51" s="13" customFormat="1" ht="12">
      <c r="B1189" s="157"/>
      <c r="D1189" s="151" t="s">
        <v>173</v>
      </c>
      <c r="E1189" s="158" t="s">
        <v>3</v>
      </c>
      <c r="F1189" s="159" t="s">
        <v>175</v>
      </c>
      <c r="H1189" s="160">
        <v>30.22</v>
      </c>
      <c r="I1189" s="161"/>
      <c r="L1189" s="157"/>
      <c r="M1189" s="162"/>
      <c r="T1189" s="163"/>
      <c r="AT1189" s="158" t="s">
        <v>173</v>
      </c>
      <c r="AU1189" s="158" t="s">
        <v>82</v>
      </c>
      <c r="AV1189" s="13" t="s">
        <v>82</v>
      </c>
      <c r="AW1189" s="13" t="s">
        <v>32</v>
      </c>
      <c r="AX1189" s="13" t="s">
        <v>73</v>
      </c>
      <c r="AY1189" s="158" t="s">
        <v>161</v>
      </c>
    </row>
    <row r="1190" spans="2:51" s="12" customFormat="1" ht="12">
      <c r="B1190" s="150"/>
      <c r="D1190" s="151" t="s">
        <v>173</v>
      </c>
      <c r="E1190" s="152" t="s">
        <v>3</v>
      </c>
      <c r="F1190" s="153" t="s">
        <v>176</v>
      </c>
      <c r="H1190" s="152" t="s">
        <v>3</v>
      </c>
      <c r="I1190" s="154"/>
      <c r="L1190" s="150"/>
      <c r="M1190" s="155"/>
      <c r="T1190" s="156"/>
      <c r="AT1190" s="152" t="s">
        <v>173</v>
      </c>
      <c r="AU1190" s="152" t="s">
        <v>82</v>
      </c>
      <c r="AV1190" s="12" t="s">
        <v>80</v>
      </c>
      <c r="AW1190" s="12" t="s">
        <v>32</v>
      </c>
      <c r="AX1190" s="12" t="s">
        <v>73</v>
      </c>
      <c r="AY1190" s="152" t="s">
        <v>161</v>
      </c>
    </row>
    <row r="1191" spans="2:51" s="13" customFormat="1" ht="12">
      <c r="B1191" s="157"/>
      <c r="D1191" s="151" t="s">
        <v>173</v>
      </c>
      <c r="E1191" s="158" t="s">
        <v>3</v>
      </c>
      <c r="F1191" s="159" t="s">
        <v>177</v>
      </c>
      <c r="H1191" s="160">
        <v>58.36</v>
      </c>
      <c r="I1191" s="161"/>
      <c r="L1191" s="157"/>
      <c r="M1191" s="162"/>
      <c r="T1191" s="163"/>
      <c r="AT1191" s="158" t="s">
        <v>173</v>
      </c>
      <c r="AU1191" s="158" t="s">
        <v>82</v>
      </c>
      <c r="AV1191" s="13" t="s">
        <v>82</v>
      </c>
      <c r="AW1191" s="13" t="s">
        <v>32</v>
      </c>
      <c r="AX1191" s="13" t="s">
        <v>73</v>
      </c>
      <c r="AY1191" s="158" t="s">
        <v>161</v>
      </c>
    </row>
    <row r="1192" spans="2:51" s="12" customFormat="1" ht="12">
      <c r="B1192" s="150"/>
      <c r="D1192" s="151" t="s">
        <v>173</v>
      </c>
      <c r="E1192" s="152" t="s">
        <v>3</v>
      </c>
      <c r="F1192" s="153" t="s">
        <v>178</v>
      </c>
      <c r="H1192" s="152" t="s">
        <v>3</v>
      </c>
      <c r="I1192" s="154"/>
      <c r="L1192" s="150"/>
      <c r="M1192" s="155"/>
      <c r="T1192" s="156"/>
      <c r="AT1192" s="152" t="s">
        <v>173</v>
      </c>
      <c r="AU1192" s="152" t="s">
        <v>82</v>
      </c>
      <c r="AV1192" s="12" t="s">
        <v>80</v>
      </c>
      <c r="AW1192" s="12" t="s">
        <v>32</v>
      </c>
      <c r="AX1192" s="12" t="s">
        <v>73</v>
      </c>
      <c r="AY1192" s="152" t="s">
        <v>161</v>
      </c>
    </row>
    <row r="1193" spans="2:51" s="13" customFormat="1" ht="12">
      <c r="B1193" s="157"/>
      <c r="D1193" s="151" t="s">
        <v>173</v>
      </c>
      <c r="E1193" s="158" t="s">
        <v>3</v>
      </c>
      <c r="F1193" s="159" t="s">
        <v>179</v>
      </c>
      <c r="H1193" s="160">
        <v>10.65</v>
      </c>
      <c r="I1193" s="161"/>
      <c r="L1193" s="157"/>
      <c r="M1193" s="162"/>
      <c r="T1193" s="163"/>
      <c r="AT1193" s="158" t="s">
        <v>173</v>
      </c>
      <c r="AU1193" s="158" t="s">
        <v>82</v>
      </c>
      <c r="AV1193" s="13" t="s">
        <v>82</v>
      </c>
      <c r="AW1193" s="13" t="s">
        <v>32</v>
      </c>
      <c r="AX1193" s="13" t="s">
        <v>73</v>
      </c>
      <c r="AY1193" s="158" t="s">
        <v>161</v>
      </c>
    </row>
    <row r="1194" spans="2:51" s="12" customFormat="1" ht="12">
      <c r="B1194" s="150"/>
      <c r="D1194" s="151" t="s">
        <v>173</v>
      </c>
      <c r="E1194" s="152" t="s">
        <v>3</v>
      </c>
      <c r="F1194" s="153" t="s">
        <v>180</v>
      </c>
      <c r="H1194" s="152" t="s">
        <v>3</v>
      </c>
      <c r="I1194" s="154"/>
      <c r="L1194" s="150"/>
      <c r="M1194" s="155"/>
      <c r="T1194" s="156"/>
      <c r="AT1194" s="152" t="s">
        <v>173</v>
      </c>
      <c r="AU1194" s="152" t="s">
        <v>82</v>
      </c>
      <c r="AV1194" s="12" t="s">
        <v>80</v>
      </c>
      <c r="AW1194" s="12" t="s">
        <v>32</v>
      </c>
      <c r="AX1194" s="12" t="s">
        <v>73</v>
      </c>
      <c r="AY1194" s="152" t="s">
        <v>161</v>
      </c>
    </row>
    <row r="1195" spans="2:51" s="13" customFormat="1" ht="12">
      <c r="B1195" s="157"/>
      <c r="D1195" s="151" t="s">
        <v>173</v>
      </c>
      <c r="E1195" s="158" t="s">
        <v>3</v>
      </c>
      <c r="F1195" s="159" t="s">
        <v>181</v>
      </c>
      <c r="H1195" s="160">
        <v>120.95</v>
      </c>
      <c r="I1195" s="161"/>
      <c r="L1195" s="157"/>
      <c r="M1195" s="162"/>
      <c r="T1195" s="163"/>
      <c r="AT1195" s="158" t="s">
        <v>173</v>
      </c>
      <c r="AU1195" s="158" t="s">
        <v>82</v>
      </c>
      <c r="AV1195" s="13" t="s">
        <v>82</v>
      </c>
      <c r="AW1195" s="13" t="s">
        <v>32</v>
      </c>
      <c r="AX1195" s="13" t="s">
        <v>73</v>
      </c>
      <c r="AY1195" s="158" t="s">
        <v>161</v>
      </c>
    </row>
    <row r="1196" spans="2:51" s="12" customFormat="1" ht="12">
      <c r="B1196" s="150"/>
      <c r="D1196" s="151" t="s">
        <v>173</v>
      </c>
      <c r="E1196" s="152" t="s">
        <v>3</v>
      </c>
      <c r="F1196" s="153" t="s">
        <v>182</v>
      </c>
      <c r="H1196" s="152" t="s">
        <v>3</v>
      </c>
      <c r="I1196" s="154"/>
      <c r="L1196" s="150"/>
      <c r="M1196" s="155"/>
      <c r="T1196" s="156"/>
      <c r="AT1196" s="152" t="s">
        <v>173</v>
      </c>
      <c r="AU1196" s="152" t="s">
        <v>82</v>
      </c>
      <c r="AV1196" s="12" t="s">
        <v>80</v>
      </c>
      <c r="AW1196" s="12" t="s">
        <v>32</v>
      </c>
      <c r="AX1196" s="12" t="s">
        <v>73</v>
      </c>
      <c r="AY1196" s="152" t="s">
        <v>161</v>
      </c>
    </row>
    <row r="1197" spans="2:51" s="13" customFormat="1" ht="12">
      <c r="B1197" s="157"/>
      <c r="D1197" s="151" t="s">
        <v>173</v>
      </c>
      <c r="E1197" s="158" t="s">
        <v>3</v>
      </c>
      <c r="F1197" s="159" t="s">
        <v>183</v>
      </c>
      <c r="H1197" s="160">
        <v>130.84</v>
      </c>
      <c r="I1197" s="161"/>
      <c r="L1197" s="157"/>
      <c r="M1197" s="162"/>
      <c r="T1197" s="163"/>
      <c r="AT1197" s="158" t="s">
        <v>173</v>
      </c>
      <c r="AU1197" s="158" t="s">
        <v>82</v>
      </c>
      <c r="AV1197" s="13" t="s">
        <v>82</v>
      </c>
      <c r="AW1197" s="13" t="s">
        <v>32</v>
      </c>
      <c r="AX1197" s="13" t="s">
        <v>73</v>
      </c>
      <c r="AY1197" s="158" t="s">
        <v>161</v>
      </c>
    </row>
    <row r="1198" spans="2:51" s="12" customFormat="1" ht="12">
      <c r="B1198" s="150"/>
      <c r="D1198" s="151" t="s">
        <v>173</v>
      </c>
      <c r="E1198" s="152" t="s">
        <v>3</v>
      </c>
      <c r="F1198" s="153" t="s">
        <v>184</v>
      </c>
      <c r="H1198" s="152" t="s">
        <v>3</v>
      </c>
      <c r="I1198" s="154"/>
      <c r="L1198" s="150"/>
      <c r="M1198" s="155"/>
      <c r="T1198" s="156"/>
      <c r="AT1198" s="152" t="s">
        <v>173</v>
      </c>
      <c r="AU1198" s="152" t="s">
        <v>82</v>
      </c>
      <c r="AV1198" s="12" t="s">
        <v>80</v>
      </c>
      <c r="AW1198" s="12" t="s">
        <v>32</v>
      </c>
      <c r="AX1198" s="12" t="s">
        <v>73</v>
      </c>
      <c r="AY1198" s="152" t="s">
        <v>161</v>
      </c>
    </row>
    <row r="1199" spans="2:51" s="13" customFormat="1" ht="12">
      <c r="B1199" s="157"/>
      <c r="D1199" s="151" t="s">
        <v>173</v>
      </c>
      <c r="E1199" s="158" t="s">
        <v>3</v>
      </c>
      <c r="F1199" s="159" t="s">
        <v>185</v>
      </c>
      <c r="H1199" s="160">
        <v>33.87</v>
      </c>
      <c r="I1199" s="161"/>
      <c r="L1199" s="157"/>
      <c r="M1199" s="162"/>
      <c r="T1199" s="163"/>
      <c r="AT1199" s="158" t="s">
        <v>173</v>
      </c>
      <c r="AU1199" s="158" t="s">
        <v>82</v>
      </c>
      <c r="AV1199" s="13" t="s">
        <v>82</v>
      </c>
      <c r="AW1199" s="13" t="s">
        <v>32</v>
      </c>
      <c r="AX1199" s="13" t="s">
        <v>73</v>
      </c>
      <c r="AY1199" s="158" t="s">
        <v>161</v>
      </c>
    </row>
    <row r="1200" spans="2:51" s="12" customFormat="1" ht="12">
      <c r="B1200" s="150"/>
      <c r="D1200" s="151" t="s">
        <v>173</v>
      </c>
      <c r="E1200" s="152" t="s">
        <v>3</v>
      </c>
      <c r="F1200" s="153" t="s">
        <v>618</v>
      </c>
      <c r="H1200" s="152" t="s">
        <v>3</v>
      </c>
      <c r="I1200" s="154"/>
      <c r="L1200" s="150"/>
      <c r="M1200" s="155"/>
      <c r="T1200" s="156"/>
      <c r="AT1200" s="152" t="s">
        <v>173</v>
      </c>
      <c r="AU1200" s="152" t="s">
        <v>82</v>
      </c>
      <c r="AV1200" s="12" t="s">
        <v>80</v>
      </c>
      <c r="AW1200" s="12" t="s">
        <v>32</v>
      </c>
      <c r="AX1200" s="12" t="s">
        <v>73</v>
      </c>
      <c r="AY1200" s="152" t="s">
        <v>161</v>
      </c>
    </row>
    <row r="1201" spans="2:51" s="13" customFormat="1" ht="12">
      <c r="B1201" s="157"/>
      <c r="D1201" s="151" t="s">
        <v>173</v>
      </c>
      <c r="E1201" s="158" t="s">
        <v>3</v>
      </c>
      <c r="F1201" s="159" t="s">
        <v>1128</v>
      </c>
      <c r="H1201" s="160">
        <v>51.07</v>
      </c>
      <c r="I1201" s="161"/>
      <c r="L1201" s="157"/>
      <c r="M1201" s="162"/>
      <c r="T1201" s="163"/>
      <c r="AT1201" s="158" t="s">
        <v>173</v>
      </c>
      <c r="AU1201" s="158" t="s">
        <v>82</v>
      </c>
      <c r="AV1201" s="13" t="s">
        <v>82</v>
      </c>
      <c r="AW1201" s="13" t="s">
        <v>32</v>
      </c>
      <c r="AX1201" s="13" t="s">
        <v>73</v>
      </c>
      <c r="AY1201" s="158" t="s">
        <v>161</v>
      </c>
    </row>
    <row r="1202" spans="2:51" s="12" customFormat="1" ht="12">
      <c r="B1202" s="150"/>
      <c r="D1202" s="151" t="s">
        <v>173</v>
      </c>
      <c r="E1202" s="152" t="s">
        <v>3</v>
      </c>
      <c r="F1202" s="153" t="s">
        <v>186</v>
      </c>
      <c r="H1202" s="152" t="s">
        <v>3</v>
      </c>
      <c r="I1202" s="154"/>
      <c r="L1202" s="150"/>
      <c r="M1202" s="155"/>
      <c r="T1202" s="156"/>
      <c r="AT1202" s="152" t="s">
        <v>173</v>
      </c>
      <c r="AU1202" s="152" t="s">
        <v>82</v>
      </c>
      <c r="AV1202" s="12" t="s">
        <v>80</v>
      </c>
      <c r="AW1202" s="12" t="s">
        <v>32</v>
      </c>
      <c r="AX1202" s="12" t="s">
        <v>73</v>
      </c>
      <c r="AY1202" s="152" t="s">
        <v>161</v>
      </c>
    </row>
    <row r="1203" spans="2:51" s="13" customFormat="1" ht="12">
      <c r="B1203" s="157"/>
      <c r="D1203" s="151" t="s">
        <v>173</v>
      </c>
      <c r="E1203" s="158" t="s">
        <v>3</v>
      </c>
      <c r="F1203" s="159" t="s">
        <v>187</v>
      </c>
      <c r="H1203" s="160">
        <v>70.94</v>
      </c>
      <c r="I1203" s="161"/>
      <c r="L1203" s="157"/>
      <c r="M1203" s="162"/>
      <c r="T1203" s="163"/>
      <c r="AT1203" s="158" t="s">
        <v>173</v>
      </c>
      <c r="AU1203" s="158" t="s">
        <v>82</v>
      </c>
      <c r="AV1203" s="13" t="s">
        <v>82</v>
      </c>
      <c r="AW1203" s="13" t="s">
        <v>32</v>
      </c>
      <c r="AX1203" s="13" t="s">
        <v>73</v>
      </c>
      <c r="AY1203" s="158" t="s">
        <v>161</v>
      </c>
    </row>
    <row r="1204" spans="2:51" s="12" customFormat="1" ht="12">
      <c r="B1204" s="150"/>
      <c r="D1204" s="151" t="s">
        <v>173</v>
      </c>
      <c r="E1204" s="152" t="s">
        <v>3</v>
      </c>
      <c r="F1204" s="153" t="s">
        <v>188</v>
      </c>
      <c r="H1204" s="152" t="s">
        <v>3</v>
      </c>
      <c r="I1204" s="154"/>
      <c r="L1204" s="150"/>
      <c r="M1204" s="155"/>
      <c r="T1204" s="156"/>
      <c r="AT1204" s="152" t="s">
        <v>173</v>
      </c>
      <c r="AU1204" s="152" t="s">
        <v>82</v>
      </c>
      <c r="AV1204" s="12" t="s">
        <v>80</v>
      </c>
      <c r="AW1204" s="12" t="s">
        <v>32</v>
      </c>
      <c r="AX1204" s="12" t="s">
        <v>73</v>
      </c>
      <c r="AY1204" s="152" t="s">
        <v>161</v>
      </c>
    </row>
    <row r="1205" spans="2:51" s="13" customFormat="1" ht="12">
      <c r="B1205" s="157"/>
      <c r="D1205" s="151" t="s">
        <v>173</v>
      </c>
      <c r="E1205" s="158" t="s">
        <v>3</v>
      </c>
      <c r="F1205" s="159" t="s">
        <v>189</v>
      </c>
      <c r="H1205" s="160">
        <v>23.48</v>
      </c>
      <c r="I1205" s="161"/>
      <c r="L1205" s="157"/>
      <c r="M1205" s="162"/>
      <c r="T1205" s="163"/>
      <c r="AT1205" s="158" t="s">
        <v>173</v>
      </c>
      <c r="AU1205" s="158" t="s">
        <v>82</v>
      </c>
      <c r="AV1205" s="13" t="s">
        <v>82</v>
      </c>
      <c r="AW1205" s="13" t="s">
        <v>32</v>
      </c>
      <c r="AX1205" s="13" t="s">
        <v>73</v>
      </c>
      <c r="AY1205" s="158" t="s">
        <v>161</v>
      </c>
    </row>
    <row r="1206" spans="2:51" s="12" customFormat="1" ht="12">
      <c r="B1206" s="150"/>
      <c r="D1206" s="151" t="s">
        <v>173</v>
      </c>
      <c r="E1206" s="152" t="s">
        <v>3</v>
      </c>
      <c r="F1206" s="153" t="s">
        <v>190</v>
      </c>
      <c r="H1206" s="152" t="s">
        <v>3</v>
      </c>
      <c r="I1206" s="154"/>
      <c r="L1206" s="150"/>
      <c r="M1206" s="155"/>
      <c r="T1206" s="156"/>
      <c r="AT1206" s="152" t="s">
        <v>173</v>
      </c>
      <c r="AU1206" s="152" t="s">
        <v>82</v>
      </c>
      <c r="AV1206" s="12" t="s">
        <v>80</v>
      </c>
      <c r="AW1206" s="12" t="s">
        <v>32</v>
      </c>
      <c r="AX1206" s="12" t="s">
        <v>73</v>
      </c>
      <c r="AY1206" s="152" t="s">
        <v>161</v>
      </c>
    </row>
    <row r="1207" spans="2:51" s="13" customFormat="1" ht="12">
      <c r="B1207" s="157"/>
      <c r="D1207" s="151" t="s">
        <v>173</v>
      </c>
      <c r="E1207" s="158" t="s">
        <v>3</v>
      </c>
      <c r="F1207" s="159" t="s">
        <v>191</v>
      </c>
      <c r="H1207" s="160">
        <v>120.09</v>
      </c>
      <c r="I1207" s="161"/>
      <c r="L1207" s="157"/>
      <c r="M1207" s="162"/>
      <c r="T1207" s="163"/>
      <c r="AT1207" s="158" t="s">
        <v>173</v>
      </c>
      <c r="AU1207" s="158" t="s">
        <v>82</v>
      </c>
      <c r="AV1207" s="13" t="s">
        <v>82</v>
      </c>
      <c r="AW1207" s="13" t="s">
        <v>32</v>
      </c>
      <c r="AX1207" s="13" t="s">
        <v>73</v>
      </c>
      <c r="AY1207" s="158" t="s">
        <v>161</v>
      </c>
    </row>
    <row r="1208" spans="2:51" s="12" customFormat="1" ht="12">
      <c r="B1208" s="150"/>
      <c r="D1208" s="151" t="s">
        <v>173</v>
      </c>
      <c r="E1208" s="152" t="s">
        <v>3</v>
      </c>
      <c r="F1208" s="153" t="s">
        <v>623</v>
      </c>
      <c r="H1208" s="152" t="s">
        <v>3</v>
      </c>
      <c r="I1208" s="154"/>
      <c r="L1208" s="150"/>
      <c r="M1208" s="155"/>
      <c r="T1208" s="156"/>
      <c r="AT1208" s="152" t="s">
        <v>173</v>
      </c>
      <c r="AU1208" s="152" t="s">
        <v>82</v>
      </c>
      <c r="AV1208" s="12" t="s">
        <v>80</v>
      </c>
      <c r="AW1208" s="12" t="s">
        <v>32</v>
      </c>
      <c r="AX1208" s="12" t="s">
        <v>73</v>
      </c>
      <c r="AY1208" s="152" t="s">
        <v>161</v>
      </c>
    </row>
    <row r="1209" spans="2:51" s="13" customFormat="1" ht="12">
      <c r="B1209" s="157"/>
      <c r="D1209" s="151" t="s">
        <v>173</v>
      </c>
      <c r="E1209" s="158" t="s">
        <v>3</v>
      </c>
      <c r="F1209" s="159" t="s">
        <v>1129</v>
      </c>
      <c r="H1209" s="160">
        <v>21.44</v>
      </c>
      <c r="I1209" s="161"/>
      <c r="L1209" s="157"/>
      <c r="M1209" s="162"/>
      <c r="T1209" s="163"/>
      <c r="AT1209" s="158" t="s">
        <v>173</v>
      </c>
      <c r="AU1209" s="158" t="s">
        <v>82</v>
      </c>
      <c r="AV1209" s="13" t="s">
        <v>82</v>
      </c>
      <c r="AW1209" s="13" t="s">
        <v>32</v>
      </c>
      <c r="AX1209" s="13" t="s">
        <v>73</v>
      </c>
      <c r="AY1209" s="158" t="s">
        <v>161</v>
      </c>
    </row>
    <row r="1210" spans="2:51" s="14" customFormat="1" ht="12">
      <c r="B1210" s="164"/>
      <c r="D1210" s="151" t="s">
        <v>173</v>
      </c>
      <c r="E1210" s="165" t="s">
        <v>3</v>
      </c>
      <c r="F1210" s="166" t="s">
        <v>192</v>
      </c>
      <c r="H1210" s="167">
        <v>671.9100000000001</v>
      </c>
      <c r="I1210" s="168"/>
      <c r="L1210" s="164"/>
      <c r="M1210" s="169"/>
      <c r="T1210" s="170"/>
      <c r="AT1210" s="165" t="s">
        <v>173</v>
      </c>
      <c r="AU1210" s="165" t="s">
        <v>82</v>
      </c>
      <c r="AV1210" s="14" t="s">
        <v>169</v>
      </c>
      <c r="AW1210" s="14" t="s">
        <v>32</v>
      </c>
      <c r="AX1210" s="14" t="s">
        <v>80</v>
      </c>
      <c r="AY1210" s="165" t="s">
        <v>161</v>
      </c>
    </row>
    <row r="1211" spans="2:65" s="1" customFormat="1" ht="24.2" customHeight="1">
      <c r="B1211" s="132"/>
      <c r="C1211" s="171" t="s">
        <v>1130</v>
      </c>
      <c r="D1211" s="171" t="s">
        <v>193</v>
      </c>
      <c r="E1211" s="172" t="s">
        <v>1131</v>
      </c>
      <c r="F1211" s="173" t="s">
        <v>1132</v>
      </c>
      <c r="G1211" s="174" t="s">
        <v>203</v>
      </c>
      <c r="H1211" s="175">
        <v>27.973</v>
      </c>
      <c r="I1211" s="176"/>
      <c r="J1211" s="177">
        <f>ROUND(I1211*H1211,2)</f>
        <v>0</v>
      </c>
      <c r="K1211" s="173" t="s">
        <v>3</v>
      </c>
      <c r="L1211" s="178"/>
      <c r="M1211" s="179" t="s">
        <v>3</v>
      </c>
      <c r="N1211" s="180" t="s">
        <v>44</v>
      </c>
      <c r="P1211" s="142">
        <f>O1211*H1211</f>
        <v>0</v>
      </c>
      <c r="Q1211" s="142">
        <v>0.015</v>
      </c>
      <c r="R1211" s="142">
        <f>Q1211*H1211</f>
        <v>0.419595</v>
      </c>
      <c r="S1211" s="142">
        <v>0</v>
      </c>
      <c r="T1211" s="143">
        <f>S1211*H1211</f>
        <v>0</v>
      </c>
      <c r="AR1211" s="144" t="s">
        <v>488</v>
      </c>
      <c r="AT1211" s="144" t="s">
        <v>193</v>
      </c>
      <c r="AU1211" s="144" t="s">
        <v>82</v>
      </c>
      <c r="AY1211" s="18" t="s">
        <v>161</v>
      </c>
      <c r="BE1211" s="145">
        <f>IF(N1211="základní",J1211,0)</f>
        <v>0</v>
      </c>
      <c r="BF1211" s="145">
        <f>IF(N1211="snížená",J1211,0)</f>
        <v>0</v>
      </c>
      <c r="BG1211" s="145">
        <f>IF(N1211="zákl. přenesená",J1211,0)</f>
        <v>0</v>
      </c>
      <c r="BH1211" s="145">
        <f>IF(N1211="sníž. přenesená",J1211,0)</f>
        <v>0</v>
      </c>
      <c r="BI1211" s="145">
        <f>IF(N1211="nulová",J1211,0)</f>
        <v>0</v>
      </c>
      <c r="BJ1211" s="18" t="s">
        <v>80</v>
      </c>
      <c r="BK1211" s="145">
        <f>ROUND(I1211*H1211,2)</f>
        <v>0</v>
      </c>
      <c r="BL1211" s="18" t="s">
        <v>310</v>
      </c>
      <c r="BM1211" s="144" t="s">
        <v>1133</v>
      </c>
    </row>
    <row r="1212" spans="2:51" s="12" customFormat="1" ht="12">
      <c r="B1212" s="150"/>
      <c r="D1212" s="151" t="s">
        <v>173</v>
      </c>
      <c r="E1212" s="152" t="s">
        <v>3</v>
      </c>
      <c r="F1212" s="153" t="s">
        <v>174</v>
      </c>
      <c r="H1212" s="152" t="s">
        <v>3</v>
      </c>
      <c r="I1212" s="154"/>
      <c r="L1212" s="150"/>
      <c r="M1212" s="155"/>
      <c r="T1212" s="156"/>
      <c r="AT1212" s="152" t="s">
        <v>173</v>
      </c>
      <c r="AU1212" s="152" t="s">
        <v>82</v>
      </c>
      <c r="AV1212" s="12" t="s">
        <v>80</v>
      </c>
      <c r="AW1212" s="12" t="s">
        <v>32</v>
      </c>
      <c r="AX1212" s="12" t="s">
        <v>73</v>
      </c>
      <c r="AY1212" s="152" t="s">
        <v>161</v>
      </c>
    </row>
    <row r="1213" spans="2:51" s="13" customFormat="1" ht="12">
      <c r="B1213" s="157"/>
      <c r="D1213" s="151" t="s">
        <v>173</v>
      </c>
      <c r="E1213" s="158" t="s">
        <v>3</v>
      </c>
      <c r="F1213" s="159" t="s">
        <v>1134</v>
      </c>
      <c r="H1213" s="160">
        <v>1.269</v>
      </c>
      <c r="I1213" s="161"/>
      <c r="L1213" s="157"/>
      <c r="M1213" s="162"/>
      <c r="T1213" s="163"/>
      <c r="AT1213" s="158" t="s">
        <v>173</v>
      </c>
      <c r="AU1213" s="158" t="s">
        <v>82</v>
      </c>
      <c r="AV1213" s="13" t="s">
        <v>82</v>
      </c>
      <c r="AW1213" s="13" t="s">
        <v>32</v>
      </c>
      <c r="AX1213" s="13" t="s">
        <v>73</v>
      </c>
      <c r="AY1213" s="158" t="s">
        <v>161</v>
      </c>
    </row>
    <row r="1214" spans="2:51" s="12" customFormat="1" ht="12">
      <c r="B1214" s="150"/>
      <c r="D1214" s="151" t="s">
        <v>173</v>
      </c>
      <c r="E1214" s="152" t="s">
        <v>3</v>
      </c>
      <c r="F1214" s="153" t="s">
        <v>176</v>
      </c>
      <c r="H1214" s="152" t="s">
        <v>3</v>
      </c>
      <c r="I1214" s="154"/>
      <c r="L1214" s="150"/>
      <c r="M1214" s="155"/>
      <c r="T1214" s="156"/>
      <c r="AT1214" s="152" t="s">
        <v>173</v>
      </c>
      <c r="AU1214" s="152" t="s">
        <v>82</v>
      </c>
      <c r="AV1214" s="12" t="s">
        <v>80</v>
      </c>
      <c r="AW1214" s="12" t="s">
        <v>32</v>
      </c>
      <c r="AX1214" s="12" t="s">
        <v>73</v>
      </c>
      <c r="AY1214" s="152" t="s">
        <v>161</v>
      </c>
    </row>
    <row r="1215" spans="2:51" s="13" customFormat="1" ht="12">
      <c r="B1215" s="157"/>
      <c r="D1215" s="151" t="s">
        <v>173</v>
      </c>
      <c r="E1215" s="158" t="s">
        <v>3</v>
      </c>
      <c r="F1215" s="159" t="s">
        <v>1135</v>
      </c>
      <c r="H1215" s="160">
        <v>2.451</v>
      </c>
      <c r="I1215" s="161"/>
      <c r="L1215" s="157"/>
      <c r="M1215" s="162"/>
      <c r="T1215" s="163"/>
      <c r="AT1215" s="158" t="s">
        <v>173</v>
      </c>
      <c r="AU1215" s="158" t="s">
        <v>82</v>
      </c>
      <c r="AV1215" s="13" t="s">
        <v>82</v>
      </c>
      <c r="AW1215" s="13" t="s">
        <v>32</v>
      </c>
      <c r="AX1215" s="13" t="s">
        <v>73</v>
      </c>
      <c r="AY1215" s="158" t="s">
        <v>161</v>
      </c>
    </row>
    <row r="1216" spans="2:51" s="12" customFormat="1" ht="12">
      <c r="B1216" s="150"/>
      <c r="D1216" s="151" t="s">
        <v>173</v>
      </c>
      <c r="E1216" s="152" t="s">
        <v>3</v>
      </c>
      <c r="F1216" s="153" t="s">
        <v>178</v>
      </c>
      <c r="H1216" s="152" t="s">
        <v>3</v>
      </c>
      <c r="I1216" s="154"/>
      <c r="L1216" s="150"/>
      <c r="M1216" s="155"/>
      <c r="T1216" s="156"/>
      <c r="AT1216" s="152" t="s">
        <v>173</v>
      </c>
      <c r="AU1216" s="152" t="s">
        <v>82</v>
      </c>
      <c r="AV1216" s="12" t="s">
        <v>80</v>
      </c>
      <c r="AW1216" s="12" t="s">
        <v>32</v>
      </c>
      <c r="AX1216" s="12" t="s">
        <v>73</v>
      </c>
      <c r="AY1216" s="152" t="s">
        <v>161</v>
      </c>
    </row>
    <row r="1217" spans="2:51" s="13" customFormat="1" ht="12">
      <c r="B1217" s="157"/>
      <c r="D1217" s="151" t="s">
        <v>173</v>
      </c>
      <c r="E1217" s="158" t="s">
        <v>3</v>
      </c>
      <c r="F1217" s="159" t="s">
        <v>1136</v>
      </c>
      <c r="H1217" s="160">
        <v>0.447</v>
      </c>
      <c r="I1217" s="161"/>
      <c r="L1217" s="157"/>
      <c r="M1217" s="162"/>
      <c r="T1217" s="163"/>
      <c r="AT1217" s="158" t="s">
        <v>173</v>
      </c>
      <c r="AU1217" s="158" t="s">
        <v>82</v>
      </c>
      <c r="AV1217" s="13" t="s">
        <v>82</v>
      </c>
      <c r="AW1217" s="13" t="s">
        <v>32</v>
      </c>
      <c r="AX1217" s="13" t="s">
        <v>73</v>
      </c>
      <c r="AY1217" s="158" t="s">
        <v>161</v>
      </c>
    </row>
    <row r="1218" spans="2:51" s="12" customFormat="1" ht="12">
      <c r="B1218" s="150"/>
      <c r="D1218" s="151" t="s">
        <v>173</v>
      </c>
      <c r="E1218" s="152" t="s">
        <v>3</v>
      </c>
      <c r="F1218" s="153" t="s">
        <v>180</v>
      </c>
      <c r="H1218" s="152" t="s">
        <v>3</v>
      </c>
      <c r="I1218" s="154"/>
      <c r="L1218" s="150"/>
      <c r="M1218" s="155"/>
      <c r="T1218" s="156"/>
      <c r="AT1218" s="152" t="s">
        <v>173</v>
      </c>
      <c r="AU1218" s="152" t="s">
        <v>82</v>
      </c>
      <c r="AV1218" s="12" t="s">
        <v>80</v>
      </c>
      <c r="AW1218" s="12" t="s">
        <v>32</v>
      </c>
      <c r="AX1218" s="12" t="s">
        <v>73</v>
      </c>
      <c r="AY1218" s="152" t="s">
        <v>161</v>
      </c>
    </row>
    <row r="1219" spans="2:51" s="13" customFormat="1" ht="12">
      <c r="B1219" s="157"/>
      <c r="D1219" s="151" t="s">
        <v>173</v>
      </c>
      <c r="E1219" s="158" t="s">
        <v>3</v>
      </c>
      <c r="F1219" s="159" t="s">
        <v>1137</v>
      </c>
      <c r="H1219" s="160">
        <v>5.08</v>
      </c>
      <c r="I1219" s="161"/>
      <c r="L1219" s="157"/>
      <c r="M1219" s="162"/>
      <c r="T1219" s="163"/>
      <c r="AT1219" s="158" t="s">
        <v>173</v>
      </c>
      <c r="AU1219" s="158" t="s">
        <v>82</v>
      </c>
      <c r="AV1219" s="13" t="s">
        <v>82</v>
      </c>
      <c r="AW1219" s="13" t="s">
        <v>32</v>
      </c>
      <c r="AX1219" s="13" t="s">
        <v>73</v>
      </c>
      <c r="AY1219" s="158" t="s">
        <v>161</v>
      </c>
    </row>
    <row r="1220" spans="2:51" s="12" customFormat="1" ht="12">
      <c r="B1220" s="150"/>
      <c r="D1220" s="151" t="s">
        <v>173</v>
      </c>
      <c r="E1220" s="152" t="s">
        <v>3</v>
      </c>
      <c r="F1220" s="153" t="s">
        <v>182</v>
      </c>
      <c r="H1220" s="152" t="s">
        <v>3</v>
      </c>
      <c r="I1220" s="154"/>
      <c r="L1220" s="150"/>
      <c r="M1220" s="155"/>
      <c r="T1220" s="156"/>
      <c r="AT1220" s="152" t="s">
        <v>173</v>
      </c>
      <c r="AU1220" s="152" t="s">
        <v>82</v>
      </c>
      <c r="AV1220" s="12" t="s">
        <v>80</v>
      </c>
      <c r="AW1220" s="12" t="s">
        <v>32</v>
      </c>
      <c r="AX1220" s="12" t="s">
        <v>73</v>
      </c>
      <c r="AY1220" s="152" t="s">
        <v>161</v>
      </c>
    </row>
    <row r="1221" spans="2:51" s="13" customFormat="1" ht="12">
      <c r="B1221" s="157"/>
      <c r="D1221" s="151" t="s">
        <v>173</v>
      </c>
      <c r="E1221" s="158" t="s">
        <v>3</v>
      </c>
      <c r="F1221" s="159" t="s">
        <v>1138</v>
      </c>
      <c r="H1221" s="160">
        <v>5.495</v>
      </c>
      <c r="I1221" s="161"/>
      <c r="L1221" s="157"/>
      <c r="M1221" s="162"/>
      <c r="T1221" s="163"/>
      <c r="AT1221" s="158" t="s">
        <v>173</v>
      </c>
      <c r="AU1221" s="158" t="s">
        <v>82</v>
      </c>
      <c r="AV1221" s="13" t="s">
        <v>82</v>
      </c>
      <c r="AW1221" s="13" t="s">
        <v>32</v>
      </c>
      <c r="AX1221" s="13" t="s">
        <v>73</v>
      </c>
      <c r="AY1221" s="158" t="s">
        <v>161</v>
      </c>
    </row>
    <row r="1222" spans="2:51" s="12" customFormat="1" ht="12">
      <c r="B1222" s="150"/>
      <c r="D1222" s="151" t="s">
        <v>173</v>
      </c>
      <c r="E1222" s="152" t="s">
        <v>3</v>
      </c>
      <c r="F1222" s="153" t="s">
        <v>184</v>
      </c>
      <c r="H1222" s="152" t="s">
        <v>3</v>
      </c>
      <c r="I1222" s="154"/>
      <c r="L1222" s="150"/>
      <c r="M1222" s="155"/>
      <c r="T1222" s="156"/>
      <c r="AT1222" s="152" t="s">
        <v>173</v>
      </c>
      <c r="AU1222" s="152" t="s">
        <v>82</v>
      </c>
      <c r="AV1222" s="12" t="s">
        <v>80</v>
      </c>
      <c r="AW1222" s="12" t="s">
        <v>32</v>
      </c>
      <c r="AX1222" s="12" t="s">
        <v>73</v>
      </c>
      <c r="AY1222" s="152" t="s">
        <v>161</v>
      </c>
    </row>
    <row r="1223" spans="2:51" s="13" customFormat="1" ht="12">
      <c r="B1223" s="157"/>
      <c r="D1223" s="151" t="s">
        <v>173</v>
      </c>
      <c r="E1223" s="158" t="s">
        <v>3</v>
      </c>
      <c r="F1223" s="159" t="s">
        <v>1139</v>
      </c>
      <c r="H1223" s="160">
        <v>1.423</v>
      </c>
      <c r="I1223" s="161"/>
      <c r="L1223" s="157"/>
      <c r="M1223" s="162"/>
      <c r="T1223" s="163"/>
      <c r="AT1223" s="158" t="s">
        <v>173</v>
      </c>
      <c r="AU1223" s="158" t="s">
        <v>82</v>
      </c>
      <c r="AV1223" s="13" t="s">
        <v>82</v>
      </c>
      <c r="AW1223" s="13" t="s">
        <v>32</v>
      </c>
      <c r="AX1223" s="13" t="s">
        <v>73</v>
      </c>
      <c r="AY1223" s="158" t="s">
        <v>161</v>
      </c>
    </row>
    <row r="1224" spans="2:51" s="12" customFormat="1" ht="12">
      <c r="B1224" s="150"/>
      <c r="D1224" s="151" t="s">
        <v>173</v>
      </c>
      <c r="E1224" s="152" t="s">
        <v>3</v>
      </c>
      <c r="F1224" s="153" t="s">
        <v>618</v>
      </c>
      <c r="H1224" s="152" t="s">
        <v>3</v>
      </c>
      <c r="I1224" s="154"/>
      <c r="L1224" s="150"/>
      <c r="M1224" s="155"/>
      <c r="T1224" s="156"/>
      <c r="AT1224" s="152" t="s">
        <v>173</v>
      </c>
      <c r="AU1224" s="152" t="s">
        <v>82</v>
      </c>
      <c r="AV1224" s="12" t="s">
        <v>80</v>
      </c>
      <c r="AW1224" s="12" t="s">
        <v>32</v>
      </c>
      <c r="AX1224" s="12" t="s">
        <v>73</v>
      </c>
      <c r="AY1224" s="152" t="s">
        <v>161</v>
      </c>
    </row>
    <row r="1225" spans="2:51" s="13" customFormat="1" ht="12">
      <c r="B1225" s="157"/>
      <c r="D1225" s="151" t="s">
        <v>173</v>
      </c>
      <c r="E1225" s="158" t="s">
        <v>3</v>
      </c>
      <c r="F1225" s="159" t="s">
        <v>1140</v>
      </c>
      <c r="H1225" s="160">
        <v>2.145</v>
      </c>
      <c r="I1225" s="161"/>
      <c r="L1225" s="157"/>
      <c r="M1225" s="162"/>
      <c r="T1225" s="163"/>
      <c r="AT1225" s="158" t="s">
        <v>173</v>
      </c>
      <c r="AU1225" s="158" t="s">
        <v>82</v>
      </c>
      <c r="AV1225" s="13" t="s">
        <v>82</v>
      </c>
      <c r="AW1225" s="13" t="s">
        <v>32</v>
      </c>
      <c r="AX1225" s="13" t="s">
        <v>73</v>
      </c>
      <c r="AY1225" s="158" t="s">
        <v>161</v>
      </c>
    </row>
    <row r="1226" spans="2:51" s="12" customFormat="1" ht="12">
      <c r="B1226" s="150"/>
      <c r="D1226" s="151" t="s">
        <v>173</v>
      </c>
      <c r="E1226" s="152" t="s">
        <v>3</v>
      </c>
      <c r="F1226" s="153" t="s">
        <v>186</v>
      </c>
      <c r="H1226" s="152" t="s">
        <v>3</v>
      </c>
      <c r="I1226" s="154"/>
      <c r="L1226" s="150"/>
      <c r="M1226" s="155"/>
      <c r="T1226" s="156"/>
      <c r="AT1226" s="152" t="s">
        <v>173</v>
      </c>
      <c r="AU1226" s="152" t="s">
        <v>82</v>
      </c>
      <c r="AV1226" s="12" t="s">
        <v>80</v>
      </c>
      <c r="AW1226" s="12" t="s">
        <v>32</v>
      </c>
      <c r="AX1226" s="12" t="s">
        <v>73</v>
      </c>
      <c r="AY1226" s="152" t="s">
        <v>161</v>
      </c>
    </row>
    <row r="1227" spans="2:51" s="13" customFormat="1" ht="12">
      <c r="B1227" s="157"/>
      <c r="D1227" s="151" t="s">
        <v>173</v>
      </c>
      <c r="E1227" s="158" t="s">
        <v>3</v>
      </c>
      <c r="F1227" s="159" t="s">
        <v>1141</v>
      </c>
      <c r="H1227" s="160">
        <v>2.979</v>
      </c>
      <c r="I1227" s="161"/>
      <c r="L1227" s="157"/>
      <c r="M1227" s="162"/>
      <c r="T1227" s="163"/>
      <c r="AT1227" s="158" t="s">
        <v>173</v>
      </c>
      <c r="AU1227" s="158" t="s">
        <v>82</v>
      </c>
      <c r="AV1227" s="13" t="s">
        <v>82</v>
      </c>
      <c r="AW1227" s="13" t="s">
        <v>32</v>
      </c>
      <c r="AX1227" s="13" t="s">
        <v>73</v>
      </c>
      <c r="AY1227" s="158" t="s">
        <v>161</v>
      </c>
    </row>
    <row r="1228" spans="2:51" s="12" customFormat="1" ht="12">
      <c r="B1228" s="150"/>
      <c r="D1228" s="151" t="s">
        <v>173</v>
      </c>
      <c r="E1228" s="152" t="s">
        <v>3</v>
      </c>
      <c r="F1228" s="153" t="s">
        <v>188</v>
      </c>
      <c r="H1228" s="152" t="s">
        <v>3</v>
      </c>
      <c r="I1228" s="154"/>
      <c r="L1228" s="150"/>
      <c r="M1228" s="155"/>
      <c r="T1228" s="156"/>
      <c r="AT1228" s="152" t="s">
        <v>173</v>
      </c>
      <c r="AU1228" s="152" t="s">
        <v>82</v>
      </c>
      <c r="AV1228" s="12" t="s">
        <v>80</v>
      </c>
      <c r="AW1228" s="12" t="s">
        <v>32</v>
      </c>
      <c r="AX1228" s="12" t="s">
        <v>73</v>
      </c>
      <c r="AY1228" s="152" t="s">
        <v>161</v>
      </c>
    </row>
    <row r="1229" spans="2:51" s="13" customFormat="1" ht="12">
      <c r="B1229" s="157"/>
      <c r="D1229" s="151" t="s">
        <v>173</v>
      </c>
      <c r="E1229" s="158" t="s">
        <v>3</v>
      </c>
      <c r="F1229" s="159" t="s">
        <v>1142</v>
      </c>
      <c r="H1229" s="160">
        <v>0.74</v>
      </c>
      <c r="I1229" s="161"/>
      <c r="L1229" s="157"/>
      <c r="M1229" s="162"/>
      <c r="T1229" s="163"/>
      <c r="AT1229" s="158" t="s">
        <v>173</v>
      </c>
      <c r="AU1229" s="158" t="s">
        <v>82</v>
      </c>
      <c r="AV1229" s="13" t="s">
        <v>82</v>
      </c>
      <c r="AW1229" s="13" t="s">
        <v>32</v>
      </c>
      <c r="AX1229" s="13" t="s">
        <v>73</v>
      </c>
      <c r="AY1229" s="158" t="s">
        <v>161</v>
      </c>
    </row>
    <row r="1230" spans="2:51" s="12" customFormat="1" ht="12">
      <c r="B1230" s="150"/>
      <c r="D1230" s="151" t="s">
        <v>173</v>
      </c>
      <c r="E1230" s="152" t="s">
        <v>3</v>
      </c>
      <c r="F1230" s="153" t="s">
        <v>190</v>
      </c>
      <c r="H1230" s="152" t="s">
        <v>3</v>
      </c>
      <c r="I1230" s="154"/>
      <c r="L1230" s="150"/>
      <c r="M1230" s="155"/>
      <c r="T1230" s="156"/>
      <c r="AT1230" s="152" t="s">
        <v>173</v>
      </c>
      <c r="AU1230" s="152" t="s">
        <v>82</v>
      </c>
      <c r="AV1230" s="12" t="s">
        <v>80</v>
      </c>
      <c r="AW1230" s="12" t="s">
        <v>32</v>
      </c>
      <c r="AX1230" s="12" t="s">
        <v>73</v>
      </c>
      <c r="AY1230" s="152" t="s">
        <v>161</v>
      </c>
    </row>
    <row r="1231" spans="2:51" s="13" customFormat="1" ht="12">
      <c r="B1231" s="157"/>
      <c r="D1231" s="151" t="s">
        <v>173</v>
      </c>
      <c r="E1231" s="158" t="s">
        <v>3</v>
      </c>
      <c r="F1231" s="159" t="s">
        <v>1143</v>
      </c>
      <c r="H1231" s="160">
        <v>5.044</v>
      </c>
      <c r="I1231" s="161"/>
      <c r="L1231" s="157"/>
      <c r="M1231" s="162"/>
      <c r="T1231" s="163"/>
      <c r="AT1231" s="158" t="s">
        <v>173</v>
      </c>
      <c r="AU1231" s="158" t="s">
        <v>82</v>
      </c>
      <c r="AV1231" s="13" t="s">
        <v>82</v>
      </c>
      <c r="AW1231" s="13" t="s">
        <v>32</v>
      </c>
      <c r="AX1231" s="13" t="s">
        <v>73</v>
      </c>
      <c r="AY1231" s="158" t="s">
        <v>161</v>
      </c>
    </row>
    <row r="1232" spans="2:51" s="12" customFormat="1" ht="12">
      <c r="B1232" s="150"/>
      <c r="D1232" s="151" t="s">
        <v>173</v>
      </c>
      <c r="E1232" s="152" t="s">
        <v>3</v>
      </c>
      <c r="F1232" s="153" t="s">
        <v>623</v>
      </c>
      <c r="H1232" s="152" t="s">
        <v>3</v>
      </c>
      <c r="I1232" s="154"/>
      <c r="L1232" s="150"/>
      <c r="M1232" s="155"/>
      <c r="T1232" s="156"/>
      <c r="AT1232" s="152" t="s">
        <v>173</v>
      </c>
      <c r="AU1232" s="152" t="s">
        <v>82</v>
      </c>
      <c r="AV1232" s="12" t="s">
        <v>80</v>
      </c>
      <c r="AW1232" s="12" t="s">
        <v>32</v>
      </c>
      <c r="AX1232" s="12" t="s">
        <v>73</v>
      </c>
      <c r="AY1232" s="152" t="s">
        <v>161</v>
      </c>
    </row>
    <row r="1233" spans="2:51" s="13" customFormat="1" ht="12">
      <c r="B1233" s="157"/>
      <c r="D1233" s="151" t="s">
        <v>173</v>
      </c>
      <c r="E1233" s="158" t="s">
        <v>3</v>
      </c>
      <c r="F1233" s="159" t="s">
        <v>1144</v>
      </c>
      <c r="H1233" s="160">
        <v>0.9</v>
      </c>
      <c r="I1233" s="161"/>
      <c r="L1233" s="157"/>
      <c r="M1233" s="162"/>
      <c r="T1233" s="163"/>
      <c r="AT1233" s="158" t="s">
        <v>173</v>
      </c>
      <c r="AU1233" s="158" t="s">
        <v>82</v>
      </c>
      <c r="AV1233" s="13" t="s">
        <v>82</v>
      </c>
      <c r="AW1233" s="13" t="s">
        <v>32</v>
      </c>
      <c r="AX1233" s="13" t="s">
        <v>73</v>
      </c>
      <c r="AY1233" s="158" t="s">
        <v>161</v>
      </c>
    </row>
    <row r="1234" spans="2:51" s="14" customFormat="1" ht="12">
      <c r="B1234" s="164"/>
      <c r="D1234" s="151" t="s">
        <v>173</v>
      </c>
      <c r="E1234" s="165" t="s">
        <v>3</v>
      </c>
      <c r="F1234" s="166" t="s">
        <v>192</v>
      </c>
      <c r="H1234" s="167">
        <v>27.972999999999995</v>
      </c>
      <c r="I1234" s="168"/>
      <c r="L1234" s="164"/>
      <c r="M1234" s="169"/>
      <c r="T1234" s="170"/>
      <c r="AT1234" s="165" t="s">
        <v>173</v>
      </c>
      <c r="AU1234" s="165" t="s">
        <v>82</v>
      </c>
      <c r="AV1234" s="14" t="s">
        <v>169</v>
      </c>
      <c r="AW1234" s="14" t="s">
        <v>32</v>
      </c>
      <c r="AX1234" s="14" t="s">
        <v>80</v>
      </c>
      <c r="AY1234" s="165" t="s">
        <v>161</v>
      </c>
    </row>
    <row r="1235" spans="2:51" s="14" customFormat="1" ht="24">
      <c r="B1235" s="164"/>
      <c r="C1235" s="171">
        <v>118</v>
      </c>
      <c r="D1235" s="171" t="s">
        <v>193</v>
      </c>
      <c r="E1235" s="172" t="s">
        <v>3425</v>
      </c>
      <c r="F1235" s="173" t="s">
        <v>4234</v>
      </c>
      <c r="G1235" s="174" t="s">
        <v>167</v>
      </c>
      <c r="H1235" s="175">
        <v>13.619</v>
      </c>
      <c r="I1235" s="176"/>
      <c r="J1235" s="177">
        <f>ROUND(I1235*H1235,2)</f>
        <v>0</v>
      </c>
      <c r="K1235" s="173" t="s">
        <v>168</v>
      </c>
      <c r="L1235" s="164"/>
      <c r="M1235" s="169"/>
      <c r="T1235" s="170"/>
      <c r="AT1235" s="165"/>
      <c r="AU1235" s="165"/>
      <c r="AY1235" s="165"/>
    </row>
    <row r="1236" spans="2:51" s="14" customFormat="1" ht="12">
      <c r="B1236" s="164"/>
      <c r="D1236" s="146" t="s">
        <v>171</v>
      </c>
      <c r="E1236" s="1"/>
      <c r="F1236" s="147" t="s">
        <v>3428</v>
      </c>
      <c r="G1236" s="1"/>
      <c r="H1236" s="1"/>
      <c r="I1236" s="148"/>
      <c r="J1236" s="1"/>
      <c r="K1236" s="1"/>
      <c r="L1236" s="164"/>
      <c r="M1236" s="169"/>
      <c r="T1236" s="170"/>
      <c r="AT1236" s="165"/>
      <c r="AU1236" s="165"/>
      <c r="AY1236" s="165"/>
    </row>
    <row r="1237" spans="2:51" s="14" customFormat="1" ht="12">
      <c r="B1237" s="164"/>
      <c r="D1237" s="151" t="s">
        <v>173</v>
      </c>
      <c r="E1237" s="152" t="s">
        <v>3</v>
      </c>
      <c r="F1237" s="153" t="s">
        <v>3761</v>
      </c>
      <c r="G1237" s="12"/>
      <c r="H1237" s="152" t="s">
        <v>3</v>
      </c>
      <c r="I1237" s="154"/>
      <c r="J1237" s="12"/>
      <c r="K1237" s="12"/>
      <c r="L1237" s="164"/>
      <c r="M1237" s="169"/>
      <c r="T1237" s="170"/>
      <c r="AT1237" s="165"/>
      <c r="AU1237" s="165"/>
      <c r="AY1237" s="165"/>
    </row>
    <row r="1238" spans="2:51" s="14" customFormat="1" ht="12">
      <c r="B1238" s="164"/>
      <c r="D1238" s="151" t="s">
        <v>173</v>
      </c>
      <c r="E1238" s="158" t="s">
        <v>3</v>
      </c>
      <c r="F1238" s="159" t="s">
        <v>4227</v>
      </c>
      <c r="G1238" s="13"/>
      <c r="H1238" s="160">
        <f>12.97*1.05</f>
        <v>13.618500000000001</v>
      </c>
      <c r="I1238" s="154"/>
      <c r="J1238" s="12"/>
      <c r="K1238" s="12"/>
      <c r="L1238" s="164"/>
      <c r="M1238" s="169"/>
      <c r="T1238" s="170"/>
      <c r="AT1238" s="165"/>
      <c r="AU1238" s="165"/>
      <c r="AY1238" s="165"/>
    </row>
    <row r="1239" spans="2:51" s="14" customFormat="1" ht="12">
      <c r="B1239" s="164"/>
      <c r="D1239" s="13"/>
      <c r="E1239" s="13"/>
      <c r="F1239" s="166" t="s">
        <v>4228</v>
      </c>
      <c r="G1239" s="13"/>
      <c r="H1239" s="160">
        <f>SUM(H1238:H1238)</f>
        <v>13.618500000000001</v>
      </c>
      <c r="I1239" s="161"/>
      <c r="J1239" s="13"/>
      <c r="K1239" s="13"/>
      <c r="L1239" s="164"/>
      <c r="M1239" s="169"/>
      <c r="T1239" s="170"/>
      <c r="AT1239" s="165"/>
      <c r="AU1239" s="165"/>
      <c r="AY1239" s="165"/>
    </row>
    <row r="1240" spans="2:65" s="1" customFormat="1" ht="44.25" customHeight="1">
      <c r="B1240" s="132"/>
      <c r="C1240" s="133" t="s">
        <v>1145</v>
      </c>
      <c r="D1240" s="133" t="s">
        <v>164</v>
      </c>
      <c r="E1240" s="134" t="s">
        <v>1146</v>
      </c>
      <c r="F1240" s="135" t="s">
        <v>1147</v>
      </c>
      <c r="G1240" s="136" t="s">
        <v>167</v>
      </c>
      <c r="H1240" s="137">
        <v>684.88</v>
      </c>
      <c r="I1240" s="138"/>
      <c r="J1240" s="139">
        <f>ROUND(I1240*H1240,2)</f>
        <v>0</v>
      </c>
      <c r="K1240" s="135" t="s">
        <v>168</v>
      </c>
      <c r="L1240" s="33"/>
      <c r="M1240" s="140" t="s">
        <v>3</v>
      </c>
      <c r="N1240" s="141" t="s">
        <v>44</v>
      </c>
      <c r="P1240" s="142">
        <f>O1240*H1240</f>
        <v>0</v>
      </c>
      <c r="Q1240" s="142">
        <v>0</v>
      </c>
      <c r="R1240" s="142">
        <f>Q1240*H1240</f>
        <v>0</v>
      </c>
      <c r="S1240" s="142">
        <v>0</v>
      </c>
      <c r="T1240" s="143">
        <f>S1240*H1240</f>
        <v>0</v>
      </c>
      <c r="AR1240" s="144" t="s">
        <v>310</v>
      </c>
      <c r="AT1240" s="144" t="s">
        <v>164</v>
      </c>
      <c r="AU1240" s="144" t="s">
        <v>82</v>
      </c>
      <c r="AY1240" s="18" t="s">
        <v>161</v>
      </c>
      <c r="BE1240" s="145">
        <f>IF(N1240="základní",J1240,0)</f>
        <v>0</v>
      </c>
      <c r="BF1240" s="145">
        <f>IF(N1240="snížená",J1240,0)</f>
        <v>0</v>
      </c>
      <c r="BG1240" s="145">
        <f>IF(N1240="zákl. přenesená",J1240,0)</f>
        <v>0</v>
      </c>
      <c r="BH1240" s="145">
        <f>IF(N1240="sníž. přenesená",J1240,0)</f>
        <v>0</v>
      </c>
      <c r="BI1240" s="145">
        <f>IF(N1240="nulová",J1240,0)</f>
        <v>0</v>
      </c>
      <c r="BJ1240" s="18" t="s">
        <v>80</v>
      </c>
      <c r="BK1240" s="145">
        <f>ROUND(I1240*H1240,2)</f>
        <v>0</v>
      </c>
      <c r="BL1240" s="18" t="s">
        <v>310</v>
      </c>
      <c r="BM1240" s="144" t="s">
        <v>1148</v>
      </c>
    </row>
    <row r="1241" spans="2:47" s="1" customFormat="1" ht="12">
      <c r="B1241" s="33"/>
      <c r="D1241" s="146" t="s">
        <v>171</v>
      </c>
      <c r="F1241" s="147" t="s">
        <v>1149</v>
      </c>
      <c r="I1241" s="148"/>
      <c r="L1241" s="33"/>
      <c r="M1241" s="149"/>
      <c r="T1241" s="54"/>
      <c r="AT1241" s="18" t="s">
        <v>171</v>
      </c>
      <c r="AU1241" s="18" t="s">
        <v>82</v>
      </c>
    </row>
    <row r="1242" spans="2:51" s="12" customFormat="1" ht="12">
      <c r="B1242" s="150"/>
      <c r="D1242" s="151" t="s">
        <v>173</v>
      </c>
      <c r="E1242" s="152" t="s">
        <v>3</v>
      </c>
      <c r="F1242" s="153" t="s">
        <v>174</v>
      </c>
      <c r="H1242" s="152" t="s">
        <v>3</v>
      </c>
      <c r="I1242" s="154"/>
      <c r="L1242" s="150"/>
      <c r="M1242" s="155"/>
      <c r="T1242" s="156"/>
      <c r="AT1242" s="152" t="s">
        <v>173</v>
      </c>
      <c r="AU1242" s="152" t="s">
        <v>82</v>
      </c>
      <c r="AV1242" s="12" t="s">
        <v>80</v>
      </c>
      <c r="AW1242" s="12" t="s">
        <v>32</v>
      </c>
      <c r="AX1242" s="12" t="s">
        <v>73</v>
      </c>
      <c r="AY1242" s="152" t="s">
        <v>161</v>
      </c>
    </row>
    <row r="1243" spans="2:51" s="13" customFormat="1" ht="12">
      <c r="B1243" s="157"/>
      <c r="D1243" s="151" t="s">
        <v>173</v>
      </c>
      <c r="E1243" s="158" t="s">
        <v>3</v>
      </c>
      <c r="F1243" s="159" t="s">
        <v>175</v>
      </c>
      <c r="H1243" s="160">
        <v>30.22</v>
      </c>
      <c r="I1243" s="161"/>
      <c r="L1243" s="157"/>
      <c r="M1243" s="162"/>
      <c r="T1243" s="163"/>
      <c r="AT1243" s="158" t="s">
        <v>173</v>
      </c>
      <c r="AU1243" s="158" t="s">
        <v>82</v>
      </c>
      <c r="AV1243" s="13" t="s">
        <v>82</v>
      </c>
      <c r="AW1243" s="13" t="s">
        <v>32</v>
      </c>
      <c r="AX1243" s="13" t="s">
        <v>73</v>
      </c>
      <c r="AY1243" s="158" t="s">
        <v>161</v>
      </c>
    </row>
    <row r="1244" spans="2:51" s="12" customFormat="1" ht="12">
      <c r="B1244" s="150"/>
      <c r="D1244" s="151" t="s">
        <v>173</v>
      </c>
      <c r="E1244" s="152" t="s">
        <v>3</v>
      </c>
      <c r="F1244" s="153" t="s">
        <v>176</v>
      </c>
      <c r="H1244" s="152" t="s">
        <v>3</v>
      </c>
      <c r="I1244" s="154"/>
      <c r="L1244" s="150"/>
      <c r="M1244" s="155"/>
      <c r="T1244" s="156"/>
      <c r="AT1244" s="152" t="s">
        <v>173</v>
      </c>
      <c r="AU1244" s="152" t="s">
        <v>82</v>
      </c>
      <c r="AV1244" s="12" t="s">
        <v>80</v>
      </c>
      <c r="AW1244" s="12" t="s">
        <v>32</v>
      </c>
      <c r="AX1244" s="12" t="s">
        <v>73</v>
      </c>
      <c r="AY1244" s="152" t="s">
        <v>161</v>
      </c>
    </row>
    <row r="1245" spans="2:51" s="13" customFormat="1" ht="12">
      <c r="B1245" s="157"/>
      <c r="D1245" s="151" t="s">
        <v>173</v>
      </c>
      <c r="E1245" s="158" t="s">
        <v>3</v>
      </c>
      <c r="F1245" s="159" t="s">
        <v>177</v>
      </c>
      <c r="H1245" s="160">
        <v>58.36</v>
      </c>
      <c r="I1245" s="161"/>
      <c r="L1245" s="157"/>
      <c r="M1245" s="162"/>
      <c r="T1245" s="163"/>
      <c r="AT1245" s="158" t="s">
        <v>173</v>
      </c>
      <c r="AU1245" s="158" t="s">
        <v>82</v>
      </c>
      <c r="AV1245" s="13" t="s">
        <v>82</v>
      </c>
      <c r="AW1245" s="13" t="s">
        <v>32</v>
      </c>
      <c r="AX1245" s="13" t="s">
        <v>73</v>
      </c>
      <c r="AY1245" s="158" t="s">
        <v>161</v>
      </c>
    </row>
    <row r="1246" spans="2:51" s="12" customFormat="1" ht="12">
      <c r="B1246" s="150"/>
      <c r="D1246" s="151" t="s">
        <v>173</v>
      </c>
      <c r="E1246" s="152" t="s">
        <v>3</v>
      </c>
      <c r="F1246" s="153" t="s">
        <v>178</v>
      </c>
      <c r="H1246" s="152" t="s">
        <v>3</v>
      </c>
      <c r="I1246" s="154"/>
      <c r="L1246" s="150"/>
      <c r="M1246" s="155"/>
      <c r="T1246" s="156"/>
      <c r="AT1246" s="152" t="s">
        <v>173</v>
      </c>
      <c r="AU1246" s="152" t="s">
        <v>82</v>
      </c>
      <c r="AV1246" s="12" t="s">
        <v>80</v>
      </c>
      <c r="AW1246" s="12" t="s">
        <v>32</v>
      </c>
      <c r="AX1246" s="12" t="s">
        <v>73</v>
      </c>
      <c r="AY1246" s="152" t="s">
        <v>161</v>
      </c>
    </row>
    <row r="1247" spans="2:51" s="13" customFormat="1" ht="12">
      <c r="B1247" s="157"/>
      <c r="D1247" s="151" t="s">
        <v>173</v>
      </c>
      <c r="E1247" s="158" t="s">
        <v>3</v>
      </c>
      <c r="F1247" s="159" t="s">
        <v>179</v>
      </c>
      <c r="H1247" s="160">
        <v>10.65</v>
      </c>
      <c r="I1247" s="161"/>
      <c r="L1247" s="157"/>
      <c r="M1247" s="162"/>
      <c r="T1247" s="163"/>
      <c r="AT1247" s="158" t="s">
        <v>173</v>
      </c>
      <c r="AU1247" s="158" t="s">
        <v>82</v>
      </c>
      <c r="AV1247" s="13" t="s">
        <v>82</v>
      </c>
      <c r="AW1247" s="13" t="s">
        <v>32</v>
      </c>
      <c r="AX1247" s="13" t="s">
        <v>73</v>
      </c>
      <c r="AY1247" s="158" t="s">
        <v>161</v>
      </c>
    </row>
    <row r="1248" spans="2:51" s="12" customFormat="1" ht="12">
      <c r="B1248" s="150"/>
      <c r="D1248" s="151" t="s">
        <v>173</v>
      </c>
      <c r="E1248" s="152" t="s">
        <v>3</v>
      </c>
      <c r="F1248" s="153" t="s">
        <v>180</v>
      </c>
      <c r="H1248" s="152" t="s">
        <v>3</v>
      </c>
      <c r="I1248" s="154"/>
      <c r="L1248" s="150"/>
      <c r="M1248" s="155"/>
      <c r="T1248" s="156"/>
      <c r="AT1248" s="152" t="s">
        <v>173</v>
      </c>
      <c r="AU1248" s="152" t="s">
        <v>82</v>
      </c>
      <c r="AV1248" s="12" t="s">
        <v>80</v>
      </c>
      <c r="AW1248" s="12" t="s">
        <v>32</v>
      </c>
      <c r="AX1248" s="12" t="s">
        <v>73</v>
      </c>
      <c r="AY1248" s="152" t="s">
        <v>161</v>
      </c>
    </row>
    <row r="1249" spans="2:51" s="13" customFormat="1" ht="12">
      <c r="B1249" s="157"/>
      <c r="D1249" s="151" t="s">
        <v>173</v>
      </c>
      <c r="E1249" s="158" t="s">
        <v>3</v>
      </c>
      <c r="F1249" s="159" t="s">
        <v>181</v>
      </c>
      <c r="H1249" s="160">
        <v>120.95</v>
      </c>
      <c r="I1249" s="161"/>
      <c r="L1249" s="157"/>
      <c r="M1249" s="162"/>
      <c r="T1249" s="163"/>
      <c r="AT1249" s="158" t="s">
        <v>173</v>
      </c>
      <c r="AU1249" s="158" t="s">
        <v>82</v>
      </c>
      <c r="AV1249" s="13" t="s">
        <v>82</v>
      </c>
      <c r="AW1249" s="13" t="s">
        <v>32</v>
      </c>
      <c r="AX1249" s="13" t="s">
        <v>73</v>
      </c>
      <c r="AY1249" s="158" t="s">
        <v>161</v>
      </c>
    </row>
    <row r="1250" spans="2:51" s="12" customFormat="1" ht="12">
      <c r="B1250" s="150"/>
      <c r="D1250" s="151" t="s">
        <v>173</v>
      </c>
      <c r="E1250" s="152" t="s">
        <v>3</v>
      </c>
      <c r="F1250" s="153" t="s">
        <v>182</v>
      </c>
      <c r="H1250" s="152" t="s">
        <v>3</v>
      </c>
      <c r="I1250" s="154"/>
      <c r="L1250" s="150"/>
      <c r="M1250" s="155"/>
      <c r="T1250" s="156"/>
      <c r="AT1250" s="152" t="s">
        <v>173</v>
      </c>
      <c r="AU1250" s="152" t="s">
        <v>82</v>
      </c>
      <c r="AV1250" s="12" t="s">
        <v>80</v>
      </c>
      <c r="AW1250" s="12" t="s">
        <v>32</v>
      </c>
      <c r="AX1250" s="12" t="s">
        <v>73</v>
      </c>
      <c r="AY1250" s="152" t="s">
        <v>161</v>
      </c>
    </row>
    <row r="1251" spans="2:51" s="13" customFormat="1" ht="12">
      <c r="B1251" s="157"/>
      <c r="D1251" s="151" t="s">
        <v>173</v>
      </c>
      <c r="E1251" s="158" t="s">
        <v>3</v>
      </c>
      <c r="F1251" s="159" t="s">
        <v>183</v>
      </c>
      <c r="H1251" s="160">
        <v>130.84</v>
      </c>
      <c r="I1251" s="161"/>
      <c r="L1251" s="157"/>
      <c r="M1251" s="162"/>
      <c r="T1251" s="163"/>
      <c r="AT1251" s="158" t="s">
        <v>173</v>
      </c>
      <c r="AU1251" s="158" t="s">
        <v>82</v>
      </c>
      <c r="AV1251" s="13" t="s">
        <v>82</v>
      </c>
      <c r="AW1251" s="13" t="s">
        <v>32</v>
      </c>
      <c r="AX1251" s="13" t="s">
        <v>73</v>
      </c>
      <c r="AY1251" s="158" t="s">
        <v>161</v>
      </c>
    </row>
    <row r="1252" spans="2:51" s="12" customFormat="1" ht="12">
      <c r="B1252" s="150"/>
      <c r="D1252" s="151" t="s">
        <v>173</v>
      </c>
      <c r="E1252" s="152" t="s">
        <v>3</v>
      </c>
      <c r="F1252" s="153" t="s">
        <v>184</v>
      </c>
      <c r="H1252" s="152" t="s">
        <v>3</v>
      </c>
      <c r="I1252" s="154"/>
      <c r="L1252" s="150"/>
      <c r="M1252" s="155"/>
      <c r="T1252" s="156"/>
      <c r="AT1252" s="152" t="s">
        <v>173</v>
      </c>
      <c r="AU1252" s="152" t="s">
        <v>82</v>
      </c>
      <c r="AV1252" s="12" t="s">
        <v>80</v>
      </c>
      <c r="AW1252" s="12" t="s">
        <v>32</v>
      </c>
      <c r="AX1252" s="12" t="s">
        <v>73</v>
      </c>
      <c r="AY1252" s="152" t="s">
        <v>161</v>
      </c>
    </row>
    <row r="1253" spans="2:51" s="13" customFormat="1" ht="12">
      <c r="B1253" s="157"/>
      <c r="D1253" s="151" t="s">
        <v>173</v>
      </c>
      <c r="E1253" s="158" t="s">
        <v>3</v>
      </c>
      <c r="F1253" s="159" t="s">
        <v>185</v>
      </c>
      <c r="H1253" s="160">
        <v>33.87</v>
      </c>
      <c r="I1253" s="161"/>
      <c r="L1253" s="157"/>
      <c r="M1253" s="162"/>
      <c r="T1253" s="163"/>
      <c r="AT1253" s="158" t="s">
        <v>173</v>
      </c>
      <c r="AU1253" s="158" t="s">
        <v>82</v>
      </c>
      <c r="AV1253" s="13" t="s">
        <v>82</v>
      </c>
      <c r="AW1253" s="13" t="s">
        <v>32</v>
      </c>
      <c r="AX1253" s="13" t="s">
        <v>73</v>
      </c>
      <c r="AY1253" s="158" t="s">
        <v>161</v>
      </c>
    </row>
    <row r="1254" spans="2:51" s="12" customFormat="1" ht="12">
      <c r="B1254" s="150"/>
      <c r="D1254" s="151" t="s">
        <v>173</v>
      </c>
      <c r="E1254" s="152" t="s">
        <v>3</v>
      </c>
      <c r="F1254" s="153" t="s">
        <v>618</v>
      </c>
      <c r="H1254" s="152" t="s">
        <v>3</v>
      </c>
      <c r="I1254" s="154"/>
      <c r="L1254" s="150"/>
      <c r="M1254" s="155"/>
      <c r="T1254" s="156"/>
      <c r="AT1254" s="152" t="s">
        <v>173</v>
      </c>
      <c r="AU1254" s="152" t="s">
        <v>82</v>
      </c>
      <c r="AV1254" s="12" t="s">
        <v>80</v>
      </c>
      <c r="AW1254" s="12" t="s">
        <v>32</v>
      </c>
      <c r="AX1254" s="12" t="s">
        <v>73</v>
      </c>
      <c r="AY1254" s="152" t="s">
        <v>161</v>
      </c>
    </row>
    <row r="1255" spans="2:51" s="13" customFormat="1" ht="12">
      <c r="B1255" s="157"/>
      <c r="D1255" s="151" t="s">
        <v>173</v>
      </c>
      <c r="E1255" s="158" t="s">
        <v>3</v>
      </c>
      <c r="F1255" s="159" t="s">
        <v>1128</v>
      </c>
      <c r="H1255" s="160">
        <v>51.07</v>
      </c>
      <c r="I1255" s="161"/>
      <c r="L1255" s="157"/>
      <c r="M1255" s="162"/>
      <c r="T1255" s="163"/>
      <c r="AT1255" s="158" t="s">
        <v>173</v>
      </c>
      <c r="AU1255" s="158" t="s">
        <v>82</v>
      </c>
      <c r="AV1255" s="13" t="s">
        <v>82</v>
      </c>
      <c r="AW1255" s="13" t="s">
        <v>32</v>
      </c>
      <c r="AX1255" s="13" t="s">
        <v>73</v>
      </c>
      <c r="AY1255" s="158" t="s">
        <v>161</v>
      </c>
    </row>
    <row r="1256" spans="2:51" s="12" customFormat="1" ht="12">
      <c r="B1256" s="150"/>
      <c r="D1256" s="151" t="s">
        <v>173</v>
      </c>
      <c r="E1256" s="152" t="s">
        <v>3</v>
      </c>
      <c r="F1256" s="153" t="s">
        <v>186</v>
      </c>
      <c r="H1256" s="152" t="s">
        <v>3</v>
      </c>
      <c r="I1256" s="154"/>
      <c r="L1256" s="150"/>
      <c r="M1256" s="155"/>
      <c r="T1256" s="156"/>
      <c r="AT1256" s="152" t="s">
        <v>173</v>
      </c>
      <c r="AU1256" s="152" t="s">
        <v>82</v>
      </c>
      <c r="AV1256" s="12" t="s">
        <v>80</v>
      </c>
      <c r="AW1256" s="12" t="s">
        <v>32</v>
      </c>
      <c r="AX1256" s="12" t="s">
        <v>73</v>
      </c>
      <c r="AY1256" s="152" t="s">
        <v>161</v>
      </c>
    </row>
    <row r="1257" spans="2:51" s="13" customFormat="1" ht="12">
      <c r="B1257" s="157"/>
      <c r="D1257" s="151" t="s">
        <v>173</v>
      </c>
      <c r="E1257" s="158" t="s">
        <v>3</v>
      </c>
      <c r="F1257" s="159" t="s">
        <v>187</v>
      </c>
      <c r="H1257" s="160">
        <v>70.94</v>
      </c>
      <c r="I1257" s="161"/>
      <c r="L1257" s="157"/>
      <c r="M1257" s="162"/>
      <c r="T1257" s="163"/>
      <c r="AT1257" s="158" t="s">
        <v>173</v>
      </c>
      <c r="AU1257" s="158" t="s">
        <v>82</v>
      </c>
      <c r="AV1257" s="13" t="s">
        <v>82</v>
      </c>
      <c r="AW1257" s="13" t="s">
        <v>32</v>
      </c>
      <c r="AX1257" s="13" t="s">
        <v>73</v>
      </c>
      <c r="AY1257" s="158" t="s">
        <v>161</v>
      </c>
    </row>
    <row r="1258" spans="2:51" s="12" customFormat="1" ht="12">
      <c r="B1258" s="150"/>
      <c r="D1258" s="151" t="s">
        <v>173</v>
      </c>
      <c r="E1258" s="152" t="s">
        <v>3</v>
      </c>
      <c r="F1258" s="153" t="s">
        <v>188</v>
      </c>
      <c r="H1258" s="152" t="s">
        <v>3</v>
      </c>
      <c r="I1258" s="154"/>
      <c r="L1258" s="150"/>
      <c r="M1258" s="155"/>
      <c r="T1258" s="156"/>
      <c r="AT1258" s="152" t="s">
        <v>173</v>
      </c>
      <c r="AU1258" s="152" t="s">
        <v>82</v>
      </c>
      <c r="AV1258" s="12" t="s">
        <v>80</v>
      </c>
      <c r="AW1258" s="12" t="s">
        <v>32</v>
      </c>
      <c r="AX1258" s="12" t="s">
        <v>73</v>
      </c>
      <c r="AY1258" s="152" t="s">
        <v>161</v>
      </c>
    </row>
    <row r="1259" spans="2:51" s="13" customFormat="1" ht="12">
      <c r="B1259" s="157"/>
      <c r="D1259" s="151" t="s">
        <v>173</v>
      </c>
      <c r="E1259" s="158" t="s">
        <v>3</v>
      </c>
      <c r="F1259" s="159" t="s">
        <v>189</v>
      </c>
      <c r="H1259" s="160">
        <v>23.48</v>
      </c>
      <c r="I1259" s="161"/>
      <c r="L1259" s="157"/>
      <c r="M1259" s="162"/>
      <c r="T1259" s="163"/>
      <c r="AT1259" s="158" t="s">
        <v>173</v>
      </c>
      <c r="AU1259" s="158" t="s">
        <v>82</v>
      </c>
      <c r="AV1259" s="13" t="s">
        <v>82</v>
      </c>
      <c r="AW1259" s="13" t="s">
        <v>32</v>
      </c>
      <c r="AX1259" s="13" t="s">
        <v>73</v>
      </c>
      <c r="AY1259" s="158" t="s">
        <v>161</v>
      </c>
    </row>
    <row r="1260" spans="2:51" s="12" customFormat="1" ht="12">
      <c r="B1260" s="150"/>
      <c r="D1260" s="151" t="s">
        <v>173</v>
      </c>
      <c r="E1260" s="152" t="s">
        <v>3</v>
      </c>
      <c r="F1260" s="153" t="s">
        <v>190</v>
      </c>
      <c r="H1260" s="152" t="s">
        <v>3</v>
      </c>
      <c r="I1260" s="154"/>
      <c r="L1260" s="150"/>
      <c r="M1260" s="155"/>
      <c r="T1260" s="156"/>
      <c r="AT1260" s="152" t="s">
        <v>173</v>
      </c>
      <c r="AU1260" s="152" t="s">
        <v>82</v>
      </c>
      <c r="AV1260" s="12" t="s">
        <v>80</v>
      </c>
      <c r="AW1260" s="12" t="s">
        <v>32</v>
      </c>
      <c r="AX1260" s="12" t="s">
        <v>73</v>
      </c>
      <c r="AY1260" s="152" t="s">
        <v>161</v>
      </c>
    </row>
    <row r="1261" spans="2:51" s="13" customFormat="1" ht="12">
      <c r="B1261" s="157"/>
      <c r="D1261" s="151" t="s">
        <v>173</v>
      </c>
      <c r="E1261" s="158" t="s">
        <v>3</v>
      </c>
      <c r="F1261" s="159" t="s">
        <v>191</v>
      </c>
      <c r="H1261" s="160">
        <v>120.09</v>
      </c>
      <c r="I1261" s="161"/>
      <c r="L1261" s="157"/>
      <c r="M1261" s="162"/>
      <c r="T1261" s="163"/>
      <c r="AT1261" s="158" t="s">
        <v>173</v>
      </c>
      <c r="AU1261" s="158" t="s">
        <v>82</v>
      </c>
      <c r="AV1261" s="13" t="s">
        <v>82</v>
      </c>
      <c r="AW1261" s="13" t="s">
        <v>32</v>
      </c>
      <c r="AX1261" s="13" t="s">
        <v>73</v>
      </c>
      <c r="AY1261" s="158" t="s">
        <v>161</v>
      </c>
    </row>
    <row r="1262" spans="2:51" s="12" customFormat="1" ht="12">
      <c r="B1262" s="150"/>
      <c r="D1262" s="151" t="s">
        <v>173</v>
      </c>
      <c r="E1262" s="152" t="s">
        <v>3</v>
      </c>
      <c r="F1262" s="153" t="s">
        <v>623</v>
      </c>
      <c r="H1262" s="152" t="s">
        <v>3</v>
      </c>
      <c r="I1262" s="154"/>
      <c r="L1262" s="150"/>
      <c r="M1262" s="155"/>
      <c r="T1262" s="156"/>
      <c r="AT1262" s="152" t="s">
        <v>173</v>
      </c>
      <c r="AU1262" s="152" t="s">
        <v>82</v>
      </c>
      <c r="AV1262" s="12" t="s">
        <v>80</v>
      </c>
      <c r="AW1262" s="12" t="s">
        <v>32</v>
      </c>
      <c r="AX1262" s="12" t="s">
        <v>73</v>
      </c>
      <c r="AY1262" s="152" t="s">
        <v>161</v>
      </c>
    </row>
    <row r="1263" spans="2:51" s="13" customFormat="1" ht="12">
      <c r="B1263" s="157"/>
      <c r="D1263" s="151" t="s">
        <v>173</v>
      </c>
      <c r="E1263" s="158" t="s">
        <v>3</v>
      </c>
      <c r="F1263" s="159" t="s">
        <v>1129</v>
      </c>
      <c r="H1263" s="160">
        <v>21.44</v>
      </c>
      <c r="I1263" s="161"/>
      <c r="L1263" s="157"/>
      <c r="M1263" s="162"/>
      <c r="T1263" s="163"/>
      <c r="AT1263" s="158" t="s">
        <v>173</v>
      </c>
      <c r="AU1263" s="158" t="s">
        <v>82</v>
      </c>
      <c r="AV1263" s="13" t="s">
        <v>82</v>
      </c>
      <c r="AW1263" s="13" t="s">
        <v>32</v>
      </c>
      <c r="AX1263" s="13" t="s">
        <v>73</v>
      </c>
      <c r="AY1263" s="158" t="s">
        <v>161</v>
      </c>
    </row>
    <row r="1264" spans="2:51" s="13" customFormat="1" ht="12">
      <c r="B1264" s="157"/>
      <c r="D1264" s="151" t="s">
        <v>173</v>
      </c>
      <c r="E1264" s="152" t="s">
        <v>3</v>
      </c>
      <c r="F1264" s="153" t="s">
        <v>3263</v>
      </c>
      <c r="G1264" s="12"/>
      <c r="H1264" s="152" t="s">
        <v>3</v>
      </c>
      <c r="I1264" s="161"/>
      <c r="L1264" s="157"/>
      <c r="M1264" s="162"/>
      <c r="T1264" s="163"/>
      <c r="AT1264" s="158"/>
      <c r="AU1264" s="158"/>
      <c r="AY1264" s="158"/>
    </row>
    <row r="1265" spans="2:51" s="13" customFormat="1" ht="12">
      <c r="B1265" s="157"/>
      <c r="D1265" s="151" t="s">
        <v>173</v>
      </c>
      <c r="E1265" s="158" t="s">
        <v>3</v>
      </c>
      <c r="F1265" s="159">
        <v>12.97</v>
      </c>
      <c r="H1265" s="160">
        <v>12.97</v>
      </c>
      <c r="I1265" s="161"/>
      <c r="L1265" s="157"/>
      <c r="M1265" s="162"/>
      <c r="T1265" s="163"/>
      <c r="AT1265" s="158"/>
      <c r="AU1265" s="158"/>
      <c r="AY1265" s="158"/>
    </row>
    <row r="1266" spans="2:51" s="14" customFormat="1" ht="12">
      <c r="B1266" s="164"/>
      <c r="D1266" s="151" t="s">
        <v>173</v>
      </c>
      <c r="E1266" s="165" t="s">
        <v>3</v>
      </c>
      <c r="F1266" s="166" t="s">
        <v>192</v>
      </c>
      <c r="H1266" s="167">
        <f>SUM(H1243:H1265)</f>
        <v>684.8800000000001</v>
      </c>
      <c r="I1266" s="168"/>
      <c r="L1266" s="164"/>
      <c r="M1266" s="169"/>
      <c r="T1266" s="170"/>
      <c r="AT1266" s="165" t="s">
        <v>173</v>
      </c>
      <c r="AU1266" s="165" t="s">
        <v>82</v>
      </c>
      <c r="AV1266" s="14" t="s">
        <v>169</v>
      </c>
      <c r="AW1266" s="14" t="s">
        <v>32</v>
      </c>
      <c r="AX1266" s="14" t="s">
        <v>80</v>
      </c>
      <c r="AY1266" s="165" t="s">
        <v>161</v>
      </c>
    </row>
    <row r="1267" spans="2:65" s="1" customFormat="1" ht="16.5" customHeight="1">
      <c r="B1267" s="132"/>
      <c r="C1267" s="171" t="s">
        <v>1150</v>
      </c>
      <c r="D1267" s="171" t="s">
        <v>193</v>
      </c>
      <c r="E1267" s="172" t="s">
        <v>1151</v>
      </c>
      <c r="F1267" s="173" t="s">
        <v>1152</v>
      </c>
      <c r="G1267" s="174" t="s">
        <v>167</v>
      </c>
      <c r="H1267" s="175">
        <v>772.697</v>
      </c>
      <c r="I1267" s="176"/>
      <c r="J1267" s="177">
        <f>ROUND(I1267*H1267,2)</f>
        <v>0</v>
      </c>
      <c r="K1267" s="173" t="s">
        <v>168</v>
      </c>
      <c r="L1267" s="178"/>
      <c r="M1267" s="179" t="s">
        <v>3</v>
      </c>
      <c r="N1267" s="180" t="s">
        <v>44</v>
      </c>
      <c r="P1267" s="142">
        <f>O1267*H1267</f>
        <v>0</v>
      </c>
      <c r="Q1267" s="142">
        <v>0.0004</v>
      </c>
      <c r="R1267" s="142">
        <f>Q1267*H1267</f>
        <v>0.30907880000000004</v>
      </c>
      <c r="S1267" s="142">
        <v>0</v>
      </c>
      <c r="T1267" s="143">
        <f>S1267*H1267</f>
        <v>0</v>
      </c>
      <c r="AR1267" s="144" t="s">
        <v>488</v>
      </c>
      <c r="AT1267" s="144" t="s">
        <v>193</v>
      </c>
      <c r="AU1267" s="144" t="s">
        <v>82</v>
      </c>
      <c r="AY1267" s="18" t="s">
        <v>161</v>
      </c>
      <c r="BE1267" s="145">
        <f>IF(N1267="základní",J1267,0)</f>
        <v>0</v>
      </c>
      <c r="BF1267" s="145">
        <f>IF(N1267="snížená",J1267,0)</f>
        <v>0</v>
      </c>
      <c r="BG1267" s="145">
        <f>IF(N1267="zákl. přenesená",J1267,0)</f>
        <v>0</v>
      </c>
      <c r="BH1267" s="145">
        <f>IF(N1267="sníž. přenesená",J1267,0)</f>
        <v>0</v>
      </c>
      <c r="BI1267" s="145">
        <f>IF(N1267="nulová",J1267,0)</f>
        <v>0</v>
      </c>
      <c r="BJ1267" s="18" t="s">
        <v>80</v>
      </c>
      <c r="BK1267" s="145">
        <f>ROUND(I1267*H1267,2)</f>
        <v>0</v>
      </c>
      <c r="BL1267" s="18" t="s">
        <v>310</v>
      </c>
      <c r="BM1267" s="144" t="s">
        <v>1153</v>
      </c>
    </row>
    <row r="1268" spans="2:47" s="1" customFormat="1" ht="12">
      <c r="B1268" s="33"/>
      <c r="D1268" s="146" t="s">
        <v>171</v>
      </c>
      <c r="F1268" s="147" t="s">
        <v>1154</v>
      </c>
      <c r="I1268" s="148"/>
      <c r="L1268" s="33"/>
      <c r="M1268" s="149"/>
      <c r="T1268" s="54"/>
      <c r="AT1268" s="18" t="s">
        <v>171</v>
      </c>
      <c r="AU1268" s="18" t="s">
        <v>82</v>
      </c>
    </row>
    <row r="1269" spans="2:51" s="13" customFormat="1" ht="12">
      <c r="B1269" s="157"/>
      <c r="D1269" s="151" t="s">
        <v>173</v>
      </c>
      <c r="E1269" s="158" t="s">
        <v>3</v>
      </c>
      <c r="F1269" s="159" t="s">
        <v>1155</v>
      </c>
      <c r="H1269" s="160">
        <v>772.697</v>
      </c>
      <c r="I1269" s="161"/>
      <c r="L1269" s="157"/>
      <c r="M1269" s="162"/>
      <c r="T1269" s="163"/>
      <c r="AT1269" s="158" t="s">
        <v>173</v>
      </c>
      <c r="AU1269" s="158" t="s">
        <v>82</v>
      </c>
      <c r="AV1269" s="13" t="s">
        <v>82</v>
      </c>
      <c r="AW1269" s="13" t="s">
        <v>32</v>
      </c>
      <c r="AX1269" s="13" t="s">
        <v>80</v>
      </c>
      <c r="AY1269" s="158" t="s">
        <v>161</v>
      </c>
    </row>
    <row r="1270" spans="2:65" s="1" customFormat="1" ht="44.25" customHeight="1">
      <c r="B1270" s="132"/>
      <c r="C1270" s="133" t="s">
        <v>1156</v>
      </c>
      <c r="D1270" s="133" t="s">
        <v>164</v>
      </c>
      <c r="E1270" s="134" t="s">
        <v>1157</v>
      </c>
      <c r="F1270" s="135" t="s">
        <v>1158</v>
      </c>
      <c r="G1270" s="136" t="s">
        <v>240</v>
      </c>
      <c r="H1270" s="137">
        <v>3.562</v>
      </c>
      <c r="I1270" s="138"/>
      <c r="J1270" s="139">
        <f>ROUND(I1270*H1270,2)</f>
        <v>0</v>
      </c>
      <c r="K1270" s="135" t="s">
        <v>168</v>
      </c>
      <c r="L1270" s="33"/>
      <c r="M1270" s="140" t="s">
        <v>3</v>
      </c>
      <c r="N1270" s="141" t="s">
        <v>44</v>
      </c>
      <c r="P1270" s="142">
        <f>O1270*H1270</f>
        <v>0</v>
      </c>
      <c r="Q1270" s="142">
        <v>0</v>
      </c>
      <c r="R1270" s="142">
        <f>Q1270*H1270</f>
        <v>0</v>
      </c>
      <c r="S1270" s="142">
        <v>0</v>
      </c>
      <c r="T1270" s="143">
        <f>S1270*H1270</f>
        <v>0</v>
      </c>
      <c r="AR1270" s="144" t="s">
        <v>310</v>
      </c>
      <c r="AT1270" s="144" t="s">
        <v>164</v>
      </c>
      <c r="AU1270" s="144" t="s">
        <v>82</v>
      </c>
      <c r="AY1270" s="18" t="s">
        <v>161</v>
      </c>
      <c r="BE1270" s="145">
        <f>IF(N1270="základní",J1270,0)</f>
        <v>0</v>
      </c>
      <c r="BF1270" s="145">
        <f>IF(N1270="snížená",J1270,0)</f>
        <v>0</v>
      </c>
      <c r="BG1270" s="145">
        <f>IF(N1270="zákl. přenesená",J1270,0)</f>
        <v>0</v>
      </c>
      <c r="BH1270" s="145">
        <f>IF(N1270="sníž. přenesená",J1270,0)</f>
        <v>0</v>
      </c>
      <c r="BI1270" s="145">
        <f>IF(N1270="nulová",J1270,0)</f>
        <v>0</v>
      </c>
      <c r="BJ1270" s="18" t="s">
        <v>80</v>
      </c>
      <c r="BK1270" s="145">
        <f>ROUND(I1270*H1270,2)</f>
        <v>0</v>
      </c>
      <c r="BL1270" s="18" t="s">
        <v>310</v>
      </c>
      <c r="BM1270" s="144" t="s">
        <v>1159</v>
      </c>
    </row>
    <row r="1271" spans="2:47" s="1" customFormat="1" ht="12">
      <c r="B1271" s="33"/>
      <c r="D1271" s="146" t="s">
        <v>171</v>
      </c>
      <c r="F1271" s="147" t="s">
        <v>1160</v>
      </c>
      <c r="I1271" s="148"/>
      <c r="L1271" s="33"/>
      <c r="M1271" s="149"/>
      <c r="T1271" s="54"/>
      <c r="AT1271" s="18" t="s">
        <v>171</v>
      </c>
      <c r="AU1271" s="18" t="s">
        <v>82</v>
      </c>
    </row>
    <row r="1272" spans="2:65" s="1" customFormat="1" ht="49.15" customHeight="1">
      <c r="B1272" s="132"/>
      <c r="C1272" s="133" t="s">
        <v>1161</v>
      </c>
      <c r="D1272" s="133" t="s">
        <v>164</v>
      </c>
      <c r="E1272" s="134" t="s">
        <v>1162</v>
      </c>
      <c r="F1272" s="135" t="s">
        <v>1163</v>
      </c>
      <c r="G1272" s="136" t="s">
        <v>240</v>
      </c>
      <c r="H1272" s="137">
        <v>3.562</v>
      </c>
      <c r="I1272" s="138"/>
      <c r="J1272" s="139">
        <f>ROUND(I1272*H1272,2)</f>
        <v>0</v>
      </c>
      <c r="K1272" s="135" t="s">
        <v>168</v>
      </c>
      <c r="L1272" s="33"/>
      <c r="M1272" s="140" t="s">
        <v>3</v>
      </c>
      <c r="N1272" s="141" t="s">
        <v>44</v>
      </c>
      <c r="P1272" s="142">
        <f>O1272*H1272</f>
        <v>0</v>
      </c>
      <c r="Q1272" s="142">
        <v>0</v>
      </c>
      <c r="R1272" s="142">
        <f>Q1272*H1272</f>
        <v>0</v>
      </c>
      <c r="S1272" s="142">
        <v>0</v>
      </c>
      <c r="T1272" s="143">
        <f>S1272*H1272</f>
        <v>0</v>
      </c>
      <c r="AR1272" s="144" t="s">
        <v>310</v>
      </c>
      <c r="AT1272" s="144" t="s">
        <v>164</v>
      </c>
      <c r="AU1272" s="144" t="s">
        <v>82</v>
      </c>
      <c r="AY1272" s="18" t="s">
        <v>161</v>
      </c>
      <c r="BE1272" s="145">
        <f>IF(N1272="základní",J1272,0)</f>
        <v>0</v>
      </c>
      <c r="BF1272" s="145">
        <f>IF(N1272="snížená",J1272,0)</f>
        <v>0</v>
      </c>
      <c r="BG1272" s="145">
        <f>IF(N1272="zákl. přenesená",J1272,0)</f>
        <v>0</v>
      </c>
      <c r="BH1272" s="145">
        <f>IF(N1272="sníž. přenesená",J1272,0)</f>
        <v>0</v>
      </c>
      <c r="BI1272" s="145">
        <f>IF(N1272="nulová",J1272,0)</f>
        <v>0</v>
      </c>
      <c r="BJ1272" s="18" t="s">
        <v>80</v>
      </c>
      <c r="BK1272" s="145">
        <f>ROUND(I1272*H1272,2)</f>
        <v>0</v>
      </c>
      <c r="BL1272" s="18" t="s">
        <v>310</v>
      </c>
      <c r="BM1272" s="144" t="s">
        <v>1164</v>
      </c>
    </row>
    <row r="1273" spans="2:47" s="1" customFormat="1" ht="12">
      <c r="B1273" s="33"/>
      <c r="D1273" s="146" t="s">
        <v>171</v>
      </c>
      <c r="F1273" s="147" t="s">
        <v>1165</v>
      </c>
      <c r="I1273" s="148"/>
      <c r="L1273" s="33"/>
      <c r="M1273" s="149"/>
      <c r="T1273" s="54"/>
      <c r="AT1273" s="18" t="s">
        <v>171</v>
      </c>
      <c r="AU1273" s="18" t="s">
        <v>82</v>
      </c>
    </row>
    <row r="1274" spans="2:63" s="11" customFormat="1" ht="22.9" customHeight="1">
      <c r="B1274" s="120"/>
      <c r="D1274" s="121" t="s">
        <v>72</v>
      </c>
      <c r="E1274" s="130" t="s">
        <v>1166</v>
      </c>
      <c r="F1274" s="130" t="s">
        <v>1167</v>
      </c>
      <c r="I1274" s="123"/>
      <c r="J1274" s="131">
        <f>BK1274</f>
        <v>0</v>
      </c>
      <c r="L1274" s="120"/>
      <c r="M1274" s="125"/>
      <c r="P1274" s="126">
        <f>SUM(P1275:P1283)</f>
        <v>0</v>
      </c>
      <c r="R1274" s="126">
        <f>SUM(R1275:R1283)</f>
        <v>0</v>
      </c>
      <c r="T1274" s="127">
        <f>SUM(T1275:T1283)</f>
        <v>0</v>
      </c>
      <c r="AR1274" s="121" t="s">
        <v>82</v>
      </c>
      <c r="AT1274" s="128" t="s">
        <v>72</v>
      </c>
      <c r="AU1274" s="128" t="s">
        <v>80</v>
      </c>
      <c r="AY1274" s="121" t="s">
        <v>161</v>
      </c>
      <c r="BK1274" s="129">
        <f>SUM(BK1275:BK1283)</f>
        <v>0</v>
      </c>
    </row>
    <row r="1275" spans="2:65" s="1" customFormat="1" ht="24.2" customHeight="1">
      <c r="B1275" s="132"/>
      <c r="C1275" s="133" t="s">
        <v>1175</v>
      </c>
      <c r="D1275" s="133" t="s">
        <v>164</v>
      </c>
      <c r="E1275" s="134" t="s">
        <v>1176</v>
      </c>
      <c r="F1275" s="135" t="s">
        <v>1177</v>
      </c>
      <c r="G1275" s="136" t="s">
        <v>212</v>
      </c>
      <c r="H1275" s="137">
        <v>1</v>
      </c>
      <c r="I1275" s="138"/>
      <c r="J1275" s="139">
        <f aca="true" t="shared" si="10" ref="J1275:J1283">ROUND(I1275*H1275,2)</f>
        <v>0</v>
      </c>
      <c r="K1275" s="135" t="s">
        <v>3</v>
      </c>
      <c r="L1275" s="33"/>
      <c r="M1275" s="140" t="s">
        <v>3</v>
      </c>
      <c r="N1275" s="141" t="s">
        <v>44</v>
      </c>
      <c r="P1275" s="142">
        <f aca="true" t="shared" si="11" ref="P1275:P1283">O1275*H1275</f>
        <v>0</v>
      </c>
      <c r="Q1275" s="142">
        <v>0</v>
      </c>
      <c r="R1275" s="142">
        <f aca="true" t="shared" si="12" ref="R1275:R1283">Q1275*H1275</f>
        <v>0</v>
      </c>
      <c r="S1275" s="142">
        <v>0</v>
      </c>
      <c r="T1275" s="143">
        <f aca="true" t="shared" si="13" ref="T1275:T1283">S1275*H1275</f>
        <v>0</v>
      </c>
      <c r="AR1275" s="144" t="s">
        <v>310</v>
      </c>
      <c r="AT1275" s="144" t="s">
        <v>164</v>
      </c>
      <c r="AU1275" s="144" t="s">
        <v>82</v>
      </c>
      <c r="AY1275" s="18" t="s">
        <v>161</v>
      </c>
      <c r="BE1275" s="145">
        <f aca="true" t="shared" si="14" ref="BE1275:BE1283">IF(N1275="základní",J1275,0)</f>
        <v>0</v>
      </c>
      <c r="BF1275" s="145">
        <f aca="true" t="shared" si="15" ref="BF1275:BF1283">IF(N1275="snížená",J1275,0)</f>
        <v>0</v>
      </c>
      <c r="BG1275" s="145">
        <f aca="true" t="shared" si="16" ref="BG1275:BG1283">IF(N1275="zákl. přenesená",J1275,0)</f>
        <v>0</v>
      </c>
      <c r="BH1275" s="145">
        <f aca="true" t="shared" si="17" ref="BH1275:BH1283">IF(N1275="sníž. přenesená",J1275,0)</f>
        <v>0</v>
      </c>
      <c r="BI1275" s="145">
        <f aca="true" t="shared" si="18" ref="BI1275:BI1283">IF(N1275="nulová",J1275,0)</f>
        <v>0</v>
      </c>
      <c r="BJ1275" s="18" t="s">
        <v>80</v>
      </c>
      <c r="BK1275" s="145">
        <f aca="true" t="shared" si="19" ref="BK1275:BK1283">ROUND(I1275*H1275,2)</f>
        <v>0</v>
      </c>
      <c r="BL1275" s="18" t="s">
        <v>310</v>
      </c>
      <c r="BM1275" s="144" t="s">
        <v>1178</v>
      </c>
    </row>
    <row r="1276" spans="2:65" s="1" customFormat="1" ht="24.2" customHeight="1">
      <c r="B1276" s="132"/>
      <c r="C1276" s="133" t="s">
        <v>1181</v>
      </c>
      <c r="D1276" s="133" t="s">
        <v>164</v>
      </c>
      <c r="E1276" s="134" t="s">
        <v>1182</v>
      </c>
      <c r="F1276" s="135" t="s">
        <v>1183</v>
      </c>
      <c r="G1276" s="136" t="s">
        <v>212</v>
      </c>
      <c r="H1276" s="137">
        <v>4</v>
      </c>
      <c r="I1276" s="138"/>
      <c r="J1276" s="139">
        <f t="shared" si="10"/>
        <v>0</v>
      </c>
      <c r="K1276" s="135" t="s">
        <v>3</v>
      </c>
      <c r="L1276" s="33"/>
      <c r="M1276" s="140" t="s">
        <v>3</v>
      </c>
      <c r="N1276" s="141" t="s">
        <v>44</v>
      </c>
      <c r="P1276" s="142">
        <f t="shared" si="11"/>
        <v>0</v>
      </c>
      <c r="Q1276" s="142">
        <v>0</v>
      </c>
      <c r="R1276" s="142">
        <f t="shared" si="12"/>
        <v>0</v>
      </c>
      <c r="S1276" s="142">
        <v>0</v>
      </c>
      <c r="T1276" s="143">
        <f t="shared" si="13"/>
        <v>0</v>
      </c>
      <c r="AR1276" s="144" t="s">
        <v>310</v>
      </c>
      <c r="AT1276" s="144" t="s">
        <v>164</v>
      </c>
      <c r="AU1276" s="144" t="s">
        <v>82</v>
      </c>
      <c r="AY1276" s="18" t="s">
        <v>161</v>
      </c>
      <c r="BE1276" s="145">
        <f t="shared" si="14"/>
        <v>0</v>
      </c>
      <c r="BF1276" s="145">
        <f t="shared" si="15"/>
        <v>0</v>
      </c>
      <c r="BG1276" s="145">
        <f t="shared" si="16"/>
        <v>0</v>
      </c>
      <c r="BH1276" s="145">
        <f t="shared" si="17"/>
        <v>0</v>
      </c>
      <c r="BI1276" s="145">
        <f t="shared" si="18"/>
        <v>0</v>
      </c>
      <c r="BJ1276" s="18" t="s">
        <v>80</v>
      </c>
      <c r="BK1276" s="145">
        <f t="shared" si="19"/>
        <v>0</v>
      </c>
      <c r="BL1276" s="18" t="s">
        <v>310</v>
      </c>
      <c r="BM1276" s="144" t="s">
        <v>1184</v>
      </c>
    </row>
    <row r="1277" spans="2:65" s="1" customFormat="1" ht="24.2" customHeight="1">
      <c r="B1277" s="132"/>
      <c r="C1277" s="133" t="s">
        <v>1185</v>
      </c>
      <c r="D1277" s="133" t="s">
        <v>164</v>
      </c>
      <c r="E1277" s="134" t="s">
        <v>1186</v>
      </c>
      <c r="F1277" s="135" t="s">
        <v>1187</v>
      </c>
      <c r="G1277" s="136" t="s">
        <v>212</v>
      </c>
      <c r="H1277" s="137">
        <v>4</v>
      </c>
      <c r="I1277" s="138"/>
      <c r="J1277" s="139">
        <f t="shared" si="10"/>
        <v>0</v>
      </c>
      <c r="K1277" s="135" t="s">
        <v>3</v>
      </c>
      <c r="L1277" s="33"/>
      <c r="M1277" s="140" t="s">
        <v>3</v>
      </c>
      <c r="N1277" s="141" t="s">
        <v>44</v>
      </c>
      <c r="P1277" s="142">
        <f t="shared" si="11"/>
        <v>0</v>
      </c>
      <c r="Q1277" s="142">
        <v>0</v>
      </c>
      <c r="R1277" s="142">
        <f t="shared" si="12"/>
        <v>0</v>
      </c>
      <c r="S1277" s="142">
        <v>0</v>
      </c>
      <c r="T1277" s="143">
        <f t="shared" si="13"/>
        <v>0</v>
      </c>
      <c r="AR1277" s="144" t="s">
        <v>310</v>
      </c>
      <c r="AT1277" s="144" t="s">
        <v>164</v>
      </c>
      <c r="AU1277" s="144" t="s">
        <v>82</v>
      </c>
      <c r="AY1277" s="18" t="s">
        <v>161</v>
      </c>
      <c r="BE1277" s="145">
        <f t="shared" si="14"/>
        <v>0</v>
      </c>
      <c r="BF1277" s="145">
        <f t="shared" si="15"/>
        <v>0</v>
      </c>
      <c r="BG1277" s="145">
        <f t="shared" si="16"/>
        <v>0</v>
      </c>
      <c r="BH1277" s="145">
        <f t="shared" si="17"/>
        <v>0</v>
      </c>
      <c r="BI1277" s="145">
        <f t="shared" si="18"/>
        <v>0</v>
      </c>
      <c r="BJ1277" s="18" t="s">
        <v>80</v>
      </c>
      <c r="BK1277" s="145">
        <f t="shared" si="19"/>
        <v>0</v>
      </c>
      <c r="BL1277" s="18" t="s">
        <v>310</v>
      </c>
      <c r="BM1277" s="144" t="s">
        <v>1188</v>
      </c>
    </row>
    <row r="1278" spans="2:65" s="1" customFormat="1" ht="37.9" customHeight="1">
      <c r="B1278" s="132"/>
      <c r="C1278" s="133" t="s">
        <v>1189</v>
      </c>
      <c r="D1278" s="133" t="s">
        <v>164</v>
      </c>
      <c r="E1278" s="134" t="s">
        <v>1190</v>
      </c>
      <c r="F1278" s="135" t="s">
        <v>1191</v>
      </c>
      <c r="G1278" s="136" t="s">
        <v>212</v>
      </c>
      <c r="H1278" s="137">
        <v>4</v>
      </c>
      <c r="I1278" s="138"/>
      <c r="J1278" s="139">
        <f t="shared" si="10"/>
        <v>0</v>
      </c>
      <c r="K1278" s="135" t="s">
        <v>3</v>
      </c>
      <c r="L1278" s="33"/>
      <c r="M1278" s="140" t="s">
        <v>3</v>
      </c>
      <c r="N1278" s="141" t="s">
        <v>44</v>
      </c>
      <c r="P1278" s="142">
        <f t="shared" si="11"/>
        <v>0</v>
      </c>
      <c r="Q1278" s="142">
        <v>0</v>
      </c>
      <c r="R1278" s="142">
        <f t="shared" si="12"/>
        <v>0</v>
      </c>
      <c r="S1278" s="142">
        <v>0</v>
      </c>
      <c r="T1278" s="143">
        <f t="shared" si="13"/>
        <v>0</v>
      </c>
      <c r="AR1278" s="144" t="s">
        <v>310</v>
      </c>
      <c r="AT1278" s="144" t="s">
        <v>164</v>
      </c>
      <c r="AU1278" s="144" t="s">
        <v>82</v>
      </c>
      <c r="AY1278" s="18" t="s">
        <v>161</v>
      </c>
      <c r="BE1278" s="145">
        <f t="shared" si="14"/>
        <v>0</v>
      </c>
      <c r="BF1278" s="145">
        <f t="shared" si="15"/>
        <v>0</v>
      </c>
      <c r="BG1278" s="145">
        <f t="shared" si="16"/>
        <v>0</v>
      </c>
      <c r="BH1278" s="145">
        <f t="shared" si="17"/>
        <v>0</v>
      </c>
      <c r="BI1278" s="145">
        <f t="shared" si="18"/>
        <v>0</v>
      </c>
      <c r="BJ1278" s="18" t="s">
        <v>80</v>
      </c>
      <c r="BK1278" s="145">
        <f t="shared" si="19"/>
        <v>0</v>
      </c>
      <c r="BL1278" s="18" t="s">
        <v>310</v>
      </c>
      <c r="BM1278" s="144" t="s">
        <v>1192</v>
      </c>
    </row>
    <row r="1279" spans="2:65" s="1" customFormat="1" ht="24.2" customHeight="1">
      <c r="B1279" s="132"/>
      <c r="C1279" s="133" t="s">
        <v>1193</v>
      </c>
      <c r="D1279" s="133" t="s">
        <v>164</v>
      </c>
      <c r="E1279" s="134" t="s">
        <v>1194</v>
      </c>
      <c r="F1279" s="135" t="s">
        <v>1195</v>
      </c>
      <c r="G1279" s="136" t="s">
        <v>212</v>
      </c>
      <c r="H1279" s="137">
        <v>8</v>
      </c>
      <c r="I1279" s="138"/>
      <c r="J1279" s="139">
        <f t="shared" si="10"/>
        <v>0</v>
      </c>
      <c r="K1279" s="135" t="s">
        <v>3</v>
      </c>
      <c r="L1279" s="33"/>
      <c r="M1279" s="140" t="s">
        <v>3</v>
      </c>
      <c r="N1279" s="141" t="s">
        <v>44</v>
      </c>
      <c r="P1279" s="142">
        <f t="shared" si="11"/>
        <v>0</v>
      </c>
      <c r="Q1279" s="142">
        <v>0</v>
      </c>
      <c r="R1279" s="142">
        <f t="shared" si="12"/>
        <v>0</v>
      </c>
      <c r="S1279" s="142">
        <v>0</v>
      </c>
      <c r="T1279" s="143">
        <f t="shared" si="13"/>
        <v>0</v>
      </c>
      <c r="AR1279" s="144" t="s">
        <v>310</v>
      </c>
      <c r="AT1279" s="144" t="s">
        <v>164</v>
      </c>
      <c r="AU1279" s="144" t="s">
        <v>82</v>
      </c>
      <c r="AY1279" s="18" t="s">
        <v>161</v>
      </c>
      <c r="BE1279" s="145">
        <f t="shared" si="14"/>
        <v>0</v>
      </c>
      <c r="BF1279" s="145">
        <f t="shared" si="15"/>
        <v>0</v>
      </c>
      <c r="BG1279" s="145">
        <f t="shared" si="16"/>
        <v>0</v>
      </c>
      <c r="BH1279" s="145">
        <f t="shared" si="17"/>
        <v>0</v>
      </c>
      <c r="BI1279" s="145">
        <f t="shared" si="18"/>
        <v>0</v>
      </c>
      <c r="BJ1279" s="18" t="s">
        <v>80</v>
      </c>
      <c r="BK1279" s="145">
        <f t="shared" si="19"/>
        <v>0</v>
      </c>
      <c r="BL1279" s="18" t="s">
        <v>310</v>
      </c>
      <c r="BM1279" s="144" t="s">
        <v>1196</v>
      </c>
    </row>
    <row r="1280" spans="2:65" s="1" customFormat="1" ht="24.2" customHeight="1">
      <c r="B1280" s="132"/>
      <c r="C1280" s="133" t="s">
        <v>1197</v>
      </c>
      <c r="D1280" s="133" t="s">
        <v>164</v>
      </c>
      <c r="E1280" s="134" t="s">
        <v>1198</v>
      </c>
      <c r="F1280" s="135" t="s">
        <v>1199</v>
      </c>
      <c r="G1280" s="136" t="s">
        <v>212</v>
      </c>
      <c r="H1280" s="137">
        <v>6</v>
      </c>
      <c r="I1280" s="138"/>
      <c r="J1280" s="139">
        <f t="shared" si="10"/>
        <v>0</v>
      </c>
      <c r="K1280" s="135" t="s">
        <v>3</v>
      </c>
      <c r="L1280" s="33"/>
      <c r="M1280" s="140" t="s">
        <v>3</v>
      </c>
      <c r="N1280" s="141" t="s">
        <v>44</v>
      </c>
      <c r="P1280" s="142">
        <f t="shared" si="11"/>
        <v>0</v>
      </c>
      <c r="Q1280" s="142">
        <v>0</v>
      </c>
      <c r="R1280" s="142">
        <f t="shared" si="12"/>
        <v>0</v>
      </c>
      <c r="S1280" s="142">
        <v>0</v>
      </c>
      <c r="T1280" s="143">
        <f t="shared" si="13"/>
        <v>0</v>
      </c>
      <c r="AR1280" s="144" t="s">
        <v>310</v>
      </c>
      <c r="AT1280" s="144" t="s">
        <v>164</v>
      </c>
      <c r="AU1280" s="144" t="s">
        <v>82</v>
      </c>
      <c r="AY1280" s="18" t="s">
        <v>161</v>
      </c>
      <c r="BE1280" s="145">
        <f t="shared" si="14"/>
        <v>0</v>
      </c>
      <c r="BF1280" s="145">
        <f t="shared" si="15"/>
        <v>0</v>
      </c>
      <c r="BG1280" s="145">
        <f t="shared" si="16"/>
        <v>0</v>
      </c>
      <c r="BH1280" s="145">
        <f t="shared" si="17"/>
        <v>0</v>
      </c>
      <c r="BI1280" s="145">
        <f t="shared" si="18"/>
        <v>0</v>
      </c>
      <c r="BJ1280" s="18" t="s">
        <v>80</v>
      </c>
      <c r="BK1280" s="145">
        <f t="shared" si="19"/>
        <v>0</v>
      </c>
      <c r="BL1280" s="18" t="s">
        <v>310</v>
      </c>
      <c r="BM1280" s="144" t="s">
        <v>1200</v>
      </c>
    </row>
    <row r="1281" spans="2:65" s="1" customFormat="1" ht="24.2" customHeight="1">
      <c r="B1281" s="132"/>
      <c r="C1281" s="133" t="s">
        <v>1201</v>
      </c>
      <c r="D1281" s="133" t="s">
        <v>164</v>
      </c>
      <c r="E1281" s="134" t="s">
        <v>1202</v>
      </c>
      <c r="F1281" s="135" t="s">
        <v>1203</v>
      </c>
      <c r="G1281" s="136" t="s">
        <v>212</v>
      </c>
      <c r="H1281" s="137">
        <v>8</v>
      </c>
      <c r="I1281" s="138"/>
      <c r="J1281" s="139">
        <f t="shared" si="10"/>
        <v>0</v>
      </c>
      <c r="K1281" s="135" t="s">
        <v>3</v>
      </c>
      <c r="L1281" s="33"/>
      <c r="M1281" s="140" t="s">
        <v>3</v>
      </c>
      <c r="N1281" s="141" t="s">
        <v>44</v>
      </c>
      <c r="P1281" s="142">
        <f t="shared" si="11"/>
        <v>0</v>
      </c>
      <c r="Q1281" s="142">
        <v>0</v>
      </c>
      <c r="R1281" s="142">
        <f t="shared" si="12"/>
        <v>0</v>
      </c>
      <c r="S1281" s="142">
        <v>0</v>
      </c>
      <c r="T1281" s="143">
        <f t="shared" si="13"/>
        <v>0</v>
      </c>
      <c r="AR1281" s="144" t="s">
        <v>310</v>
      </c>
      <c r="AT1281" s="144" t="s">
        <v>164</v>
      </c>
      <c r="AU1281" s="144" t="s">
        <v>82</v>
      </c>
      <c r="AY1281" s="18" t="s">
        <v>161</v>
      </c>
      <c r="BE1281" s="145">
        <f t="shared" si="14"/>
        <v>0</v>
      </c>
      <c r="BF1281" s="145">
        <f t="shared" si="15"/>
        <v>0</v>
      </c>
      <c r="BG1281" s="145">
        <f t="shared" si="16"/>
        <v>0</v>
      </c>
      <c r="BH1281" s="145">
        <f t="shared" si="17"/>
        <v>0</v>
      </c>
      <c r="BI1281" s="145">
        <f t="shared" si="18"/>
        <v>0</v>
      </c>
      <c r="BJ1281" s="18" t="s">
        <v>80</v>
      </c>
      <c r="BK1281" s="145">
        <f t="shared" si="19"/>
        <v>0</v>
      </c>
      <c r="BL1281" s="18" t="s">
        <v>310</v>
      </c>
      <c r="BM1281" s="144" t="s">
        <v>1204</v>
      </c>
    </row>
    <row r="1282" spans="2:65" s="1" customFormat="1" ht="33" customHeight="1">
      <c r="B1282" s="132"/>
      <c r="C1282" s="133" t="s">
        <v>1212</v>
      </c>
      <c r="D1282" s="133" t="s">
        <v>164</v>
      </c>
      <c r="E1282" s="134" t="s">
        <v>1213</v>
      </c>
      <c r="F1282" s="135" t="s">
        <v>1214</v>
      </c>
      <c r="G1282" s="136" t="s">
        <v>212</v>
      </c>
      <c r="H1282" s="137">
        <v>6</v>
      </c>
      <c r="I1282" s="138"/>
      <c r="J1282" s="139">
        <f t="shared" si="10"/>
        <v>0</v>
      </c>
      <c r="K1282" s="135" t="s">
        <v>3</v>
      </c>
      <c r="L1282" s="33"/>
      <c r="M1282" s="140" t="s">
        <v>3</v>
      </c>
      <c r="N1282" s="141" t="s">
        <v>44</v>
      </c>
      <c r="P1282" s="142">
        <f t="shared" si="11"/>
        <v>0</v>
      </c>
      <c r="Q1282" s="142">
        <v>0</v>
      </c>
      <c r="R1282" s="142">
        <f t="shared" si="12"/>
        <v>0</v>
      </c>
      <c r="S1282" s="142">
        <v>0</v>
      </c>
      <c r="T1282" s="143">
        <f t="shared" si="13"/>
        <v>0</v>
      </c>
      <c r="AR1282" s="144" t="s">
        <v>310</v>
      </c>
      <c r="AT1282" s="144" t="s">
        <v>164</v>
      </c>
      <c r="AU1282" s="144" t="s">
        <v>82</v>
      </c>
      <c r="AY1282" s="18" t="s">
        <v>161</v>
      </c>
      <c r="BE1282" s="145">
        <f t="shared" si="14"/>
        <v>0</v>
      </c>
      <c r="BF1282" s="145">
        <f t="shared" si="15"/>
        <v>0</v>
      </c>
      <c r="BG1282" s="145">
        <f t="shared" si="16"/>
        <v>0</v>
      </c>
      <c r="BH1282" s="145">
        <f t="shared" si="17"/>
        <v>0</v>
      </c>
      <c r="BI1282" s="145">
        <f t="shared" si="18"/>
        <v>0</v>
      </c>
      <c r="BJ1282" s="18" t="s">
        <v>80</v>
      </c>
      <c r="BK1282" s="145">
        <f t="shared" si="19"/>
        <v>0</v>
      </c>
      <c r="BL1282" s="18" t="s">
        <v>310</v>
      </c>
      <c r="BM1282" s="144" t="s">
        <v>1215</v>
      </c>
    </row>
    <row r="1283" spans="2:65" s="1" customFormat="1" ht="33" customHeight="1">
      <c r="B1283" s="132"/>
      <c r="C1283" s="133" t="s">
        <v>1216</v>
      </c>
      <c r="D1283" s="133" t="s">
        <v>164</v>
      </c>
      <c r="E1283" s="134" t="s">
        <v>1217</v>
      </c>
      <c r="F1283" s="135" t="s">
        <v>1218</v>
      </c>
      <c r="G1283" s="136" t="s">
        <v>212</v>
      </c>
      <c r="H1283" s="137">
        <v>6</v>
      </c>
      <c r="I1283" s="138"/>
      <c r="J1283" s="139">
        <f t="shared" si="10"/>
        <v>0</v>
      </c>
      <c r="K1283" s="135" t="s">
        <v>3</v>
      </c>
      <c r="L1283" s="33"/>
      <c r="M1283" s="140" t="s">
        <v>3</v>
      </c>
      <c r="N1283" s="141" t="s">
        <v>44</v>
      </c>
      <c r="P1283" s="142">
        <f t="shared" si="11"/>
        <v>0</v>
      </c>
      <c r="Q1283" s="142">
        <v>0</v>
      </c>
      <c r="R1283" s="142">
        <f t="shared" si="12"/>
        <v>0</v>
      </c>
      <c r="S1283" s="142">
        <v>0</v>
      </c>
      <c r="T1283" s="143">
        <f t="shared" si="13"/>
        <v>0</v>
      </c>
      <c r="AR1283" s="144" t="s">
        <v>310</v>
      </c>
      <c r="AT1283" s="144" t="s">
        <v>164</v>
      </c>
      <c r="AU1283" s="144" t="s">
        <v>82</v>
      </c>
      <c r="AY1283" s="18" t="s">
        <v>161</v>
      </c>
      <c r="BE1283" s="145">
        <f t="shared" si="14"/>
        <v>0</v>
      </c>
      <c r="BF1283" s="145">
        <f t="shared" si="15"/>
        <v>0</v>
      </c>
      <c r="BG1283" s="145">
        <f t="shared" si="16"/>
        <v>0</v>
      </c>
      <c r="BH1283" s="145">
        <f t="shared" si="17"/>
        <v>0</v>
      </c>
      <c r="BI1283" s="145">
        <f t="shared" si="18"/>
        <v>0</v>
      </c>
      <c r="BJ1283" s="18" t="s">
        <v>80</v>
      </c>
      <c r="BK1283" s="145">
        <f t="shared" si="19"/>
        <v>0</v>
      </c>
      <c r="BL1283" s="18" t="s">
        <v>310</v>
      </c>
      <c r="BM1283" s="144" t="s">
        <v>1219</v>
      </c>
    </row>
    <row r="1284" spans="2:63" s="11" customFormat="1" ht="22.9" customHeight="1">
      <c r="B1284" s="120"/>
      <c r="D1284" s="121" t="s">
        <v>72</v>
      </c>
      <c r="E1284" s="130" t="s">
        <v>1220</v>
      </c>
      <c r="F1284" s="130" t="s">
        <v>1221</v>
      </c>
      <c r="I1284" s="123"/>
      <c r="J1284" s="131">
        <f>BK1284</f>
        <v>0</v>
      </c>
      <c r="L1284" s="120"/>
      <c r="M1284" s="125"/>
      <c r="P1284" s="126">
        <f>SUM(P1285:P1311)</f>
        <v>0</v>
      </c>
      <c r="R1284" s="126">
        <f>SUM(R1285:R1311)</f>
        <v>0</v>
      </c>
      <c r="T1284" s="127">
        <f>SUM(T1285:T1311)</f>
        <v>19.55601</v>
      </c>
      <c r="AR1284" s="121" t="s">
        <v>82</v>
      </c>
      <c r="AT1284" s="128" t="s">
        <v>72</v>
      </c>
      <c r="AU1284" s="128" t="s">
        <v>80</v>
      </c>
      <c r="AY1284" s="121" t="s">
        <v>161</v>
      </c>
      <c r="BK1284" s="129">
        <f>SUM(BK1285:BK1311)</f>
        <v>0</v>
      </c>
    </row>
    <row r="1285" spans="2:65" s="1" customFormat="1" ht="21.75" customHeight="1">
      <c r="B1285" s="132"/>
      <c r="C1285" s="133" t="s">
        <v>1222</v>
      </c>
      <c r="D1285" s="133" t="s">
        <v>164</v>
      </c>
      <c r="E1285" s="134" t="s">
        <v>1223</v>
      </c>
      <c r="F1285" s="135" t="s">
        <v>1224</v>
      </c>
      <c r="G1285" s="136" t="s">
        <v>167</v>
      </c>
      <c r="H1285" s="137">
        <f>H1293</f>
        <v>649.8</v>
      </c>
      <c r="I1285" s="138"/>
      <c r="J1285" s="139">
        <f>ROUND(I1285*H1285,2)</f>
        <v>0</v>
      </c>
      <c r="K1285" s="135" t="s">
        <v>168</v>
      </c>
      <c r="L1285" s="33"/>
      <c r="M1285" s="140" t="s">
        <v>3</v>
      </c>
      <c r="N1285" s="141" t="s">
        <v>44</v>
      </c>
      <c r="P1285" s="142">
        <f>O1285*H1285</f>
        <v>0</v>
      </c>
      <c r="Q1285" s="142">
        <v>0</v>
      </c>
      <c r="R1285" s="142">
        <f>Q1285*H1285</f>
        <v>0</v>
      </c>
      <c r="S1285" s="142">
        <v>0.018</v>
      </c>
      <c r="T1285" s="143">
        <f>S1285*H1285</f>
        <v>11.696399999999999</v>
      </c>
      <c r="AR1285" s="144" t="s">
        <v>310</v>
      </c>
      <c r="AT1285" s="144" t="s">
        <v>164</v>
      </c>
      <c r="AU1285" s="144" t="s">
        <v>82</v>
      </c>
      <c r="AY1285" s="18" t="s">
        <v>161</v>
      </c>
      <c r="BE1285" s="145">
        <f>IF(N1285="základní",J1285,0)</f>
        <v>0</v>
      </c>
      <c r="BF1285" s="145">
        <f>IF(N1285="snížená",J1285,0)</f>
        <v>0</v>
      </c>
      <c r="BG1285" s="145">
        <f>IF(N1285="zákl. přenesená",J1285,0)</f>
        <v>0</v>
      </c>
      <c r="BH1285" s="145">
        <f>IF(N1285="sníž. přenesená",J1285,0)</f>
        <v>0</v>
      </c>
      <c r="BI1285" s="145">
        <f>IF(N1285="nulová",J1285,0)</f>
        <v>0</v>
      </c>
      <c r="BJ1285" s="18" t="s">
        <v>80</v>
      </c>
      <c r="BK1285" s="145">
        <f>ROUND(I1285*H1285,2)</f>
        <v>0</v>
      </c>
      <c r="BL1285" s="18" t="s">
        <v>310</v>
      </c>
      <c r="BM1285" s="144" t="s">
        <v>1225</v>
      </c>
    </row>
    <row r="1286" spans="2:47" s="1" customFormat="1" ht="12">
      <c r="B1286" s="33"/>
      <c r="D1286" s="146" t="s">
        <v>171</v>
      </c>
      <c r="F1286" s="147" t="s">
        <v>1226</v>
      </c>
      <c r="I1286" s="148"/>
      <c r="L1286" s="33"/>
      <c r="M1286" s="149"/>
      <c r="T1286" s="54"/>
      <c r="AT1286" s="18" t="s">
        <v>171</v>
      </c>
      <c r="AU1286" s="18" t="s">
        <v>82</v>
      </c>
    </row>
    <row r="1287" spans="2:51" s="12" customFormat="1" ht="12">
      <c r="B1287" s="150"/>
      <c r="D1287" s="151" t="s">
        <v>173</v>
      </c>
      <c r="E1287" s="152" t="s">
        <v>3</v>
      </c>
      <c r="F1287" s="153" t="s">
        <v>780</v>
      </c>
      <c r="H1287" s="152" t="s">
        <v>3</v>
      </c>
      <c r="I1287" s="154"/>
      <c r="L1287" s="150"/>
      <c r="M1287" s="155"/>
      <c r="T1287" s="156"/>
      <c r="AT1287" s="152" t="s">
        <v>173</v>
      </c>
      <c r="AU1287" s="152" t="s">
        <v>82</v>
      </c>
      <c r="AV1287" s="12" t="s">
        <v>80</v>
      </c>
      <c r="AW1287" s="12" t="s">
        <v>32</v>
      </c>
      <c r="AX1287" s="12" t="s">
        <v>73</v>
      </c>
      <c r="AY1287" s="152" t="s">
        <v>161</v>
      </c>
    </row>
    <row r="1288" spans="2:51" s="13" customFormat="1" ht="12">
      <c r="B1288" s="157"/>
      <c r="D1288" s="151" t="s">
        <v>173</v>
      </c>
      <c r="E1288" s="158" t="s">
        <v>3</v>
      </c>
      <c r="F1288" s="159">
        <v>294.4</v>
      </c>
      <c r="H1288" s="160">
        <v>294.4</v>
      </c>
      <c r="I1288" s="161"/>
      <c r="L1288" s="157"/>
      <c r="M1288" s="162"/>
      <c r="T1288" s="163"/>
      <c r="AT1288" s="158" t="s">
        <v>173</v>
      </c>
      <c r="AU1288" s="158" t="s">
        <v>82</v>
      </c>
      <c r="AV1288" s="13" t="s">
        <v>82</v>
      </c>
      <c r="AW1288" s="13" t="s">
        <v>32</v>
      </c>
      <c r="AX1288" s="13" t="s">
        <v>73</v>
      </c>
      <c r="AY1288" s="158" t="s">
        <v>161</v>
      </c>
    </row>
    <row r="1289" spans="2:51" s="12" customFormat="1" ht="12">
      <c r="B1289" s="150"/>
      <c r="D1289" s="151" t="s">
        <v>173</v>
      </c>
      <c r="E1289" s="152" t="s">
        <v>3</v>
      </c>
      <c r="F1289" s="153" t="s">
        <v>782</v>
      </c>
      <c r="H1289" s="152" t="s">
        <v>3</v>
      </c>
      <c r="I1289" s="154"/>
      <c r="L1289" s="150"/>
      <c r="M1289" s="155"/>
      <c r="T1289" s="156"/>
      <c r="AT1289" s="152" t="s">
        <v>173</v>
      </c>
      <c r="AU1289" s="152" t="s">
        <v>82</v>
      </c>
      <c r="AV1289" s="12" t="s">
        <v>80</v>
      </c>
      <c r="AW1289" s="12" t="s">
        <v>32</v>
      </c>
      <c r="AX1289" s="12" t="s">
        <v>73</v>
      </c>
      <c r="AY1289" s="152" t="s">
        <v>161</v>
      </c>
    </row>
    <row r="1290" spans="2:51" s="13" customFormat="1" ht="12">
      <c r="B1290" s="157"/>
      <c r="D1290" s="151" t="s">
        <v>173</v>
      </c>
      <c r="E1290" s="158" t="s">
        <v>3</v>
      </c>
      <c r="F1290" s="159" t="s">
        <v>1228</v>
      </c>
      <c r="H1290" s="160">
        <v>342.43</v>
      </c>
      <c r="I1290" s="161"/>
      <c r="L1290" s="157"/>
      <c r="M1290" s="162"/>
      <c r="T1290" s="163"/>
      <c r="AT1290" s="158" t="s">
        <v>173</v>
      </c>
      <c r="AU1290" s="158" t="s">
        <v>82</v>
      </c>
      <c r="AV1290" s="13" t="s">
        <v>82</v>
      </c>
      <c r="AW1290" s="13" t="s">
        <v>32</v>
      </c>
      <c r="AX1290" s="13" t="s">
        <v>73</v>
      </c>
      <c r="AY1290" s="158" t="s">
        <v>161</v>
      </c>
    </row>
    <row r="1291" spans="2:51" s="13" customFormat="1" ht="12">
      <c r="B1291" s="157"/>
      <c r="D1291" s="151" t="s">
        <v>173</v>
      </c>
      <c r="E1291" s="152" t="s">
        <v>3</v>
      </c>
      <c r="F1291" s="153" t="s">
        <v>3263</v>
      </c>
      <c r="G1291" s="12"/>
      <c r="H1291" s="152" t="s">
        <v>3</v>
      </c>
      <c r="I1291" s="161"/>
      <c r="L1291" s="157"/>
      <c r="M1291" s="162"/>
      <c r="T1291" s="163"/>
      <c r="AT1291" s="158"/>
      <c r="AU1291" s="158"/>
      <c r="AY1291" s="158"/>
    </row>
    <row r="1292" spans="2:51" s="13" customFormat="1" ht="12">
      <c r="B1292" s="157"/>
      <c r="D1292" s="151" t="s">
        <v>173</v>
      </c>
      <c r="E1292" s="158" t="s">
        <v>3</v>
      </c>
      <c r="F1292" s="159">
        <v>12.97</v>
      </c>
      <c r="H1292" s="160">
        <v>12.97</v>
      </c>
      <c r="I1292" s="161"/>
      <c r="L1292" s="157"/>
      <c r="M1292" s="162"/>
      <c r="T1292" s="163"/>
      <c r="AT1292" s="158"/>
      <c r="AU1292" s="158"/>
      <c r="AY1292" s="158"/>
    </row>
    <row r="1293" spans="2:51" s="14" customFormat="1" ht="12">
      <c r="B1293" s="164"/>
      <c r="D1293" s="151" t="s">
        <v>173</v>
      </c>
      <c r="E1293" s="165" t="s">
        <v>3</v>
      </c>
      <c r="F1293" s="166" t="s">
        <v>192</v>
      </c>
      <c r="H1293" s="167">
        <f>SUM(H1288:H1292)</f>
        <v>649.8</v>
      </c>
      <c r="I1293" s="168"/>
      <c r="L1293" s="164"/>
      <c r="M1293" s="169"/>
      <c r="T1293" s="170"/>
      <c r="AT1293" s="165" t="s">
        <v>173</v>
      </c>
      <c r="AU1293" s="165" t="s">
        <v>82</v>
      </c>
      <c r="AV1293" s="14" t="s">
        <v>169</v>
      </c>
      <c r="AW1293" s="14" t="s">
        <v>32</v>
      </c>
      <c r="AX1293" s="14" t="s">
        <v>80</v>
      </c>
      <c r="AY1293" s="165" t="s">
        <v>161</v>
      </c>
    </row>
    <row r="1294" spans="2:65" s="1" customFormat="1" ht="33" customHeight="1">
      <c r="B1294" s="132"/>
      <c r="C1294" s="133" t="s">
        <v>1229</v>
      </c>
      <c r="D1294" s="133" t="s">
        <v>164</v>
      </c>
      <c r="E1294" s="134" t="s">
        <v>1230</v>
      </c>
      <c r="F1294" s="135" t="s">
        <v>1231</v>
      </c>
      <c r="G1294" s="136" t="s">
        <v>167</v>
      </c>
      <c r="H1294" s="137">
        <v>214.688</v>
      </c>
      <c r="I1294" s="138"/>
      <c r="J1294" s="139">
        <f>ROUND(I1294*H1294,2)</f>
        <v>0</v>
      </c>
      <c r="K1294" s="135" t="s">
        <v>168</v>
      </c>
      <c r="L1294" s="33"/>
      <c r="M1294" s="140" t="s">
        <v>3</v>
      </c>
      <c r="N1294" s="141" t="s">
        <v>44</v>
      </c>
      <c r="P1294" s="142">
        <f>O1294*H1294</f>
        <v>0</v>
      </c>
      <c r="Q1294" s="142">
        <v>0</v>
      </c>
      <c r="R1294" s="142">
        <f>Q1294*H1294</f>
        <v>0</v>
      </c>
      <c r="S1294" s="142">
        <v>0.03</v>
      </c>
      <c r="T1294" s="143">
        <f>S1294*H1294</f>
        <v>6.440639999999999</v>
      </c>
      <c r="AR1294" s="144" t="s">
        <v>310</v>
      </c>
      <c r="AT1294" s="144" t="s">
        <v>164</v>
      </c>
      <c r="AU1294" s="144" t="s">
        <v>82</v>
      </c>
      <c r="AY1294" s="18" t="s">
        <v>161</v>
      </c>
      <c r="BE1294" s="145">
        <f>IF(N1294="základní",J1294,0)</f>
        <v>0</v>
      </c>
      <c r="BF1294" s="145">
        <f>IF(N1294="snížená",J1294,0)</f>
        <v>0</v>
      </c>
      <c r="BG1294" s="145">
        <f>IF(N1294="zákl. přenesená",J1294,0)</f>
        <v>0</v>
      </c>
      <c r="BH1294" s="145">
        <f>IF(N1294="sníž. přenesená",J1294,0)</f>
        <v>0</v>
      </c>
      <c r="BI1294" s="145">
        <f>IF(N1294="nulová",J1294,0)</f>
        <v>0</v>
      </c>
      <c r="BJ1294" s="18" t="s">
        <v>80</v>
      </c>
      <c r="BK1294" s="145">
        <f>ROUND(I1294*H1294,2)</f>
        <v>0</v>
      </c>
      <c r="BL1294" s="18" t="s">
        <v>310</v>
      </c>
      <c r="BM1294" s="144" t="s">
        <v>1232</v>
      </c>
    </row>
    <row r="1295" spans="2:47" s="1" customFormat="1" ht="12">
      <c r="B1295" s="33"/>
      <c r="D1295" s="146" t="s">
        <v>171</v>
      </c>
      <c r="F1295" s="147" t="s">
        <v>1233</v>
      </c>
      <c r="I1295" s="148"/>
      <c r="L1295" s="33"/>
      <c r="M1295" s="149"/>
      <c r="T1295" s="54"/>
      <c r="AT1295" s="18" t="s">
        <v>171</v>
      </c>
      <c r="AU1295" s="18" t="s">
        <v>82</v>
      </c>
    </row>
    <row r="1296" spans="2:51" s="12" customFormat="1" ht="12">
      <c r="B1296" s="150"/>
      <c r="D1296" s="151" t="s">
        <v>173</v>
      </c>
      <c r="E1296" s="152" t="s">
        <v>3</v>
      </c>
      <c r="F1296" s="153" t="s">
        <v>190</v>
      </c>
      <c r="H1296" s="152" t="s">
        <v>3</v>
      </c>
      <c r="I1296" s="154"/>
      <c r="L1296" s="150"/>
      <c r="M1296" s="155"/>
      <c r="T1296" s="156"/>
      <c r="AT1296" s="152" t="s">
        <v>173</v>
      </c>
      <c r="AU1296" s="152" t="s">
        <v>82</v>
      </c>
      <c r="AV1296" s="12" t="s">
        <v>80</v>
      </c>
      <c r="AW1296" s="12" t="s">
        <v>32</v>
      </c>
      <c r="AX1296" s="12" t="s">
        <v>73</v>
      </c>
      <c r="AY1296" s="152" t="s">
        <v>161</v>
      </c>
    </row>
    <row r="1297" spans="2:51" s="13" customFormat="1" ht="12">
      <c r="B1297" s="157"/>
      <c r="D1297" s="151" t="s">
        <v>173</v>
      </c>
      <c r="E1297" s="158" t="s">
        <v>3</v>
      </c>
      <c r="F1297" s="159" t="s">
        <v>191</v>
      </c>
      <c r="H1297" s="160">
        <v>120.09</v>
      </c>
      <c r="I1297" s="161"/>
      <c r="L1297" s="157"/>
      <c r="M1297" s="162"/>
      <c r="T1297" s="163"/>
      <c r="AT1297" s="158" t="s">
        <v>173</v>
      </c>
      <c r="AU1297" s="158" t="s">
        <v>82</v>
      </c>
      <c r="AV1297" s="13" t="s">
        <v>82</v>
      </c>
      <c r="AW1297" s="13" t="s">
        <v>32</v>
      </c>
      <c r="AX1297" s="13" t="s">
        <v>73</v>
      </c>
      <c r="AY1297" s="158" t="s">
        <v>161</v>
      </c>
    </row>
    <row r="1298" spans="2:51" s="12" customFormat="1" ht="12">
      <c r="B1298" s="150"/>
      <c r="D1298" s="151" t="s">
        <v>173</v>
      </c>
      <c r="E1298" s="152" t="s">
        <v>3</v>
      </c>
      <c r="F1298" s="153" t="s">
        <v>276</v>
      </c>
      <c r="H1298" s="152" t="s">
        <v>3</v>
      </c>
      <c r="I1298" s="154"/>
      <c r="L1298" s="150"/>
      <c r="M1298" s="155"/>
      <c r="T1298" s="156"/>
      <c r="AT1298" s="152" t="s">
        <v>173</v>
      </c>
      <c r="AU1298" s="152" t="s">
        <v>82</v>
      </c>
      <c r="AV1298" s="12" t="s">
        <v>80</v>
      </c>
      <c r="AW1298" s="12" t="s">
        <v>32</v>
      </c>
      <c r="AX1298" s="12" t="s">
        <v>73</v>
      </c>
      <c r="AY1298" s="152" t="s">
        <v>161</v>
      </c>
    </row>
    <row r="1299" spans="2:51" s="12" customFormat="1" ht="12">
      <c r="B1299" s="150"/>
      <c r="D1299" s="151" t="s">
        <v>173</v>
      </c>
      <c r="E1299" s="152" t="s">
        <v>3</v>
      </c>
      <c r="F1299" s="153" t="s">
        <v>1234</v>
      </c>
      <c r="H1299" s="152" t="s">
        <v>3</v>
      </c>
      <c r="I1299" s="154"/>
      <c r="L1299" s="150"/>
      <c r="M1299" s="155"/>
      <c r="T1299" s="156"/>
      <c r="AT1299" s="152" t="s">
        <v>173</v>
      </c>
      <c r="AU1299" s="152" t="s">
        <v>82</v>
      </c>
      <c r="AV1299" s="12" t="s">
        <v>80</v>
      </c>
      <c r="AW1299" s="12" t="s">
        <v>32</v>
      </c>
      <c r="AX1299" s="12" t="s">
        <v>73</v>
      </c>
      <c r="AY1299" s="152" t="s">
        <v>161</v>
      </c>
    </row>
    <row r="1300" spans="2:51" s="13" customFormat="1" ht="12">
      <c r="B1300" s="157"/>
      <c r="D1300" s="151" t="s">
        <v>173</v>
      </c>
      <c r="E1300" s="158" t="s">
        <v>3</v>
      </c>
      <c r="F1300" s="159" t="s">
        <v>1235</v>
      </c>
      <c r="H1300" s="160">
        <v>14.078</v>
      </c>
      <c r="I1300" s="161"/>
      <c r="L1300" s="157"/>
      <c r="M1300" s="162"/>
      <c r="T1300" s="163"/>
      <c r="AT1300" s="158" t="s">
        <v>173</v>
      </c>
      <c r="AU1300" s="158" t="s">
        <v>82</v>
      </c>
      <c r="AV1300" s="13" t="s">
        <v>82</v>
      </c>
      <c r="AW1300" s="13" t="s">
        <v>32</v>
      </c>
      <c r="AX1300" s="13" t="s">
        <v>73</v>
      </c>
      <c r="AY1300" s="158" t="s">
        <v>161</v>
      </c>
    </row>
    <row r="1301" spans="2:51" s="13" customFormat="1" ht="12">
      <c r="B1301" s="157"/>
      <c r="D1301" s="151" t="s">
        <v>173</v>
      </c>
      <c r="E1301" s="158" t="s">
        <v>3</v>
      </c>
      <c r="F1301" s="159" t="s">
        <v>1236</v>
      </c>
      <c r="H1301" s="160">
        <v>71.16</v>
      </c>
      <c r="I1301" s="161"/>
      <c r="L1301" s="157"/>
      <c r="M1301" s="162"/>
      <c r="T1301" s="163"/>
      <c r="AT1301" s="158" t="s">
        <v>173</v>
      </c>
      <c r="AU1301" s="158" t="s">
        <v>82</v>
      </c>
      <c r="AV1301" s="13" t="s">
        <v>82</v>
      </c>
      <c r="AW1301" s="13" t="s">
        <v>32</v>
      </c>
      <c r="AX1301" s="13" t="s">
        <v>73</v>
      </c>
      <c r="AY1301" s="158" t="s">
        <v>161</v>
      </c>
    </row>
    <row r="1302" spans="2:51" s="13" customFormat="1" ht="12">
      <c r="B1302" s="157"/>
      <c r="D1302" s="151" t="s">
        <v>173</v>
      </c>
      <c r="E1302" s="158" t="s">
        <v>3</v>
      </c>
      <c r="F1302" s="159" t="s">
        <v>1237</v>
      </c>
      <c r="H1302" s="160">
        <v>9.36</v>
      </c>
      <c r="I1302" s="161"/>
      <c r="L1302" s="157"/>
      <c r="M1302" s="162"/>
      <c r="T1302" s="163"/>
      <c r="AT1302" s="158" t="s">
        <v>173</v>
      </c>
      <c r="AU1302" s="158" t="s">
        <v>82</v>
      </c>
      <c r="AV1302" s="13" t="s">
        <v>82</v>
      </c>
      <c r="AW1302" s="13" t="s">
        <v>32</v>
      </c>
      <c r="AX1302" s="13" t="s">
        <v>73</v>
      </c>
      <c r="AY1302" s="158" t="s">
        <v>161</v>
      </c>
    </row>
    <row r="1303" spans="2:51" s="14" customFormat="1" ht="12">
      <c r="B1303" s="164"/>
      <c r="D1303" s="151" t="s">
        <v>173</v>
      </c>
      <c r="E1303" s="165" t="s">
        <v>3</v>
      </c>
      <c r="F1303" s="166" t="s">
        <v>192</v>
      </c>
      <c r="H1303" s="167">
        <v>214.688</v>
      </c>
      <c r="I1303" s="168"/>
      <c r="L1303" s="164"/>
      <c r="M1303" s="169"/>
      <c r="T1303" s="170"/>
      <c r="AT1303" s="165" t="s">
        <v>173</v>
      </c>
      <c r="AU1303" s="165" t="s">
        <v>82</v>
      </c>
      <c r="AV1303" s="14" t="s">
        <v>169</v>
      </c>
      <c r="AW1303" s="14" t="s">
        <v>32</v>
      </c>
      <c r="AX1303" s="14" t="s">
        <v>80</v>
      </c>
      <c r="AY1303" s="165" t="s">
        <v>161</v>
      </c>
    </row>
    <row r="1304" spans="2:65" s="1" customFormat="1" ht="37.9" customHeight="1">
      <c r="B1304" s="132"/>
      <c r="C1304" s="133" t="s">
        <v>1238</v>
      </c>
      <c r="D1304" s="133" t="s">
        <v>164</v>
      </c>
      <c r="E1304" s="134" t="s">
        <v>1239</v>
      </c>
      <c r="F1304" s="135" t="s">
        <v>1240</v>
      </c>
      <c r="G1304" s="136" t="s">
        <v>340</v>
      </c>
      <c r="H1304" s="137">
        <v>236.495</v>
      </c>
      <c r="I1304" s="138"/>
      <c r="J1304" s="139">
        <f>ROUND(I1304*H1304,2)</f>
        <v>0</v>
      </c>
      <c r="K1304" s="135" t="s">
        <v>168</v>
      </c>
      <c r="L1304" s="33"/>
      <c r="M1304" s="140" t="s">
        <v>3</v>
      </c>
      <c r="N1304" s="141" t="s">
        <v>44</v>
      </c>
      <c r="P1304" s="142">
        <f>O1304*H1304</f>
        <v>0</v>
      </c>
      <c r="Q1304" s="142">
        <v>0</v>
      </c>
      <c r="R1304" s="142">
        <f>Q1304*H1304</f>
        <v>0</v>
      </c>
      <c r="S1304" s="142">
        <v>0.006</v>
      </c>
      <c r="T1304" s="143">
        <f>S1304*H1304</f>
        <v>1.41897</v>
      </c>
      <c r="AR1304" s="144" t="s">
        <v>310</v>
      </c>
      <c r="AT1304" s="144" t="s">
        <v>164</v>
      </c>
      <c r="AU1304" s="144" t="s">
        <v>82</v>
      </c>
      <c r="AY1304" s="18" t="s">
        <v>161</v>
      </c>
      <c r="BE1304" s="145">
        <f>IF(N1304="základní",J1304,0)</f>
        <v>0</v>
      </c>
      <c r="BF1304" s="145">
        <f>IF(N1304="snížená",J1304,0)</f>
        <v>0</v>
      </c>
      <c r="BG1304" s="145">
        <f>IF(N1304="zákl. přenesená",J1304,0)</f>
        <v>0</v>
      </c>
      <c r="BH1304" s="145">
        <f>IF(N1304="sníž. přenesená",J1304,0)</f>
        <v>0</v>
      </c>
      <c r="BI1304" s="145">
        <f>IF(N1304="nulová",J1304,0)</f>
        <v>0</v>
      </c>
      <c r="BJ1304" s="18" t="s">
        <v>80</v>
      </c>
      <c r="BK1304" s="145">
        <f>ROUND(I1304*H1304,2)</f>
        <v>0</v>
      </c>
      <c r="BL1304" s="18" t="s">
        <v>310</v>
      </c>
      <c r="BM1304" s="144" t="s">
        <v>1241</v>
      </c>
    </row>
    <row r="1305" spans="2:47" s="1" customFormat="1" ht="12">
      <c r="B1305" s="33"/>
      <c r="D1305" s="146" t="s">
        <v>171</v>
      </c>
      <c r="F1305" s="147" t="s">
        <v>1242</v>
      </c>
      <c r="I1305" s="148"/>
      <c r="L1305" s="33"/>
      <c r="M1305" s="149"/>
      <c r="T1305" s="54"/>
      <c r="AT1305" s="18" t="s">
        <v>171</v>
      </c>
      <c r="AU1305" s="18" t="s">
        <v>82</v>
      </c>
    </row>
    <row r="1306" spans="2:51" s="12" customFormat="1" ht="12">
      <c r="B1306" s="150"/>
      <c r="D1306" s="151" t="s">
        <v>173</v>
      </c>
      <c r="E1306" s="152" t="s">
        <v>3</v>
      </c>
      <c r="F1306" s="153" t="s">
        <v>276</v>
      </c>
      <c r="H1306" s="152" t="s">
        <v>3</v>
      </c>
      <c r="I1306" s="154"/>
      <c r="L1306" s="150"/>
      <c r="M1306" s="155"/>
      <c r="T1306" s="156"/>
      <c r="AT1306" s="152" t="s">
        <v>173</v>
      </c>
      <c r="AU1306" s="152" t="s">
        <v>82</v>
      </c>
      <c r="AV1306" s="12" t="s">
        <v>80</v>
      </c>
      <c r="AW1306" s="12" t="s">
        <v>32</v>
      </c>
      <c r="AX1306" s="12" t="s">
        <v>73</v>
      </c>
      <c r="AY1306" s="152" t="s">
        <v>161</v>
      </c>
    </row>
    <row r="1307" spans="2:51" s="12" customFormat="1" ht="12">
      <c r="B1307" s="150"/>
      <c r="D1307" s="151" t="s">
        <v>173</v>
      </c>
      <c r="E1307" s="152" t="s">
        <v>3</v>
      </c>
      <c r="F1307" s="153" t="s">
        <v>1243</v>
      </c>
      <c r="H1307" s="152" t="s">
        <v>3</v>
      </c>
      <c r="I1307" s="154"/>
      <c r="L1307" s="150"/>
      <c r="M1307" s="155"/>
      <c r="T1307" s="156"/>
      <c r="AT1307" s="152" t="s">
        <v>173</v>
      </c>
      <c r="AU1307" s="152" t="s">
        <v>82</v>
      </c>
      <c r="AV1307" s="12" t="s">
        <v>80</v>
      </c>
      <c r="AW1307" s="12" t="s">
        <v>32</v>
      </c>
      <c r="AX1307" s="12" t="s">
        <v>73</v>
      </c>
      <c r="AY1307" s="152" t="s">
        <v>161</v>
      </c>
    </row>
    <row r="1308" spans="2:51" s="13" customFormat="1" ht="12">
      <c r="B1308" s="157"/>
      <c r="D1308" s="151" t="s">
        <v>173</v>
      </c>
      <c r="E1308" s="158" t="s">
        <v>3</v>
      </c>
      <c r="F1308" s="159" t="s">
        <v>1244</v>
      </c>
      <c r="H1308" s="160">
        <v>35.195</v>
      </c>
      <c r="I1308" s="161"/>
      <c r="L1308" s="157"/>
      <c r="M1308" s="162"/>
      <c r="T1308" s="163"/>
      <c r="AT1308" s="158" t="s">
        <v>173</v>
      </c>
      <c r="AU1308" s="158" t="s">
        <v>82</v>
      </c>
      <c r="AV1308" s="13" t="s">
        <v>82</v>
      </c>
      <c r="AW1308" s="13" t="s">
        <v>32</v>
      </c>
      <c r="AX1308" s="13" t="s">
        <v>73</v>
      </c>
      <c r="AY1308" s="158" t="s">
        <v>161</v>
      </c>
    </row>
    <row r="1309" spans="2:51" s="13" customFormat="1" ht="12">
      <c r="B1309" s="157"/>
      <c r="D1309" s="151" t="s">
        <v>173</v>
      </c>
      <c r="E1309" s="158" t="s">
        <v>3</v>
      </c>
      <c r="F1309" s="159" t="s">
        <v>1245</v>
      </c>
      <c r="H1309" s="160">
        <v>177.9</v>
      </c>
      <c r="I1309" s="161"/>
      <c r="L1309" s="157"/>
      <c r="M1309" s="162"/>
      <c r="T1309" s="163"/>
      <c r="AT1309" s="158" t="s">
        <v>173</v>
      </c>
      <c r="AU1309" s="158" t="s">
        <v>82</v>
      </c>
      <c r="AV1309" s="13" t="s">
        <v>82</v>
      </c>
      <c r="AW1309" s="13" t="s">
        <v>32</v>
      </c>
      <c r="AX1309" s="13" t="s">
        <v>73</v>
      </c>
      <c r="AY1309" s="158" t="s">
        <v>161</v>
      </c>
    </row>
    <row r="1310" spans="2:51" s="13" customFormat="1" ht="12">
      <c r="B1310" s="157"/>
      <c r="D1310" s="151" t="s">
        <v>173</v>
      </c>
      <c r="E1310" s="158" t="s">
        <v>3</v>
      </c>
      <c r="F1310" s="159" t="s">
        <v>1246</v>
      </c>
      <c r="H1310" s="160">
        <v>23.4</v>
      </c>
      <c r="I1310" s="161"/>
      <c r="L1310" s="157"/>
      <c r="M1310" s="162"/>
      <c r="T1310" s="163"/>
      <c r="AT1310" s="158" t="s">
        <v>173</v>
      </c>
      <c r="AU1310" s="158" t="s">
        <v>82</v>
      </c>
      <c r="AV1310" s="13" t="s">
        <v>82</v>
      </c>
      <c r="AW1310" s="13" t="s">
        <v>32</v>
      </c>
      <c r="AX1310" s="13" t="s">
        <v>73</v>
      </c>
      <c r="AY1310" s="158" t="s">
        <v>161</v>
      </c>
    </row>
    <row r="1311" spans="2:51" s="14" customFormat="1" ht="12">
      <c r="B1311" s="164"/>
      <c r="D1311" s="151" t="s">
        <v>173</v>
      </c>
      <c r="E1311" s="165" t="s">
        <v>3</v>
      </c>
      <c r="F1311" s="166" t="s">
        <v>192</v>
      </c>
      <c r="H1311" s="167">
        <v>236.495</v>
      </c>
      <c r="I1311" s="168"/>
      <c r="L1311" s="164"/>
      <c r="M1311" s="169"/>
      <c r="T1311" s="170"/>
      <c r="AT1311" s="165" t="s">
        <v>173</v>
      </c>
      <c r="AU1311" s="165" t="s">
        <v>82</v>
      </c>
      <c r="AV1311" s="14" t="s">
        <v>169</v>
      </c>
      <c r="AW1311" s="14" t="s">
        <v>32</v>
      </c>
      <c r="AX1311" s="14" t="s">
        <v>80</v>
      </c>
      <c r="AY1311" s="165" t="s">
        <v>161</v>
      </c>
    </row>
    <row r="1312" spans="2:63" s="11" customFormat="1" ht="22.9" customHeight="1">
      <c r="B1312" s="120"/>
      <c r="D1312" s="121" t="s">
        <v>72</v>
      </c>
      <c r="E1312" s="130" t="s">
        <v>1247</v>
      </c>
      <c r="F1312" s="130" t="s">
        <v>1248</v>
      </c>
      <c r="I1312" s="123"/>
      <c r="J1312" s="131">
        <f>BK1312</f>
        <v>0</v>
      </c>
      <c r="L1312" s="120"/>
      <c r="M1312" s="125"/>
      <c r="P1312" s="126">
        <f>SUM(P1313:P1528)</f>
        <v>0</v>
      </c>
      <c r="R1312" s="126">
        <f>SUM(R1313:R1528)</f>
        <v>34.14866571</v>
      </c>
      <c r="T1312" s="127">
        <f>SUM(T1313:T1528)</f>
        <v>4.23262055</v>
      </c>
      <c r="AR1312" s="121" t="s">
        <v>82</v>
      </c>
      <c r="AT1312" s="128" t="s">
        <v>72</v>
      </c>
      <c r="AU1312" s="128" t="s">
        <v>80</v>
      </c>
      <c r="AY1312" s="121" t="s">
        <v>161</v>
      </c>
      <c r="BK1312" s="129">
        <f>SUM(BK1313:BK1528)</f>
        <v>0</v>
      </c>
    </row>
    <row r="1313" spans="2:65" s="1" customFormat="1" ht="55.5" customHeight="1">
      <c r="B1313" s="132"/>
      <c r="C1313" s="133" t="s">
        <v>1249</v>
      </c>
      <c r="D1313" s="133" t="s">
        <v>164</v>
      </c>
      <c r="E1313" s="134" t="s">
        <v>1250</v>
      </c>
      <c r="F1313" s="135" t="s">
        <v>1251</v>
      </c>
      <c r="G1313" s="136" t="s">
        <v>167</v>
      </c>
      <c r="H1313" s="137">
        <v>6.823</v>
      </c>
      <c r="I1313" s="138"/>
      <c r="J1313" s="139">
        <f>ROUND(I1313*H1313,2)</f>
        <v>0</v>
      </c>
      <c r="K1313" s="135" t="s">
        <v>168</v>
      </c>
      <c r="L1313" s="33"/>
      <c r="M1313" s="140" t="s">
        <v>3</v>
      </c>
      <c r="N1313" s="141" t="s">
        <v>44</v>
      </c>
      <c r="P1313" s="142">
        <f>O1313*H1313</f>
        <v>0</v>
      </c>
      <c r="Q1313" s="142">
        <v>0.02866</v>
      </c>
      <c r="R1313" s="142">
        <f>Q1313*H1313</f>
        <v>0.19554718000000001</v>
      </c>
      <c r="S1313" s="142">
        <v>0</v>
      </c>
      <c r="T1313" s="143">
        <f>S1313*H1313</f>
        <v>0</v>
      </c>
      <c r="AR1313" s="144" t="s">
        <v>310</v>
      </c>
      <c r="AT1313" s="144" t="s">
        <v>164</v>
      </c>
      <c r="AU1313" s="144" t="s">
        <v>82</v>
      </c>
      <c r="AY1313" s="18" t="s">
        <v>161</v>
      </c>
      <c r="BE1313" s="145">
        <f>IF(N1313="základní",J1313,0)</f>
        <v>0</v>
      </c>
      <c r="BF1313" s="145">
        <f>IF(N1313="snížená",J1313,0)</f>
        <v>0</v>
      </c>
      <c r="BG1313" s="145">
        <f>IF(N1313="zákl. přenesená",J1313,0)</f>
        <v>0</v>
      </c>
      <c r="BH1313" s="145">
        <f>IF(N1313="sníž. přenesená",J1313,0)</f>
        <v>0</v>
      </c>
      <c r="BI1313" s="145">
        <f>IF(N1313="nulová",J1313,0)</f>
        <v>0</v>
      </c>
      <c r="BJ1313" s="18" t="s">
        <v>80</v>
      </c>
      <c r="BK1313" s="145">
        <f>ROUND(I1313*H1313,2)</f>
        <v>0</v>
      </c>
      <c r="BL1313" s="18" t="s">
        <v>310</v>
      </c>
      <c r="BM1313" s="144" t="s">
        <v>1252</v>
      </c>
    </row>
    <row r="1314" spans="2:47" s="1" customFormat="1" ht="12">
      <c r="B1314" s="33"/>
      <c r="D1314" s="146" t="s">
        <v>171</v>
      </c>
      <c r="F1314" s="147" t="s">
        <v>1253</v>
      </c>
      <c r="I1314" s="148"/>
      <c r="L1314" s="33"/>
      <c r="M1314" s="149"/>
      <c r="T1314" s="54"/>
      <c r="AT1314" s="18" t="s">
        <v>171</v>
      </c>
      <c r="AU1314" s="18" t="s">
        <v>82</v>
      </c>
    </row>
    <row r="1315" spans="2:51" s="12" customFormat="1" ht="12">
      <c r="B1315" s="150"/>
      <c r="D1315" s="151" t="s">
        <v>173</v>
      </c>
      <c r="E1315" s="152" t="s">
        <v>3</v>
      </c>
      <c r="F1315" s="153" t="s">
        <v>1254</v>
      </c>
      <c r="H1315" s="152" t="s">
        <v>3</v>
      </c>
      <c r="I1315" s="154"/>
      <c r="L1315" s="150"/>
      <c r="M1315" s="155"/>
      <c r="T1315" s="156"/>
      <c r="AT1315" s="152" t="s">
        <v>173</v>
      </c>
      <c r="AU1315" s="152" t="s">
        <v>82</v>
      </c>
      <c r="AV1315" s="12" t="s">
        <v>80</v>
      </c>
      <c r="AW1315" s="12" t="s">
        <v>32</v>
      </c>
      <c r="AX1315" s="12" t="s">
        <v>73</v>
      </c>
      <c r="AY1315" s="152" t="s">
        <v>161</v>
      </c>
    </row>
    <row r="1316" spans="2:51" s="12" customFormat="1" ht="12">
      <c r="B1316" s="150"/>
      <c r="D1316" s="151" t="s">
        <v>173</v>
      </c>
      <c r="E1316" s="152" t="s">
        <v>3</v>
      </c>
      <c r="F1316" s="153" t="s">
        <v>1255</v>
      </c>
      <c r="H1316" s="152" t="s">
        <v>3</v>
      </c>
      <c r="I1316" s="154"/>
      <c r="L1316" s="150"/>
      <c r="M1316" s="155"/>
      <c r="T1316" s="156"/>
      <c r="AT1316" s="152" t="s">
        <v>173</v>
      </c>
      <c r="AU1316" s="152" t="s">
        <v>82</v>
      </c>
      <c r="AV1316" s="12" t="s">
        <v>80</v>
      </c>
      <c r="AW1316" s="12" t="s">
        <v>32</v>
      </c>
      <c r="AX1316" s="12" t="s">
        <v>73</v>
      </c>
      <c r="AY1316" s="152" t="s">
        <v>161</v>
      </c>
    </row>
    <row r="1317" spans="2:51" s="13" customFormat="1" ht="12">
      <c r="B1317" s="157"/>
      <c r="D1317" s="151" t="s">
        <v>173</v>
      </c>
      <c r="E1317" s="158" t="s">
        <v>3</v>
      </c>
      <c r="F1317" s="159" t="s">
        <v>1256</v>
      </c>
      <c r="H1317" s="160">
        <v>1.177</v>
      </c>
      <c r="I1317" s="161"/>
      <c r="L1317" s="157"/>
      <c r="M1317" s="162"/>
      <c r="T1317" s="163"/>
      <c r="AT1317" s="158" t="s">
        <v>173</v>
      </c>
      <c r="AU1317" s="158" t="s">
        <v>82</v>
      </c>
      <c r="AV1317" s="13" t="s">
        <v>82</v>
      </c>
      <c r="AW1317" s="13" t="s">
        <v>32</v>
      </c>
      <c r="AX1317" s="13" t="s">
        <v>73</v>
      </c>
      <c r="AY1317" s="158" t="s">
        <v>161</v>
      </c>
    </row>
    <row r="1318" spans="2:51" s="12" customFormat="1" ht="12">
      <c r="B1318" s="150"/>
      <c r="D1318" s="151" t="s">
        <v>173</v>
      </c>
      <c r="E1318" s="152" t="s">
        <v>3</v>
      </c>
      <c r="F1318" s="153" t="s">
        <v>1257</v>
      </c>
      <c r="H1318" s="152" t="s">
        <v>3</v>
      </c>
      <c r="I1318" s="154"/>
      <c r="L1318" s="150"/>
      <c r="M1318" s="155"/>
      <c r="T1318" s="156"/>
      <c r="AT1318" s="152" t="s">
        <v>173</v>
      </c>
      <c r="AU1318" s="152" t="s">
        <v>82</v>
      </c>
      <c r="AV1318" s="12" t="s">
        <v>80</v>
      </c>
      <c r="AW1318" s="12" t="s">
        <v>32</v>
      </c>
      <c r="AX1318" s="12" t="s">
        <v>73</v>
      </c>
      <c r="AY1318" s="152" t="s">
        <v>161</v>
      </c>
    </row>
    <row r="1319" spans="2:51" s="13" customFormat="1" ht="12">
      <c r="B1319" s="157"/>
      <c r="D1319" s="151" t="s">
        <v>173</v>
      </c>
      <c r="E1319" s="158" t="s">
        <v>3</v>
      </c>
      <c r="F1319" s="159" t="s">
        <v>1258</v>
      </c>
      <c r="H1319" s="160">
        <v>1.137</v>
      </c>
      <c r="I1319" s="161"/>
      <c r="L1319" s="157"/>
      <c r="M1319" s="162"/>
      <c r="T1319" s="163"/>
      <c r="AT1319" s="158" t="s">
        <v>173</v>
      </c>
      <c r="AU1319" s="158" t="s">
        <v>82</v>
      </c>
      <c r="AV1319" s="13" t="s">
        <v>82</v>
      </c>
      <c r="AW1319" s="13" t="s">
        <v>32</v>
      </c>
      <c r="AX1319" s="13" t="s">
        <v>73</v>
      </c>
      <c r="AY1319" s="158" t="s">
        <v>161</v>
      </c>
    </row>
    <row r="1320" spans="2:51" s="12" customFormat="1" ht="12">
      <c r="B1320" s="150"/>
      <c r="D1320" s="151" t="s">
        <v>173</v>
      </c>
      <c r="E1320" s="152" t="s">
        <v>3</v>
      </c>
      <c r="F1320" s="153" t="s">
        <v>1259</v>
      </c>
      <c r="H1320" s="152" t="s">
        <v>3</v>
      </c>
      <c r="I1320" s="154"/>
      <c r="L1320" s="150"/>
      <c r="M1320" s="155"/>
      <c r="T1320" s="156"/>
      <c r="AT1320" s="152" t="s">
        <v>173</v>
      </c>
      <c r="AU1320" s="152" t="s">
        <v>82</v>
      </c>
      <c r="AV1320" s="12" t="s">
        <v>80</v>
      </c>
      <c r="AW1320" s="12" t="s">
        <v>32</v>
      </c>
      <c r="AX1320" s="12" t="s">
        <v>73</v>
      </c>
      <c r="AY1320" s="152" t="s">
        <v>161</v>
      </c>
    </row>
    <row r="1321" spans="2:51" s="13" customFormat="1" ht="12">
      <c r="B1321" s="157"/>
      <c r="D1321" s="151" t="s">
        <v>173</v>
      </c>
      <c r="E1321" s="158" t="s">
        <v>3</v>
      </c>
      <c r="F1321" s="159" t="s">
        <v>1260</v>
      </c>
      <c r="H1321" s="160">
        <v>1.06</v>
      </c>
      <c r="I1321" s="161"/>
      <c r="L1321" s="157"/>
      <c r="M1321" s="162"/>
      <c r="T1321" s="163"/>
      <c r="AT1321" s="158" t="s">
        <v>173</v>
      </c>
      <c r="AU1321" s="158" t="s">
        <v>82</v>
      </c>
      <c r="AV1321" s="13" t="s">
        <v>82</v>
      </c>
      <c r="AW1321" s="13" t="s">
        <v>32</v>
      </c>
      <c r="AX1321" s="13" t="s">
        <v>73</v>
      </c>
      <c r="AY1321" s="158" t="s">
        <v>161</v>
      </c>
    </row>
    <row r="1322" spans="2:51" s="12" customFormat="1" ht="12">
      <c r="B1322" s="150"/>
      <c r="D1322" s="151" t="s">
        <v>173</v>
      </c>
      <c r="E1322" s="152" t="s">
        <v>3</v>
      </c>
      <c r="F1322" s="153" t="s">
        <v>1261</v>
      </c>
      <c r="H1322" s="152" t="s">
        <v>3</v>
      </c>
      <c r="I1322" s="154"/>
      <c r="L1322" s="150"/>
      <c r="M1322" s="155"/>
      <c r="T1322" s="156"/>
      <c r="AT1322" s="152" t="s">
        <v>173</v>
      </c>
      <c r="AU1322" s="152" t="s">
        <v>82</v>
      </c>
      <c r="AV1322" s="12" t="s">
        <v>80</v>
      </c>
      <c r="AW1322" s="12" t="s">
        <v>32</v>
      </c>
      <c r="AX1322" s="12" t="s">
        <v>73</v>
      </c>
      <c r="AY1322" s="152" t="s">
        <v>161</v>
      </c>
    </row>
    <row r="1323" spans="2:51" s="13" customFormat="1" ht="12">
      <c r="B1323" s="157"/>
      <c r="D1323" s="151" t="s">
        <v>173</v>
      </c>
      <c r="E1323" s="158" t="s">
        <v>3</v>
      </c>
      <c r="F1323" s="159" t="s">
        <v>1260</v>
      </c>
      <c r="H1323" s="160">
        <v>1.06</v>
      </c>
      <c r="I1323" s="161"/>
      <c r="L1323" s="157"/>
      <c r="M1323" s="162"/>
      <c r="T1323" s="163"/>
      <c r="AT1323" s="158" t="s">
        <v>173</v>
      </c>
      <c r="AU1323" s="158" t="s">
        <v>82</v>
      </c>
      <c r="AV1323" s="13" t="s">
        <v>82</v>
      </c>
      <c r="AW1323" s="13" t="s">
        <v>32</v>
      </c>
      <c r="AX1323" s="13" t="s">
        <v>73</v>
      </c>
      <c r="AY1323" s="158" t="s">
        <v>161</v>
      </c>
    </row>
    <row r="1324" spans="2:51" s="12" customFormat="1" ht="12">
      <c r="B1324" s="150"/>
      <c r="D1324" s="151" t="s">
        <v>173</v>
      </c>
      <c r="E1324" s="152" t="s">
        <v>3</v>
      </c>
      <c r="F1324" s="153" t="s">
        <v>1262</v>
      </c>
      <c r="H1324" s="152" t="s">
        <v>3</v>
      </c>
      <c r="I1324" s="154"/>
      <c r="L1324" s="150"/>
      <c r="M1324" s="155"/>
      <c r="T1324" s="156"/>
      <c r="AT1324" s="152" t="s">
        <v>173</v>
      </c>
      <c r="AU1324" s="152" t="s">
        <v>82</v>
      </c>
      <c r="AV1324" s="12" t="s">
        <v>80</v>
      </c>
      <c r="AW1324" s="12" t="s">
        <v>32</v>
      </c>
      <c r="AX1324" s="12" t="s">
        <v>73</v>
      </c>
      <c r="AY1324" s="152" t="s">
        <v>161</v>
      </c>
    </row>
    <row r="1325" spans="2:51" s="13" customFormat="1" ht="12">
      <c r="B1325" s="157"/>
      <c r="D1325" s="151" t="s">
        <v>173</v>
      </c>
      <c r="E1325" s="158" t="s">
        <v>3</v>
      </c>
      <c r="F1325" s="159" t="s">
        <v>1263</v>
      </c>
      <c r="H1325" s="160">
        <v>1.255</v>
      </c>
      <c r="I1325" s="161"/>
      <c r="L1325" s="157"/>
      <c r="M1325" s="162"/>
      <c r="T1325" s="163"/>
      <c r="AT1325" s="158" t="s">
        <v>173</v>
      </c>
      <c r="AU1325" s="158" t="s">
        <v>82</v>
      </c>
      <c r="AV1325" s="13" t="s">
        <v>82</v>
      </c>
      <c r="AW1325" s="13" t="s">
        <v>32</v>
      </c>
      <c r="AX1325" s="13" t="s">
        <v>73</v>
      </c>
      <c r="AY1325" s="158" t="s">
        <v>161</v>
      </c>
    </row>
    <row r="1326" spans="2:51" s="12" customFormat="1" ht="12">
      <c r="B1326" s="150"/>
      <c r="D1326" s="151" t="s">
        <v>173</v>
      </c>
      <c r="E1326" s="152" t="s">
        <v>3</v>
      </c>
      <c r="F1326" s="153" t="s">
        <v>1264</v>
      </c>
      <c r="H1326" s="152" t="s">
        <v>3</v>
      </c>
      <c r="I1326" s="154"/>
      <c r="L1326" s="150"/>
      <c r="M1326" s="155"/>
      <c r="T1326" s="156"/>
      <c r="AT1326" s="152" t="s">
        <v>173</v>
      </c>
      <c r="AU1326" s="152" t="s">
        <v>82</v>
      </c>
      <c r="AV1326" s="12" t="s">
        <v>80</v>
      </c>
      <c r="AW1326" s="12" t="s">
        <v>32</v>
      </c>
      <c r="AX1326" s="12" t="s">
        <v>73</v>
      </c>
      <c r="AY1326" s="152" t="s">
        <v>161</v>
      </c>
    </row>
    <row r="1327" spans="2:51" s="13" customFormat="1" ht="12">
      <c r="B1327" s="157"/>
      <c r="D1327" s="151" t="s">
        <v>173</v>
      </c>
      <c r="E1327" s="158" t="s">
        <v>3</v>
      </c>
      <c r="F1327" s="159" t="s">
        <v>1265</v>
      </c>
      <c r="H1327" s="160">
        <v>1.134</v>
      </c>
      <c r="I1327" s="161"/>
      <c r="L1327" s="157"/>
      <c r="M1327" s="162"/>
      <c r="T1327" s="163"/>
      <c r="AT1327" s="158" t="s">
        <v>173</v>
      </c>
      <c r="AU1327" s="158" t="s">
        <v>82</v>
      </c>
      <c r="AV1327" s="13" t="s">
        <v>82</v>
      </c>
      <c r="AW1327" s="13" t="s">
        <v>32</v>
      </c>
      <c r="AX1327" s="13" t="s">
        <v>73</v>
      </c>
      <c r="AY1327" s="158" t="s">
        <v>161</v>
      </c>
    </row>
    <row r="1328" spans="2:51" s="14" customFormat="1" ht="12">
      <c r="B1328" s="164"/>
      <c r="D1328" s="151" t="s">
        <v>173</v>
      </c>
      <c r="E1328" s="165" t="s">
        <v>3</v>
      </c>
      <c r="F1328" s="166" t="s">
        <v>192</v>
      </c>
      <c r="H1328" s="167">
        <v>6.823</v>
      </c>
      <c r="I1328" s="168"/>
      <c r="L1328" s="164"/>
      <c r="M1328" s="169"/>
      <c r="T1328" s="170"/>
      <c r="AT1328" s="165" t="s">
        <v>173</v>
      </c>
      <c r="AU1328" s="165" t="s">
        <v>82</v>
      </c>
      <c r="AV1328" s="14" t="s">
        <v>169</v>
      </c>
      <c r="AW1328" s="14" t="s">
        <v>32</v>
      </c>
      <c r="AX1328" s="14" t="s">
        <v>80</v>
      </c>
      <c r="AY1328" s="165" t="s">
        <v>161</v>
      </c>
    </row>
    <row r="1329" spans="2:65" s="1" customFormat="1" ht="62.65" customHeight="1">
      <c r="B1329" s="132"/>
      <c r="C1329" s="133" t="s">
        <v>908</v>
      </c>
      <c r="D1329" s="133" t="s">
        <v>164</v>
      </c>
      <c r="E1329" s="134" t="s">
        <v>1266</v>
      </c>
      <c r="F1329" s="135" t="s">
        <v>1267</v>
      </c>
      <c r="G1329" s="136" t="s">
        <v>167</v>
      </c>
      <c r="H1329" s="137">
        <v>3.72</v>
      </c>
      <c r="I1329" s="138"/>
      <c r="J1329" s="139">
        <f>ROUND(I1329*H1329,2)</f>
        <v>0</v>
      </c>
      <c r="K1329" s="135" t="s">
        <v>168</v>
      </c>
      <c r="L1329" s="33"/>
      <c r="M1329" s="140" t="s">
        <v>3</v>
      </c>
      <c r="N1329" s="141" t="s">
        <v>44</v>
      </c>
      <c r="P1329" s="142">
        <f>O1329*H1329</f>
        <v>0</v>
      </c>
      <c r="Q1329" s="142">
        <v>0.04554</v>
      </c>
      <c r="R1329" s="142">
        <f>Q1329*H1329</f>
        <v>0.1694088</v>
      </c>
      <c r="S1329" s="142">
        <v>0</v>
      </c>
      <c r="T1329" s="143">
        <f>S1329*H1329</f>
        <v>0</v>
      </c>
      <c r="AR1329" s="144" t="s">
        <v>310</v>
      </c>
      <c r="AT1329" s="144" t="s">
        <v>164</v>
      </c>
      <c r="AU1329" s="144" t="s">
        <v>82</v>
      </c>
      <c r="AY1329" s="18" t="s">
        <v>161</v>
      </c>
      <c r="BE1329" s="145">
        <f>IF(N1329="základní",J1329,0)</f>
        <v>0</v>
      </c>
      <c r="BF1329" s="145">
        <f>IF(N1329="snížená",J1329,0)</f>
        <v>0</v>
      </c>
      <c r="BG1329" s="145">
        <f>IF(N1329="zákl. přenesená",J1329,0)</f>
        <v>0</v>
      </c>
      <c r="BH1329" s="145">
        <f>IF(N1329="sníž. přenesená",J1329,0)</f>
        <v>0</v>
      </c>
      <c r="BI1329" s="145">
        <f>IF(N1329="nulová",J1329,0)</f>
        <v>0</v>
      </c>
      <c r="BJ1329" s="18" t="s">
        <v>80</v>
      </c>
      <c r="BK1329" s="145">
        <f>ROUND(I1329*H1329,2)</f>
        <v>0</v>
      </c>
      <c r="BL1329" s="18" t="s">
        <v>310</v>
      </c>
      <c r="BM1329" s="144" t="s">
        <v>1268</v>
      </c>
    </row>
    <row r="1330" spans="2:47" s="1" customFormat="1" ht="12">
      <c r="B1330" s="33"/>
      <c r="D1330" s="146" t="s">
        <v>171</v>
      </c>
      <c r="F1330" s="147" t="s">
        <v>1269</v>
      </c>
      <c r="I1330" s="148"/>
      <c r="L1330" s="33"/>
      <c r="M1330" s="149"/>
      <c r="T1330" s="54"/>
      <c r="AT1330" s="18" t="s">
        <v>171</v>
      </c>
      <c r="AU1330" s="18" t="s">
        <v>82</v>
      </c>
    </row>
    <row r="1331" spans="2:51" s="12" customFormat="1" ht="12">
      <c r="B1331" s="150"/>
      <c r="D1331" s="151" t="s">
        <v>173</v>
      </c>
      <c r="E1331" s="152" t="s">
        <v>3</v>
      </c>
      <c r="F1331" s="153" t="s">
        <v>478</v>
      </c>
      <c r="H1331" s="152" t="s">
        <v>3</v>
      </c>
      <c r="I1331" s="154"/>
      <c r="L1331" s="150"/>
      <c r="M1331" s="155"/>
      <c r="T1331" s="156"/>
      <c r="AT1331" s="152" t="s">
        <v>173</v>
      </c>
      <c r="AU1331" s="152" t="s">
        <v>82</v>
      </c>
      <c r="AV1331" s="12" t="s">
        <v>80</v>
      </c>
      <c r="AW1331" s="12" t="s">
        <v>32</v>
      </c>
      <c r="AX1331" s="12" t="s">
        <v>73</v>
      </c>
      <c r="AY1331" s="152" t="s">
        <v>161</v>
      </c>
    </row>
    <row r="1332" spans="2:51" s="13" customFormat="1" ht="12">
      <c r="B1332" s="157"/>
      <c r="D1332" s="151" t="s">
        <v>173</v>
      </c>
      <c r="E1332" s="158" t="s">
        <v>3</v>
      </c>
      <c r="F1332" s="159" t="s">
        <v>1270</v>
      </c>
      <c r="H1332" s="160">
        <v>3.72</v>
      </c>
      <c r="I1332" s="161"/>
      <c r="L1332" s="157"/>
      <c r="M1332" s="162"/>
      <c r="T1332" s="163"/>
      <c r="AT1332" s="158" t="s">
        <v>173</v>
      </c>
      <c r="AU1332" s="158" t="s">
        <v>82</v>
      </c>
      <c r="AV1332" s="13" t="s">
        <v>82</v>
      </c>
      <c r="AW1332" s="13" t="s">
        <v>32</v>
      </c>
      <c r="AX1332" s="13" t="s">
        <v>80</v>
      </c>
      <c r="AY1332" s="158" t="s">
        <v>161</v>
      </c>
    </row>
    <row r="1333" spans="2:65" s="1" customFormat="1" ht="62.65" customHeight="1">
      <c r="B1333" s="132"/>
      <c r="C1333" s="133" t="s">
        <v>1271</v>
      </c>
      <c r="D1333" s="133" t="s">
        <v>164</v>
      </c>
      <c r="E1333" s="134" t="s">
        <v>1272</v>
      </c>
      <c r="F1333" s="135" t="s">
        <v>1273</v>
      </c>
      <c r="G1333" s="136" t="s">
        <v>167</v>
      </c>
      <c r="H1333" s="137">
        <v>7.96</v>
      </c>
      <c r="I1333" s="138"/>
      <c r="J1333" s="139">
        <f>ROUND(I1333*H1333,2)</f>
        <v>0</v>
      </c>
      <c r="K1333" s="135" t="s">
        <v>168</v>
      </c>
      <c r="L1333" s="33"/>
      <c r="M1333" s="140" t="s">
        <v>3</v>
      </c>
      <c r="N1333" s="141" t="s">
        <v>44</v>
      </c>
      <c r="P1333" s="142">
        <f>O1333*H1333</f>
        <v>0</v>
      </c>
      <c r="Q1333" s="142">
        <v>0.04696</v>
      </c>
      <c r="R1333" s="142">
        <f>Q1333*H1333</f>
        <v>0.3738016</v>
      </c>
      <c r="S1333" s="142">
        <v>0</v>
      </c>
      <c r="T1333" s="143">
        <f>S1333*H1333</f>
        <v>0</v>
      </c>
      <c r="AR1333" s="144" t="s">
        <v>310</v>
      </c>
      <c r="AT1333" s="144" t="s">
        <v>164</v>
      </c>
      <c r="AU1333" s="144" t="s">
        <v>82</v>
      </c>
      <c r="AY1333" s="18" t="s">
        <v>161</v>
      </c>
      <c r="BE1333" s="145">
        <f>IF(N1333="základní",J1333,0)</f>
        <v>0</v>
      </c>
      <c r="BF1333" s="145">
        <f>IF(N1333="snížená",J1333,0)</f>
        <v>0</v>
      </c>
      <c r="BG1333" s="145">
        <f>IF(N1333="zákl. přenesená",J1333,0)</f>
        <v>0</v>
      </c>
      <c r="BH1333" s="145">
        <f>IF(N1333="sníž. přenesená",J1333,0)</f>
        <v>0</v>
      </c>
      <c r="BI1333" s="145">
        <f>IF(N1333="nulová",J1333,0)</f>
        <v>0</v>
      </c>
      <c r="BJ1333" s="18" t="s">
        <v>80</v>
      </c>
      <c r="BK1333" s="145">
        <f>ROUND(I1333*H1333,2)</f>
        <v>0</v>
      </c>
      <c r="BL1333" s="18" t="s">
        <v>310</v>
      </c>
      <c r="BM1333" s="144" t="s">
        <v>1274</v>
      </c>
    </row>
    <row r="1334" spans="2:47" s="1" customFormat="1" ht="12">
      <c r="B1334" s="33"/>
      <c r="D1334" s="146" t="s">
        <v>171</v>
      </c>
      <c r="F1334" s="147" t="s">
        <v>1275</v>
      </c>
      <c r="I1334" s="148"/>
      <c r="L1334" s="33"/>
      <c r="M1334" s="149"/>
      <c r="T1334" s="54"/>
      <c r="AT1334" s="18" t="s">
        <v>171</v>
      </c>
      <c r="AU1334" s="18" t="s">
        <v>82</v>
      </c>
    </row>
    <row r="1335" spans="2:51" s="12" customFormat="1" ht="12">
      <c r="B1335" s="150"/>
      <c r="D1335" s="151" t="s">
        <v>173</v>
      </c>
      <c r="E1335" s="152" t="s">
        <v>3</v>
      </c>
      <c r="F1335" s="153" t="s">
        <v>476</v>
      </c>
      <c r="H1335" s="152" t="s">
        <v>3</v>
      </c>
      <c r="I1335" s="154"/>
      <c r="L1335" s="150"/>
      <c r="M1335" s="155"/>
      <c r="T1335" s="156"/>
      <c r="AT1335" s="152" t="s">
        <v>173</v>
      </c>
      <c r="AU1335" s="152" t="s">
        <v>82</v>
      </c>
      <c r="AV1335" s="12" t="s">
        <v>80</v>
      </c>
      <c r="AW1335" s="12" t="s">
        <v>32</v>
      </c>
      <c r="AX1335" s="12" t="s">
        <v>73</v>
      </c>
      <c r="AY1335" s="152" t="s">
        <v>161</v>
      </c>
    </row>
    <row r="1336" spans="2:51" s="13" customFormat="1" ht="12">
      <c r="B1336" s="157"/>
      <c r="D1336" s="151" t="s">
        <v>173</v>
      </c>
      <c r="E1336" s="158" t="s">
        <v>3</v>
      </c>
      <c r="F1336" s="159" t="s">
        <v>1276</v>
      </c>
      <c r="H1336" s="160">
        <v>7.96</v>
      </c>
      <c r="I1336" s="161"/>
      <c r="L1336" s="157"/>
      <c r="M1336" s="162"/>
      <c r="T1336" s="163"/>
      <c r="AT1336" s="158" t="s">
        <v>173</v>
      </c>
      <c r="AU1336" s="158" t="s">
        <v>82</v>
      </c>
      <c r="AV1336" s="13" t="s">
        <v>82</v>
      </c>
      <c r="AW1336" s="13" t="s">
        <v>32</v>
      </c>
      <c r="AX1336" s="13" t="s">
        <v>80</v>
      </c>
      <c r="AY1336" s="158" t="s">
        <v>161</v>
      </c>
    </row>
    <row r="1337" spans="2:65" s="1" customFormat="1" ht="55.5" customHeight="1">
      <c r="B1337" s="132"/>
      <c r="C1337" s="133" t="s">
        <v>1277</v>
      </c>
      <c r="D1337" s="133" t="s">
        <v>164</v>
      </c>
      <c r="E1337" s="134" t="s">
        <v>1278</v>
      </c>
      <c r="F1337" s="135" t="s">
        <v>1279</v>
      </c>
      <c r="G1337" s="136" t="s">
        <v>167</v>
      </c>
      <c r="H1337" s="137">
        <v>266.2</v>
      </c>
      <c r="I1337" s="138"/>
      <c r="J1337" s="139">
        <f>ROUND(I1337*H1337,2)</f>
        <v>0</v>
      </c>
      <c r="K1337" s="135" t="s">
        <v>168</v>
      </c>
      <c r="L1337" s="33"/>
      <c r="M1337" s="140" t="s">
        <v>3</v>
      </c>
      <c r="N1337" s="141" t="s">
        <v>44</v>
      </c>
      <c r="P1337" s="142">
        <f>O1337*H1337</f>
        <v>0</v>
      </c>
      <c r="Q1337" s="142">
        <v>0.05689</v>
      </c>
      <c r="R1337" s="142">
        <f>Q1337*H1337</f>
        <v>15.144118</v>
      </c>
      <c r="S1337" s="142">
        <v>0</v>
      </c>
      <c r="T1337" s="143">
        <f>S1337*H1337</f>
        <v>0</v>
      </c>
      <c r="AR1337" s="144" t="s">
        <v>310</v>
      </c>
      <c r="AT1337" s="144" t="s">
        <v>164</v>
      </c>
      <c r="AU1337" s="144" t="s">
        <v>82</v>
      </c>
      <c r="AY1337" s="18" t="s">
        <v>161</v>
      </c>
      <c r="BE1337" s="145">
        <f>IF(N1337="základní",J1337,0)</f>
        <v>0</v>
      </c>
      <c r="BF1337" s="145">
        <f>IF(N1337="snížená",J1337,0)</f>
        <v>0</v>
      </c>
      <c r="BG1337" s="145">
        <f>IF(N1337="zákl. přenesená",J1337,0)</f>
        <v>0</v>
      </c>
      <c r="BH1337" s="145">
        <f>IF(N1337="sníž. přenesená",J1337,0)</f>
        <v>0</v>
      </c>
      <c r="BI1337" s="145">
        <f>IF(N1337="nulová",J1337,0)</f>
        <v>0</v>
      </c>
      <c r="BJ1337" s="18" t="s">
        <v>80</v>
      </c>
      <c r="BK1337" s="145">
        <f>ROUND(I1337*H1337,2)</f>
        <v>0</v>
      </c>
      <c r="BL1337" s="18" t="s">
        <v>310</v>
      </c>
      <c r="BM1337" s="144" t="s">
        <v>1280</v>
      </c>
    </row>
    <row r="1338" spans="2:47" s="1" customFormat="1" ht="12">
      <c r="B1338" s="33"/>
      <c r="D1338" s="146" t="s">
        <v>171</v>
      </c>
      <c r="F1338" s="147" t="s">
        <v>1281</v>
      </c>
      <c r="I1338" s="148"/>
      <c r="L1338" s="33"/>
      <c r="M1338" s="149"/>
      <c r="T1338" s="54"/>
      <c r="AT1338" s="18" t="s">
        <v>171</v>
      </c>
      <c r="AU1338" s="18" t="s">
        <v>82</v>
      </c>
    </row>
    <row r="1339" spans="2:51" s="12" customFormat="1" ht="12">
      <c r="B1339" s="150"/>
      <c r="D1339" s="151" t="s">
        <v>173</v>
      </c>
      <c r="E1339" s="152" t="s">
        <v>3</v>
      </c>
      <c r="F1339" s="153" t="s">
        <v>1282</v>
      </c>
      <c r="H1339" s="152" t="s">
        <v>3</v>
      </c>
      <c r="I1339" s="154"/>
      <c r="L1339" s="150"/>
      <c r="M1339" s="155"/>
      <c r="T1339" s="156"/>
      <c r="AT1339" s="152" t="s">
        <v>173</v>
      </c>
      <c r="AU1339" s="152" t="s">
        <v>82</v>
      </c>
      <c r="AV1339" s="12" t="s">
        <v>80</v>
      </c>
      <c r="AW1339" s="12" t="s">
        <v>32</v>
      </c>
      <c r="AX1339" s="12" t="s">
        <v>73</v>
      </c>
      <c r="AY1339" s="152" t="s">
        <v>161</v>
      </c>
    </row>
    <row r="1340" spans="2:51" s="12" customFormat="1" ht="12">
      <c r="B1340" s="150"/>
      <c r="D1340" s="151" t="s">
        <v>173</v>
      </c>
      <c r="E1340" s="152" t="s">
        <v>3</v>
      </c>
      <c r="F1340" s="153" t="s">
        <v>1283</v>
      </c>
      <c r="H1340" s="152" t="s">
        <v>3</v>
      </c>
      <c r="I1340" s="154"/>
      <c r="L1340" s="150"/>
      <c r="M1340" s="155"/>
      <c r="T1340" s="156"/>
      <c r="AT1340" s="152" t="s">
        <v>173</v>
      </c>
      <c r="AU1340" s="152" t="s">
        <v>82</v>
      </c>
      <c r="AV1340" s="12" t="s">
        <v>80</v>
      </c>
      <c r="AW1340" s="12" t="s">
        <v>32</v>
      </c>
      <c r="AX1340" s="12" t="s">
        <v>73</v>
      </c>
      <c r="AY1340" s="152" t="s">
        <v>161</v>
      </c>
    </row>
    <row r="1341" spans="2:51" s="13" customFormat="1" ht="12">
      <c r="B1341" s="157"/>
      <c r="D1341" s="151" t="s">
        <v>173</v>
      </c>
      <c r="E1341" s="158" t="s">
        <v>3</v>
      </c>
      <c r="F1341" s="159" t="s">
        <v>1284</v>
      </c>
      <c r="H1341" s="160">
        <v>10.65</v>
      </c>
      <c r="I1341" s="161"/>
      <c r="L1341" s="157"/>
      <c r="M1341" s="162"/>
      <c r="T1341" s="163"/>
      <c r="AT1341" s="158" t="s">
        <v>173</v>
      </c>
      <c r="AU1341" s="158" t="s">
        <v>82</v>
      </c>
      <c r="AV1341" s="13" t="s">
        <v>82</v>
      </c>
      <c r="AW1341" s="13" t="s">
        <v>32</v>
      </c>
      <c r="AX1341" s="13" t="s">
        <v>73</v>
      </c>
      <c r="AY1341" s="158" t="s">
        <v>161</v>
      </c>
    </row>
    <row r="1342" spans="2:51" s="12" customFormat="1" ht="12">
      <c r="B1342" s="150"/>
      <c r="D1342" s="151" t="s">
        <v>173</v>
      </c>
      <c r="E1342" s="152" t="s">
        <v>3</v>
      </c>
      <c r="F1342" s="153" t="s">
        <v>1285</v>
      </c>
      <c r="H1342" s="152" t="s">
        <v>3</v>
      </c>
      <c r="I1342" s="154"/>
      <c r="L1342" s="150"/>
      <c r="M1342" s="155"/>
      <c r="T1342" s="156"/>
      <c r="AT1342" s="152" t="s">
        <v>173</v>
      </c>
      <c r="AU1342" s="152" t="s">
        <v>82</v>
      </c>
      <c r="AV1342" s="12" t="s">
        <v>80</v>
      </c>
      <c r="AW1342" s="12" t="s">
        <v>32</v>
      </c>
      <c r="AX1342" s="12" t="s">
        <v>73</v>
      </c>
      <c r="AY1342" s="152" t="s">
        <v>161</v>
      </c>
    </row>
    <row r="1343" spans="2:51" s="13" customFormat="1" ht="12">
      <c r="B1343" s="157"/>
      <c r="D1343" s="151" t="s">
        <v>173</v>
      </c>
      <c r="E1343" s="158" t="s">
        <v>3</v>
      </c>
      <c r="F1343" s="159" t="s">
        <v>1286</v>
      </c>
      <c r="H1343" s="160">
        <v>38.75</v>
      </c>
      <c r="I1343" s="161"/>
      <c r="L1343" s="157"/>
      <c r="M1343" s="162"/>
      <c r="T1343" s="163"/>
      <c r="AT1343" s="158" t="s">
        <v>173</v>
      </c>
      <c r="AU1343" s="158" t="s">
        <v>82</v>
      </c>
      <c r="AV1343" s="13" t="s">
        <v>82</v>
      </c>
      <c r="AW1343" s="13" t="s">
        <v>32</v>
      </c>
      <c r="AX1343" s="13" t="s">
        <v>73</v>
      </c>
      <c r="AY1343" s="158" t="s">
        <v>161</v>
      </c>
    </row>
    <row r="1344" spans="2:51" s="12" customFormat="1" ht="12">
      <c r="B1344" s="150"/>
      <c r="D1344" s="151" t="s">
        <v>173</v>
      </c>
      <c r="E1344" s="152" t="s">
        <v>3</v>
      </c>
      <c r="F1344" s="153" t="s">
        <v>1287</v>
      </c>
      <c r="H1344" s="152" t="s">
        <v>3</v>
      </c>
      <c r="I1344" s="154"/>
      <c r="L1344" s="150"/>
      <c r="M1344" s="155"/>
      <c r="T1344" s="156"/>
      <c r="AT1344" s="152" t="s">
        <v>173</v>
      </c>
      <c r="AU1344" s="152" t="s">
        <v>82</v>
      </c>
      <c r="AV1344" s="12" t="s">
        <v>80</v>
      </c>
      <c r="AW1344" s="12" t="s">
        <v>32</v>
      </c>
      <c r="AX1344" s="12" t="s">
        <v>73</v>
      </c>
      <c r="AY1344" s="152" t="s">
        <v>161</v>
      </c>
    </row>
    <row r="1345" spans="2:51" s="13" customFormat="1" ht="12">
      <c r="B1345" s="157"/>
      <c r="D1345" s="151" t="s">
        <v>173</v>
      </c>
      <c r="E1345" s="158" t="s">
        <v>3</v>
      </c>
      <c r="F1345" s="159" t="s">
        <v>1288</v>
      </c>
      <c r="H1345" s="160">
        <v>51.2</v>
      </c>
      <c r="I1345" s="161"/>
      <c r="L1345" s="157"/>
      <c r="M1345" s="162"/>
      <c r="T1345" s="163"/>
      <c r="AT1345" s="158" t="s">
        <v>173</v>
      </c>
      <c r="AU1345" s="158" t="s">
        <v>82</v>
      </c>
      <c r="AV1345" s="13" t="s">
        <v>82</v>
      </c>
      <c r="AW1345" s="13" t="s">
        <v>32</v>
      </c>
      <c r="AX1345" s="13" t="s">
        <v>73</v>
      </c>
      <c r="AY1345" s="158" t="s">
        <v>161</v>
      </c>
    </row>
    <row r="1346" spans="2:51" s="12" customFormat="1" ht="12">
      <c r="B1346" s="150"/>
      <c r="D1346" s="151" t="s">
        <v>173</v>
      </c>
      <c r="E1346" s="152" t="s">
        <v>3</v>
      </c>
      <c r="F1346" s="153" t="s">
        <v>505</v>
      </c>
      <c r="H1346" s="152" t="s">
        <v>3</v>
      </c>
      <c r="I1346" s="154"/>
      <c r="L1346" s="150"/>
      <c r="M1346" s="155"/>
      <c r="T1346" s="156"/>
      <c r="AT1346" s="152" t="s">
        <v>173</v>
      </c>
      <c r="AU1346" s="152" t="s">
        <v>82</v>
      </c>
      <c r="AV1346" s="12" t="s">
        <v>80</v>
      </c>
      <c r="AW1346" s="12" t="s">
        <v>32</v>
      </c>
      <c r="AX1346" s="12" t="s">
        <v>73</v>
      </c>
      <c r="AY1346" s="152" t="s">
        <v>161</v>
      </c>
    </row>
    <row r="1347" spans="2:51" s="13" customFormat="1" ht="12">
      <c r="B1347" s="157"/>
      <c r="D1347" s="151" t="s">
        <v>173</v>
      </c>
      <c r="E1347" s="158" t="s">
        <v>3</v>
      </c>
      <c r="F1347" s="159" t="s">
        <v>1288</v>
      </c>
      <c r="H1347" s="160">
        <v>51.2</v>
      </c>
      <c r="I1347" s="161"/>
      <c r="L1347" s="157"/>
      <c r="M1347" s="162"/>
      <c r="T1347" s="163"/>
      <c r="AT1347" s="158" t="s">
        <v>173</v>
      </c>
      <c r="AU1347" s="158" t="s">
        <v>82</v>
      </c>
      <c r="AV1347" s="13" t="s">
        <v>82</v>
      </c>
      <c r="AW1347" s="13" t="s">
        <v>32</v>
      </c>
      <c r="AX1347" s="13" t="s">
        <v>73</v>
      </c>
      <c r="AY1347" s="158" t="s">
        <v>161</v>
      </c>
    </row>
    <row r="1348" spans="2:51" s="12" customFormat="1" ht="12">
      <c r="B1348" s="150"/>
      <c r="D1348" s="151" t="s">
        <v>173</v>
      </c>
      <c r="E1348" s="152" t="s">
        <v>3</v>
      </c>
      <c r="F1348" s="153" t="s">
        <v>508</v>
      </c>
      <c r="H1348" s="152" t="s">
        <v>3</v>
      </c>
      <c r="I1348" s="154"/>
      <c r="L1348" s="150"/>
      <c r="M1348" s="155"/>
      <c r="T1348" s="156"/>
      <c r="AT1348" s="152" t="s">
        <v>173</v>
      </c>
      <c r="AU1348" s="152" t="s">
        <v>82</v>
      </c>
      <c r="AV1348" s="12" t="s">
        <v>80</v>
      </c>
      <c r="AW1348" s="12" t="s">
        <v>32</v>
      </c>
      <c r="AX1348" s="12" t="s">
        <v>73</v>
      </c>
      <c r="AY1348" s="152" t="s">
        <v>161</v>
      </c>
    </row>
    <row r="1349" spans="2:51" s="13" customFormat="1" ht="12">
      <c r="B1349" s="157"/>
      <c r="D1349" s="151" t="s">
        <v>173</v>
      </c>
      <c r="E1349" s="158" t="s">
        <v>3</v>
      </c>
      <c r="F1349" s="159" t="s">
        <v>1288</v>
      </c>
      <c r="H1349" s="160">
        <v>51.2</v>
      </c>
      <c r="I1349" s="161"/>
      <c r="L1349" s="157"/>
      <c r="M1349" s="162"/>
      <c r="T1349" s="163"/>
      <c r="AT1349" s="158" t="s">
        <v>173</v>
      </c>
      <c r="AU1349" s="158" t="s">
        <v>82</v>
      </c>
      <c r="AV1349" s="13" t="s">
        <v>82</v>
      </c>
      <c r="AW1349" s="13" t="s">
        <v>32</v>
      </c>
      <c r="AX1349" s="13" t="s">
        <v>73</v>
      </c>
      <c r="AY1349" s="158" t="s">
        <v>161</v>
      </c>
    </row>
    <row r="1350" spans="2:51" s="12" customFormat="1" ht="12">
      <c r="B1350" s="150"/>
      <c r="D1350" s="151" t="s">
        <v>173</v>
      </c>
      <c r="E1350" s="152" t="s">
        <v>3</v>
      </c>
      <c r="F1350" s="153" t="s">
        <v>1289</v>
      </c>
      <c r="H1350" s="152" t="s">
        <v>3</v>
      </c>
      <c r="I1350" s="154"/>
      <c r="L1350" s="150"/>
      <c r="M1350" s="155"/>
      <c r="T1350" s="156"/>
      <c r="AT1350" s="152" t="s">
        <v>173</v>
      </c>
      <c r="AU1350" s="152" t="s">
        <v>82</v>
      </c>
      <c r="AV1350" s="12" t="s">
        <v>80</v>
      </c>
      <c r="AW1350" s="12" t="s">
        <v>32</v>
      </c>
      <c r="AX1350" s="12" t="s">
        <v>73</v>
      </c>
      <c r="AY1350" s="152" t="s">
        <v>161</v>
      </c>
    </row>
    <row r="1351" spans="2:51" s="13" customFormat="1" ht="12">
      <c r="B1351" s="157"/>
      <c r="D1351" s="151" t="s">
        <v>173</v>
      </c>
      <c r="E1351" s="158" t="s">
        <v>3</v>
      </c>
      <c r="F1351" s="159" t="s">
        <v>1290</v>
      </c>
      <c r="H1351" s="160">
        <v>14.6</v>
      </c>
      <c r="I1351" s="161"/>
      <c r="L1351" s="157"/>
      <c r="M1351" s="162"/>
      <c r="T1351" s="163"/>
      <c r="AT1351" s="158" t="s">
        <v>173</v>
      </c>
      <c r="AU1351" s="158" t="s">
        <v>82</v>
      </c>
      <c r="AV1351" s="13" t="s">
        <v>82</v>
      </c>
      <c r="AW1351" s="13" t="s">
        <v>32</v>
      </c>
      <c r="AX1351" s="13" t="s">
        <v>73</v>
      </c>
      <c r="AY1351" s="158" t="s">
        <v>161</v>
      </c>
    </row>
    <row r="1352" spans="2:51" s="12" customFormat="1" ht="12">
      <c r="B1352" s="150"/>
      <c r="D1352" s="151" t="s">
        <v>173</v>
      </c>
      <c r="E1352" s="152" t="s">
        <v>3</v>
      </c>
      <c r="F1352" s="153" t="s">
        <v>1291</v>
      </c>
      <c r="H1352" s="152" t="s">
        <v>3</v>
      </c>
      <c r="I1352" s="154"/>
      <c r="L1352" s="150"/>
      <c r="M1352" s="155"/>
      <c r="T1352" s="156"/>
      <c r="AT1352" s="152" t="s">
        <v>173</v>
      </c>
      <c r="AU1352" s="152" t="s">
        <v>82</v>
      </c>
      <c r="AV1352" s="12" t="s">
        <v>80</v>
      </c>
      <c r="AW1352" s="12" t="s">
        <v>32</v>
      </c>
      <c r="AX1352" s="12" t="s">
        <v>73</v>
      </c>
      <c r="AY1352" s="152" t="s">
        <v>161</v>
      </c>
    </row>
    <row r="1353" spans="2:51" s="13" customFormat="1" ht="12">
      <c r="B1353" s="157"/>
      <c r="D1353" s="151" t="s">
        <v>173</v>
      </c>
      <c r="E1353" s="158" t="s">
        <v>3</v>
      </c>
      <c r="F1353" s="159" t="s">
        <v>1292</v>
      </c>
      <c r="H1353" s="160">
        <v>32.4</v>
      </c>
      <c r="I1353" s="161"/>
      <c r="L1353" s="157"/>
      <c r="M1353" s="162"/>
      <c r="T1353" s="163"/>
      <c r="AT1353" s="158" t="s">
        <v>173</v>
      </c>
      <c r="AU1353" s="158" t="s">
        <v>82</v>
      </c>
      <c r="AV1353" s="13" t="s">
        <v>82</v>
      </c>
      <c r="AW1353" s="13" t="s">
        <v>32</v>
      </c>
      <c r="AX1353" s="13" t="s">
        <v>73</v>
      </c>
      <c r="AY1353" s="158" t="s">
        <v>161</v>
      </c>
    </row>
    <row r="1354" spans="2:51" s="12" customFormat="1" ht="12">
      <c r="B1354" s="150"/>
      <c r="D1354" s="151" t="s">
        <v>173</v>
      </c>
      <c r="E1354" s="152" t="s">
        <v>3</v>
      </c>
      <c r="F1354" s="153" t="s">
        <v>1293</v>
      </c>
      <c r="H1354" s="152" t="s">
        <v>3</v>
      </c>
      <c r="I1354" s="154"/>
      <c r="L1354" s="150"/>
      <c r="M1354" s="155"/>
      <c r="T1354" s="156"/>
      <c r="AT1354" s="152" t="s">
        <v>173</v>
      </c>
      <c r="AU1354" s="152" t="s">
        <v>82</v>
      </c>
      <c r="AV1354" s="12" t="s">
        <v>80</v>
      </c>
      <c r="AW1354" s="12" t="s">
        <v>32</v>
      </c>
      <c r="AX1354" s="12" t="s">
        <v>73</v>
      </c>
      <c r="AY1354" s="152" t="s">
        <v>161</v>
      </c>
    </row>
    <row r="1355" spans="2:51" s="13" customFormat="1" ht="12">
      <c r="B1355" s="157"/>
      <c r="D1355" s="151" t="s">
        <v>173</v>
      </c>
      <c r="E1355" s="158" t="s">
        <v>3</v>
      </c>
      <c r="F1355" s="159" t="s">
        <v>1294</v>
      </c>
      <c r="H1355" s="160">
        <v>16.2</v>
      </c>
      <c r="I1355" s="161"/>
      <c r="L1355" s="157"/>
      <c r="M1355" s="162"/>
      <c r="T1355" s="163"/>
      <c r="AT1355" s="158" t="s">
        <v>173</v>
      </c>
      <c r="AU1355" s="158" t="s">
        <v>82</v>
      </c>
      <c r="AV1355" s="13" t="s">
        <v>82</v>
      </c>
      <c r="AW1355" s="13" t="s">
        <v>32</v>
      </c>
      <c r="AX1355" s="13" t="s">
        <v>73</v>
      </c>
      <c r="AY1355" s="158" t="s">
        <v>161</v>
      </c>
    </row>
    <row r="1356" spans="2:51" s="14" customFormat="1" ht="12">
      <c r="B1356" s="164"/>
      <c r="D1356" s="151" t="s">
        <v>173</v>
      </c>
      <c r="E1356" s="165" t="s">
        <v>3</v>
      </c>
      <c r="F1356" s="166" t="s">
        <v>192</v>
      </c>
      <c r="H1356" s="167">
        <v>266.2</v>
      </c>
      <c r="I1356" s="168"/>
      <c r="L1356" s="164"/>
      <c r="M1356" s="169"/>
      <c r="T1356" s="170"/>
      <c r="AT1356" s="165" t="s">
        <v>173</v>
      </c>
      <c r="AU1356" s="165" t="s">
        <v>82</v>
      </c>
      <c r="AV1356" s="14" t="s">
        <v>169</v>
      </c>
      <c r="AW1356" s="14" t="s">
        <v>32</v>
      </c>
      <c r="AX1356" s="14" t="s">
        <v>80</v>
      </c>
      <c r="AY1356" s="165" t="s">
        <v>161</v>
      </c>
    </row>
    <row r="1357" spans="2:65" s="1" customFormat="1" ht="55.5" customHeight="1">
      <c r="B1357" s="132"/>
      <c r="C1357" s="133" t="s">
        <v>1295</v>
      </c>
      <c r="D1357" s="133" t="s">
        <v>164</v>
      </c>
      <c r="E1357" s="134" t="s">
        <v>1296</v>
      </c>
      <c r="F1357" s="135" t="s">
        <v>1297</v>
      </c>
      <c r="G1357" s="136" t="s">
        <v>167</v>
      </c>
      <c r="H1357" s="137">
        <v>16.2</v>
      </c>
      <c r="I1357" s="138"/>
      <c r="J1357" s="139">
        <f>ROUND(I1357*H1357,2)</f>
        <v>0</v>
      </c>
      <c r="K1357" s="135" t="s">
        <v>168</v>
      </c>
      <c r="L1357" s="33"/>
      <c r="M1357" s="140" t="s">
        <v>3</v>
      </c>
      <c r="N1357" s="141" t="s">
        <v>44</v>
      </c>
      <c r="P1357" s="142">
        <f>O1357*H1357</f>
        <v>0</v>
      </c>
      <c r="Q1357" s="142">
        <v>0.05763</v>
      </c>
      <c r="R1357" s="142">
        <f>Q1357*H1357</f>
        <v>0.9336059999999999</v>
      </c>
      <c r="S1357" s="142">
        <v>0</v>
      </c>
      <c r="T1357" s="143">
        <f>S1357*H1357</f>
        <v>0</v>
      </c>
      <c r="AR1357" s="144" t="s">
        <v>310</v>
      </c>
      <c r="AT1357" s="144" t="s">
        <v>164</v>
      </c>
      <c r="AU1357" s="144" t="s">
        <v>82</v>
      </c>
      <c r="AY1357" s="18" t="s">
        <v>161</v>
      </c>
      <c r="BE1357" s="145">
        <f>IF(N1357="základní",J1357,0)</f>
        <v>0</v>
      </c>
      <c r="BF1357" s="145">
        <f>IF(N1357="snížená",J1357,0)</f>
        <v>0</v>
      </c>
      <c r="BG1357" s="145">
        <f>IF(N1357="zákl. přenesená",J1357,0)</f>
        <v>0</v>
      </c>
      <c r="BH1357" s="145">
        <f>IF(N1357="sníž. přenesená",J1357,0)</f>
        <v>0</v>
      </c>
      <c r="BI1357" s="145">
        <f>IF(N1357="nulová",J1357,0)</f>
        <v>0</v>
      </c>
      <c r="BJ1357" s="18" t="s">
        <v>80</v>
      </c>
      <c r="BK1357" s="145">
        <f>ROUND(I1357*H1357,2)</f>
        <v>0</v>
      </c>
      <c r="BL1357" s="18" t="s">
        <v>310</v>
      </c>
      <c r="BM1357" s="144" t="s">
        <v>1298</v>
      </c>
    </row>
    <row r="1358" spans="2:47" s="1" customFormat="1" ht="12">
      <c r="B1358" s="33"/>
      <c r="D1358" s="146" t="s">
        <v>171</v>
      </c>
      <c r="F1358" s="147" t="s">
        <v>1299</v>
      </c>
      <c r="I1358" s="148"/>
      <c r="L1358" s="33"/>
      <c r="M1358" s="149"/>
      <c r="T1358" s="54"/>
      <c r="AT1358" s="18" t="s">
        <v>171</v>
      </c>
      <c r="AU1358" s="18" t="s">
        <v>82</v>
      </c>
    </row>
    <row r="1359" spans="2:51" s="12" customFormat="1" ht="12">
      <c r="B1359" s="150"/>
      <c r="D1359" s="151" t="s">
        <v>173</v>
      </c>
      <c r="E1359" s="152" t="s">
        <v>3</v>
      </c>
      <c r="F1359" s="153" t="s">
        <v>1293</v>
      </c>
      <c r="H1359" s="152" t="s">
        <v>3</v>
      </c>
      <c r="I1359" s="154"/>
      <c r="L1359" s="150"/>
      <c r="M1359" s="155"/>
      <c r="T1359" s="156"/>
      <c r="AT1359" s="152" t="s">
        <v>173</v>
      </c>
      <c r="AU1359" s="152" t="s">
        <v>82</v>
      </c>
      <c r="AV1359" s="12" t="s">
        <v>80</v>
      </c>
      <c r="AW1359" s="12" t="s">
        <v>32</v>
      </c>
      <c r="AX1359" s="12" t="s">
        <v>73</v>
      </c>
      <c r="AY1359" s="152" t="s">
        <v>161</v>
      </c>
    </row>
    <row r="1360" spans="2:51" s="13" customFormat="1" ht="12">
      <c r="B1360" s="157"/>
      <c r="D1360" s="151" t="s">
        <v>173</v>
      </c>
      <c r="E1360" s="158" t="s">
        <v>3</v>
      </c>
      <c r="F1360" s="159" t="s">
        <v>1294</v>
      </c>
      <c r="H1360" s="160">
        <v>16.2</v>
      </c>
      <c r="I1360" s="161"/>
      <c r="L1360" s="157"/>
      <c r="M1360" s="162"/>
      <c r="T1360" s="163"/>
      <c r="AT1360" s="158" t="s">
        <v>173</v>
      </c>
      <c r="AU1360" s="158" t="s">
        <v>82</v>
      </c>
      <c r="AV1360" s="13" t="s">
        <v>82</v>
      </c>
      <c r="AW1360" s="13" t="s">
        <v>32</v>
      </c>
      <c r="AX1360" s="13" t="s">
        <v>80</v>
      </c>
      <c r="AY1360" s="158" t="s">
        <v>161</v>
      </c>
    </row>
    <row r="1361" spans="2:65" s="1" customFormat="1" ht="55.5" customHeight="1">
      <c r="B1361" s="132"/>
      <c r="C1361" s="133" t="s">
        <v>1300</v>
      </c>
      <c r="D1361" s="133" t="s">
        <v>164</v>
      </c>
      <c r="E1361" s="134" t="s">
        <v>1301</v>
      </c>
      <c r="F1361" s="135" t="s">
        <v>1302</v>
      </c>
      <c r="G1361" s="136" t="s">
        <v>167</v>
      </c>
      <c r="H1361" s="137">
        <v>34.09</v>
      </c>
      <c r="I1361" s="138"/>
      <c r="J1361" s="139">
        <f>ROUND(I1361*H1361,2)</f>
        <v>0</v>
      </c>
      <c r="K1361" s="135" t="s">
        <v>168</v>
      </c>
      <c r="L1361" s="33"/>
      <c r="M1361" s="140" t="s">
        <v>3</v>
      </c>
      <c r="N1361" s="141" t="s">
        <v>44</v>
      </c>
      <c r="P1361" s="142">
        <f>O1361*H1361</f>
        <v>0</v>
      </c>
      <c r="Q1361" s="142">
        <v>0.02931</v>
      </c>
      <c r="R1361" s="142">
        <f>Q1361*H1361</f>
        <v>0.9991779000000001</v>
      </c>
      <c r="S1361" s="142">
        <v>0</v>
      </c>
      <c r="T1361" s="143">
        <f>S1361*H1361</f>
        <v>0</v>
      </c>
      <c r="AR1361" s="144" t="s">
        <v>310</v>
      </c>
      <c r="AT1361" s="144" t="s">
        <v>164</v>
      </c>
      <c r="AU1361" s="144" t="s">
        <v>82</v>
      </c>
      <c r="AY1361" s="18" t="s">
        <v>161</v>
      </c>
      <c r="BE1361" s="145">
        <f>IF(N1361="základní",J1361,0)</f>
        <v>0</v>
      </c>
      <c r="BF1361" s="145">
        <f>IF(N1361="snížená",J1361,0)</f>
        <v>0</v>
      </c>
      <c r="BG1361" s="145">
        <f>IF(N1361="zákl. přenesená",J1361,0)</f>
        <v>0</v>
      </c>
      <c r="BH1361" s="145">
        <f>IF(N1361="sníž. přenesená",J1361,0)</f>
        <v>0</v>
      </c>
      <c r="BI1361" s="145">
        <f>IF(N1361="nulová",J1361,0)</f>
        <v>0</v>
      </c>
      <c r="BJ1361" s="18" t="s">
        <v>80</v>
      </c>
      <c r="BK1361" s="145">
        <f>ROUND(I1361*H1361,2)</f>
        <v>0</v>
      </c>
      <c r="BL1361" s="18" t="s">
        <v>310</v>
      </c>
      <c r="BM1361" s="144" t="s">
        <v>1303</v>
      </c>
    </row>
    <row r="1362" spans="2:47" s="1" customFormat="1" ht="12">
      <c r="B1362" s="33"/>
      <c r="D1362" s="146" t="s">
        <v>171</v>
      </c>
      <c r="F1362" s="147" t="s">
        <v>1304</v>
      </c>
      <c r="I1362" s="148"/>
      <c r="L1362" s="33"/>
      <c r="M1362" s="149"/>
      <c r="T1362" s="54"/>
      <c r="AT1362" s="18" t="s">
        <v>171</v>
      </c>
      <c r="AU1362" s="18" t="s">
        <v>82</v>
      </c>
    </row>
    <row r="1363" spans="2:51" s="12" customFormat="1" ht="12">
      <c r="B1363" s="150"/>
      <c r="D1363" s="151" t="s">
        <v>173</v>
      </c>
      <c r="E1363" s="152" t="s">
        <v>3</v>
      </c>
      <c r="F1363" s="153" t="s">
        <v>1305</v>
      </c>
      <c r="H1363" s="152" t="s">
        <v>3</v>
      </c>
      <c r="I1363" s="154"/>
      <c r="L1363" s="150"/>
      <c r="M1363" s="155"/>
      <c r="T1363" s="156"/>
      <c r="AT1363" s="152" t="s">
        <v>173</v>
      </c>
      <c r="AU1363" s="152" t="s">
        <v>82</v>
      </c>
      <c r="AV1363" s="12" t="s">
        <v>80</v>
      </c>
      <c r="AW1363" s="12" t="s">
        <v>32</v>
      </c>
      <c r="AX1363" s="12" t="s">
        <v>73</v>
      </c>
      <c r="AY1363" s="152" t="s">
        <v>161</v>
      </c>
    </row>
    <row r="1364" spans="2:51" s="12" customFormat="1" ht="12">
      <c r="B1364" s="150"/>
      <c r="D1364" s="151" t="s">
        <v>173</v>
      </c>
      <c r="E1364" s="152" t="s">
        <v>3</v>
      </c>
      <c r="F1364" s="153" t="s">
        <v>1306</v>
      </c>
      <c r="H1364" s="152" t="s">
        <v>3</v>
      </c>
      <c r="I1364" s="154"/>
      <c r="L1364" s="150"/>
      <c r="M1364" s="155"/>
      <c r="T1364" s="156"/>
      <c r="AT1364" s="152" t="s">
        <v>173</v>
      </c>
      <c r="AU1364" s="152" t="s">
        <v>82</v>
      </c>
      <c r="AV1364" s="12" t="s">
        <v>80</v>
      </c>
      <c r="AW1364" s="12" t="s">
        <v>32</v>
      </c>
      <c r="AX1364" s="12" t="s">
        <v>73</v>
      </c>
      <c r="AY1364" s="152" t="s">
        <v>161</v>
      </c>
    </row>
    <row r="1365" spans="2:51" s="13" customFormat="1" ht="12">
      <c r="B1365" s="157"/>
      <c r="D1365" s="151" t="s">
        <v>173</v>
      </c>
      <c r="E1365" s="158" t="s">
        <v>3</v>
      </c>
      <c r="F1365" s="159" t="s">
        <v>1307</v>
      </c>
      <c r="H1365" s="160">
        <v>34.09</v>
      </c>
      <c r="I1365" s="161"/>
      <c r="L1365" s="157"/>
      <c r="M1365" s="162"/>
      <c r="T1365" s="163"/>
      <c r="AT1365" s="158" t="s">
        <v>173</v>
      </c>
      <c r="AU1365" s="158" t="s">
        <v>82</v>
      </c>
      <c r="AV1365" s="13" t="s">
        <v>82</v>
      </c>
      <c r="AW1365" s="13" t="s">
        <v>32</v>
      </c>
      <c r="AX1365" s="13" t="s">
        <v>80</v>
      </c>
      <c r="AY1365" s="158" t="s">
        <v>161</v>
      </c>
    </row>
    <row r="1366" spans="2:65" s="1" customFormat="1" ht="44.25" customHeight="1">
      <c r="B1366" s="132"/>
      <c r="C1366" s="133" t="s">
        <v>1308</v>
      </c>
      <c r="D1366" s="133" t="s">
        <v>164</v>
      </c>
      <c r="E1366" s="134" t="s">
        <v>1309</v>
      </c>
      <c r="F1366" s="135" t="s">
        <v>1310</v>
      </c>
      <c r="G1366" s="136" t="s">
        <v>167</v>
      </c>
      <c r="H1366" s="137">
        <v>25.824</v>
      </c>
      <c r="I1366" s="138"/>
      <c r="J1366" s="139">
        <f>ROUND(I1366*H1366,2)</f>
        <v>0</v>
      </c>
      <c r="K1366" s="135" t="s">
        <v>168</v>
      </c>
      <c r="L1366" s="33"/>
      <c r="M1366" s="140" t="s">
        <v>3</v>
      </c>
      <c r="N1366" s="141" t="s">
        <v>44</v>
      </c>
      <c r="P1366" s="142">
        <f>O1366*H1366</f>
        <v>0</v>
      </c>
      <c r="Q1366" s="142">
        <v>0</v>
      </c>
      <c r="R1366" s="142">
        <f>Q1366*H1366</f>
        <v>0</v>
      </c>
      <c r="S1366" s="142">
        <v>0.01725</v>
      </c>
      <c r="T1366" s="143">
        <f>S1366*H1366</f>
        <v>0.4454640000000001</v>
      </c>
      <c r="AR1366" s="144" t="s">
        <v>310</v>
      </c>
      <c r="AT1366" s="144" t="s">
        <v>164</v>
      </c>
      <c r="AU1366" s="144" t="s">
        <v>82</v>
      </c>
      <c r="AY1366" s="18" t="s">
        <v>161</v>
      </c>
      <c r="BE1366" s="145">
        <f>IF(N1366="základní",J1366,0)</f>
        <v>0</v>
      </c>
      <c r="BF1366" s="145">
        <f>IF(N1366="snížená",J1366,0)</f>
        <v>0</v>
      </c>
      <c r="BG1366" s="145">
        <f>IF(N1366="zákl. přenesená",J1366,0)</f>
        <v>0</v>
      </c>
      <c r="BH1366" s="145">
        <f>IF(N1366="sníž. přenesená",J1366,0)</f>
        <v>0</v>
      </c>
      <c r="BI1366" s="145">
        <f>IF(N1366="nulová",J1366,0)</f>
        <v>0</v>
      </c>
      <c r="BJ1366" s="18" t="s">
        <v>80</v>
      </c>
      <c r="BK1366" s="145">
        <f>ROUND(I1366*H1366,2)</f>
        <v>0</v>
      </c>
      <c r="BL1366" s="18" t="s">
        <v>310</v>
      </c>
      <c r="BM1366" s="144" t="s">
        <v>1311</v>
      </c>
    </row>
    <row r="1367" spans="2:47" s="1" customFormat="1" ht="12">
      <c r="B1367" s="33"/>
      <c r="D1367" s="146" t="s">
        <v>171</v>
      </c>
      <c r="F1367" s="147" t="s">
        <v>1312</v>
      </c>
      <c r="I1367" s="148"/>
      <c r="L1367" s="33"/>
      <c r="M1367" s="149"/>
      <c r="T1367" s="54"/>
      <c r="AT1367" s="18" t="s">
        <v>171</v>
      </c>
      <c r="AU1367" s="18" t="s">
        <v>82</v>
      </c>
    </row>
    <row r="1368" spans="2:51" s="12" customFormat="1" ht="12">
      <c r="B1368" s="150"/>
      <c r="D1368" s="151" t="s">
        <v>173</v>
      </c>
      <c r="E1368" s="152" t="s">
        <v>3</v>
      </c>
      <c r="F1368" s="153" t="s">
        <v>276</v>
      </c>
      <c r="H1368" s="152" t="s">
        <v>3</v>
      </c>
      <c r="I1368" s="154"/>
      <c r="L1368" s="150"/>
      <c r="M1368" s="155"/>
      <c r="T1368" s="156"/>
      <c r="AT1368" s="152" t="s">
        <v>173</v>
      </c>
      <c r="AU1368" s="152" t="s">
        <v>82</v>
      </c>
      <c r="AV1368" s="12" t="s">
        <v>80</v>
      </c>
      <c r="AW1368" s="12" t="s">
        <v>32</v>
      </c>
      <c r="AX1368" s="12" t="s">
        <v>73</v>
      </c>
      <c r="AY1368" s="152" t="s">
        <v>161</v>
      </c>
    </row>
    <row r="1369" spans="2:51" s="13" customFormat="1" ht="12">
      <c r="B1369" s="157"/>
      <c r="D1369" s="151" t="s">
        <v>173</v>
      </c>
      <c r="E1369" s="158" t="s">
        <v>3</v>
      </c>
      <c r="F1369" s="159" t="s">
        <v>1313</v>
      </c>
      <c r="H1369" s="160">
        <v>6.384</v>
      </c>
      <c r="I1369" s="161"/>
      <c r="L1369" s="157"/>
      <c r="M1369" s="162"/>
      <c r="T1369" s="163"/>
      <c r="AT1369" s="158" t="s">
        <v>173</v>
      </c>
      <c r="AU1369" s="158" t="s">
        <v>82</v>
      </c>
      <c r="AV1369" s="13" t="s">
        <v>82</v>
      </c>
      <c r="AW1369" s="13" t="s">
        <v>32</v>
      </c>
      <c r="AX1369" s="13" t="s">
        <v>73</v>
      </c>
      <c r="AY1369" s="158" t="s">
        <v>161</v>
      </c>
    </row>
    <row r="1370" spans="2:51" s="12" customFormat="1" ht="12">
      <c r="B1370" s="150"/>
      <c r="D1370" s="151" t="s">
        <v>173</v>
      </c>
      <c r="E1370" s="152" t="s">
        <v>3</v>
      </c>
      <c r="F1370" s="153" t="s">
        <v>307</v>
      </c>
      <c r="H1370" s="152" t="s">
        <v>3</v>
      </c>
      <c r="I1370" s="154"/>
      <c r="L1370" s="150"/>
      <c r="M1370" s="155"/>
      <c r="T1370" s="156"/>
      <c r="AT1370" s="152" t="s">
        <v>173</v>
      </c>
      <c r="AU1370" s="152" t="s">
        <v>82</v>
      </c>
      <c r="AV1370" s="12" t="s">
        <v>80</v>
      </c>
      <c r="AW1370" s="12" t="s">
        <v>32</v>
      </c>
      <c r="AX1370" s="12" t="s">
        <v>73</v>
      </c>
      <c r="AY1370" s="152" t="s">
        <v>161</v>
      </c>
    </row>
    <row r="1371" spans="2:51" s="13" customFormat="1" ht="12">
      <c r="B1371" s="157"/>
      <c r="D1371" s="151" t="s">
        <v>173</v>
      </c>
      <c r="E1371" s="158" t="s">
        <v>3</v>
      </c>
      <c r="F1371" s="159" t="s">
        <v>1314</v>
      </c>
      <c r="H1371" s="160">
        <v>19.44</v>
      </c>
      <c r="I1371" s="161"/>
      <c r="L1371" s="157"/>
      <c r="M1371" s="162"/>
      <c r="T1371" s="163"/>
      <c r="AT1371" s="158" t="s">
        <v>173</v>
      </c>
      <c r="AU1371" s="158" t="s">
        <v>82</v>
      </c>
      <c r="AV1371" s="13" t="s">
        <v>82</v>
      </c>
      <c r="AW1371" s="13" t="s">
        <v>32</v>
      </c>
      <c r="AX1371" s="13" t="s">
        <v>73</v>
      </c>
      <c r="AY1371" s="158" t="s">
        <v>161</v>
      </c>
    </row>
    <row r="1372" spans="2:51" s="14" customFormat="1" ht="12">
      <c r="B1372" s="164"/>
      <c r="D1372" s="151" t="s">
        <v>173</v>
      </c>
      <c r="E1372" s="165" t="s">
        <v>3</v>
      </c>
      <c r="F1372" s="166" t="s">
        <v>192</v>
      </c>
      <c r="H1372" s="167">
        <v>25.824</v>
      </c>
      <c r="I1372" s="168"/>
      <c r="L1372" s="164"/>
      <c r="M1372" s="169"/>
      <c r="T1372" s="170"/>
      <c r="AT1372" s="165" t="s">
        <v>173</v>
      </c>
      <c r="AU1372" s="165" t="s">
        <v>82</v>
      </c>
      <c r="AV1372" s="14" t="s">
        <v>169</v>
      </c>
      <c r="AW1372" s="14" t="s">
        <v>32</v>
      </c>
      <c r="AX1372" s="14" t="s">
        <v>80</v>
      </c>
      <c r="AY1372" s="165" t="s">
        <v>161</v>
      </c>
    </row>
    <row r="1373" spans="2:65" s="1" customFormat="1" ht="55.5" customHeight="1">
      <c r="B1373" s="132"/>
      <c r="C1373" s="133" t="s">
        <v>1315</v>
      </c>
      <c r="D1373" s="133" t="s">
        <v>164</v>
      </c>
      <c r="E1373" s="134" t="s">
        <v>1316</v>
      </c>
      <c r="F1373" s="135" t="s">
        <v>1317</v>
      </c>
      <c r="G1373" s="136" t="s">
        <v>167</v>
      </c>
      <c r="H1373" s="137">
        <v>0.675</v>
      </c>
      <c r="I1373" s="138"/>
      <c r="J1373" s="139">
        <f>ROUND(I1373*H1373,2)</f>
        <v>0</v>
      </c>
      <c r="K1373" s="135" t="s">
        <v>168</v>
      </c>
      <c r="L1373" s="33"/>
      <c r="M1373" s="140" t="s">
        <v>3</v>
      </c>
      <c r="N1373" s="141" t="s">
        <v>44</v>
      </c>
      <c r="P1373" s="142">
        <f>O1373*H1373</f>
        <v>0</v>
      </c>
      <c r="Q1373" s="142">
        <v>0.02547</v>
      </c>
      <c r="R1373" s="142">
        <f>Q1373*H1373</f>
        <v>0.01719225</v>
      </c>
      <c r="S1373" s="142">
        <v>0</v>
      </c>
      <c r="T1373" s="143">
        <f>S1373*H1373</f>
        <v>0</v>
      </c>
      <c r="AR1373" s="144" t="s">
        <v>310</v>
      </c>
      <c r="AT1373" s="144" t="s">
        <v>164</v>
      </c>
      <c r="AU1373" s="144" t="s">
        <v>82</v>
      </c>
      <c r="AY1373" s="18" t="s">
        <v>161</v>
      </c>
      <c r="BE1373" s="145">
        <f>IF(N1373="základní",J1373,0)</f>
        <v>0</v>
      </c>
      <c r="BF1373" s="145">
        <f>IF(N1373="snížená",J1373,0)</f>
        <v>0</v>
      </c>
      <c r="BG1373" s="145">
        <f>IF(N1373="zákl. přenesená",J1373,0)</f>
        <v>0</v>
      </c>
      <c r="BH1373" s="145">
        <f>IF(N1373="sníž. přenesená",J1373,0)</f>
        <v>0</v>
      </c>
      <c r="BI1373" s="145">
        <f>IF(N1373="nulová",J1373,0)</f>
        <v>0</v>
      </c>
      <c r="BJ1373" s="18" t="s">
        <v>80</v>
      </c>
      <c r="BK1373" s="145">
        <f>ROUND(I1373*H1373,2)</f>
        <v>0</v>
      </c>
      <c r="BL1373" s="18" t="s">
        <v>310</v>
      </c>
      <c r="BM1373" s="144" t="s">
        <v>1318</v>
      </c>
    </row>
    <row r="1374" spans="2:47" s="1" customFormat="1" ht="12">
      <c r="B1374" s="33"/>
      <c r="D1374" s="146" t="s">
        <v>171</v>
      </c>
      <c r="F1374" s="147" t="s">
        <v>1319</v>
      </c>
      <c r="I1374" s="148"/>
      <c r="L1374" s="33"/>
      <c r="M1374" s="149"/>
      <c r="T1374" s="54"/>
      <c r="AT1374" s="18" t="s">
        <v>171</v>
      </c>
      <c r="AU1374" s="18" t="s">
        <v>82</v>
      </c>
    </row>
    <row r="1375" spans="2:51" s="12" customFormat="1" ht="12">
      <c r="B1375" s="150"/>
      <c r="D1375" s="151" t="s">
        <v>173</v>
      </c>
      <c r="E1375" s="152" t="s">
        <v>3</v>
      </c>
      <c r="F1375" s="153" t="s">
        <v>445</v>
      </c>
      <c r="H1375" s="152" t="s">
        <v>3</v>
      </c>
      <c r="I1375" s="154"/>
      <c r="L1375" s="150"/>
      <c r="M1375" s="155"/>
      <c r="T1375" s="156"/>
      <c r="AT1375" s="152" t="s">
        <v>173</v>
      </c>
      <c r="AU1375" s="152" t="s">
        <v>82</v>
      </c>
      <c r="AV1375" s="12" t="s">
        <v>80</v>
      </c>
      <c r="AW1375" s="12" t="s">
        <v>32</v>
      </c>
      <c r="AX1375" s="12" t="s">
        <v>73</v>
      </c>
      <c r="AY1375" s="152" t="s">
        <v>161</v>
      </c>
    </row>
    <row r="1376" spans="2:51" s="13" customFormat="1" ht="12">
      <c r="B1376" s="157"/>
      <c r="D1376" s="151" t="s">
        <v>173</v>
      </c>
      <c r="E1376" s="158" t="s">
        <v>3</v>
      </c>
      <c r="F1376" s="159" t="s">
        <v>473</v>
      </c>
      <c r="H1376" s="160">
        <v>0.675</v>
      </c>
      <c r="I1376" s="161"/>
      <c r="L1376" s="157"/>
      <c r="M1376" s="162"/>
      <c r="T1376" s="163"/>
      <c r="AT1376" s="158" t="s">
        <v>173</v>
      </c>
      <c r="AU1376" s="158" t="s">
        <v>82</v>
      </c>
      <c r="AV1376" s="13" t="s">
        <v>82</v>
      </c>
      <c r="AW1376" s="13" t="s">
        <v>32</v>
      </c>
      <c r="AX1376" s="13" t="s">
        <v>80</v>
      </c>
      <c r="AY1376" s="158" t="s">
        <v>161</v>
      </c>
    </row>
    <row r="1377" spans="2:65" s="1" customFormat="1" ht="49.15" customHeight="1">
      <c r="B1377" s="132"/>
      <c r="C1377" s="133" t="s">
        <v>1320</v>
      </c>
      <c r="D1377" s="133" t="s">
        <v>164</v>
      </c>
      <c r="E1377" s="134" t="s">
        <v>1321</v>
      </c>
      <c r="F1377" s="135" t="s">
        <v>1322</v>
      </c>
      <c r="G1377" s="136" t="s">
        <v>167</v>
      </c>
      <c r="H1377" s="137">
        <v>279.269</v>
      </c>
      <c r="I1377" s="138"/>
      <c r="J1377" s="139">
        <f>ROUND(I1377*H1377,2)</f>
        <v>0</v>
      </c>
      <c r="K1377" s="135" t="s">
        <v>168</v>
      </c>
      <c r="L1377" s="33"/>
      <c r="M1377" s="140" t="s">
        <v>3</v>
      </c>
      <c r="N1377" s="141" t="s">
        <v>44</v>
      </c>
      <c r="P1377" s="142">
        <f>O1377*H1377</f>
        <v>0</v>
      </c>
      <c r="Q1377" s="142">
        <v>0.01217</v>
      </c>
      <c r="R1377" s="142">
        <f>Q1377*H1377</f>
        <v>3.3987037300000003</v>
      </c>
      <c r="S1377" s="142">
        <v>0</v>
      </c>
      <c r="T1377" s="143">
        <f>S1377*H1377</f>
        <v>0</v>
      </c>
      <c r="AR1377" s="144" t="s">
        <v>310</v>
      </c>
      <c r="AT1377" s="144" t="s">
        <v>164</v>
      </c>
      <c r="AU1377" s="144" t="s">
        <v>82</v>
      </c>
      <c r="AY1377" s="18" t="s">
        <v>161</v>
      </c>
      <c r="BE1377" s="145">
        <f>IF(N1377="základní",J1377,0)</f>
        <v>0</v>
      </c>
      <c r="BF1377" s="145">
        <f>IF(N1377="snížená",J1377,0)</f>
        <v>0</v>
      </c>
      <c r="BG1377" s="145">
        <f>IF(N1377="zákl. přenesená",J1377,0)</f>
        <v>0</v>
      </c>
      <c r="BH1377" s="145">
        <f>IF(N1377="sníž. přenesená",J1377,0)</f>
        <v>0</v>
      </c>
      <c r="BI1377" s="145">
        <f>IF(N1377="nulová",J1377,0)</f>
        <v>0</v>
      </c>
      <c r="BJ1377" s="18" t="s">
        <v>80</v>
      </c>
      <c r="BK1377" s="145">
        <f>ROUND(I1377*H1377,2)</f>
        <v>0</v>
      </c>
      <c r="BL1377" s="18" t="s">
        <v>310</v>
      </c>
      <c r="BM1377" s="144" t="s">
        <v>1323</v>
      </c>
    </row>
    <row r="1378" spans="2:47" s="1" customFormat="1" ht="12">
      <c r="B1378" s="33"/>
      <c r="D1378" s="146" t="s">
        <v>171</v>
      </c>
      <c r="F1378" s="147" t="s">
        <v>1324</v>
      </c>
      <c r="I1378" s="148"/>
      <c r="L1378" s="33"/>
      <c r="M1378" s="149"/>
      <c r="T1378" s="54"/>
      <c r="AT1378" s="18" t="s">
        <v>171</v>
      </c>
      <c r="AU1378" s="18" t="s">
        <v>82</v>
      </c>
    </row>
    <row r="1379" spans="2:51" s="12" customFormat="1" ht="12">
      <c r="B1379" s="150"/>
      <c r="D1379" s="151" t="s">
        <v>173</v>
      </c>
      <c r="E1379" s="152" t="s">
        <v>3</v>
      </c>
      <c r="F1379" s="153" t="s">
        <v>1325</v>
      </c>
      <c r="H1379" s="152" t="s">
        <v>3</v>
      </c>
      <c r="I1379" s="154"/>
      <c r="L1379" s="150"/>
      <c r="M1379" s="155"/>
      <c r="T1379" s="156"/>
      <c r="AT1379" s="152" t="s">
        <v>173</v>
      </c>
      <c r="AU1379" s="152" t="s">
        <v>82</v>
      </c>
      <c r="AV1379" s="12" t="s">
        <v>80</v>
      </c>
      <c r="AW1379" s="12" t="s">
        <v>32</v>
      </c>
      <c r="AX1379" s="12" t="s">
        <v>73</v>
      </c>
      <c r="AY1379" s="152" t="s">
        <v>161</v>
      </c>
    </row>
    <row r="1380" spans="2:51" s="12" customFormat="1" ht="12">
      <c r="B1380" s="150"/>
      <c r="D1380" s="151" t="s">
        <v>173</v>
      </c>
      <c r="E1380" s="152" t="s">
        <v>3</v>
      </c>
      <c r="F1380" s="153" t="s">
        <v>1326</v>
      </c>
      <c r="H1380" s="152" t="s">
        <v>3</v>
      </c>
      <c r="I1380" s="154"/>
      <c r="L1380" s="150"/>
      <c r="M1380" s="155"/>
      <c r="T1380" s="156"/>
      <c r="AT1380" s="152" t="s">
        <v>173</v>
      </c>
      <c r="AU1380" s="152" t="s">
        <v>82</v>
      </c>
      <c r="AV1380" s="12" t="s">
        <v>80</v>
      </c>
      <c r="AW1380" s="12" t="s">
        <v>32</v>
      </c>
      <c r="AX1380" s="12" t="s">
        <v>73</v>
      </c>
      <c r="AY1380" s="152" t="s">
        <v>161</v>
      </c>
    </row>
    <row r="1381" spans="2:51" s="13" customFormat="1" ht="12">
      <c r="B1381" s="157"/>
      <c r="D1381" s="151" t="s">
        <v>173</v>
      </c>
      <c r="E1381" s="158" t="s">
        <v>3</v>
      </c>
      <c r="F1381" s="159" t="s">
        <v>1327</v>
      </c>
      <c r="H1381" s="160">
        <v>1.242</v>
      </c>
      <c r="I1381" s="161"/>
      <c r="L1381" s="157"/>
      <c r="M1381" s="162"/>
      <c r="T1381" s="163"/>
      <c r="AT1381" s="158" t="s">
        <v>173</v>
      </c>
      <c r="AU1381" s="158" t="s">
        <v>82</v>
      </c>
      <c r="AV1381" s="13" t="s">
        <v>82</v>
      </c>
      <c r="AW1381" s="13" t="s">
        <v>32</v>
      </c>
      <c r="AX1381" s="13" t="s">
        <v>73</v>
      </c>
      <c r="AY1381" s="158" t="s">
        <v>161</v>
      </c>
    </row>
    <row r="1382" spans="2:51" s="12" customFormat="1" ht="12">
      <c r="B1382" s="150"/>
      <c r="D1382" s="151" t="s">
        <v>173</v>
      </c>
      <c r="E1382" s="152" t="s">
        <v>3</v>
      </c>
      <c r="F1382" s="153" t="s">
        <v>547</v>
      </c>
      <c r="H1382" s="152" t="s">
        <v>3</v>
      </c>
      <c r="I1382" s="154"/>
      <c r="L1382" s="150"/>
      <c r="M1382" s="155"/>
      <c r="T1382" s="156"/>
      <c r="AT1382" s="152" t="s">
        <v>173</v>
      </c>
      <c r="AU1382" s="152" t="s">
        <v>82</v>
      </c>
      <c r="AV1382" s="12" t="s">
        <v>80</v>
      </c>
      <c r="AW1382" s="12" t="s">
        <v>32</v>
      </c>
      <c r="AX1382" s="12" t="s">
        <v>73</v>
      </c>
      <c r="AY1382" s="152" t="s">
        <v>161</v>
      </c>
    </row>
    <row r="1383" spans="2:51" s="13" customFormat="1" ht="12">
      <c r="B1383" s="157"/>
      <c r="D1383" s="151" t="s">
        <v>173</v>
      </c>
      <c r="E1383" s="158" t="s">
        <v>3</v>
      </c>
      <c r="F1383" s="159" t="s">
        <v>1328</v>
      </c>
      <c r="H1383" s="160">
        <v>8.32</v>
      </c>
      <c r="I1383" s="161"/>
      <c r="L1383" s="157"/>
      <c r="M1383" s="162"/>
      <c r="T1383" s="163"/>
      <c r="AT1383" s="158" t="s">
        <v>173</v>
      </c>
      <c r="AU1383" s="158" t="s">
        <v>82</v>
      </c>
      <c r="AV1383" s="13" t="s">
        <v>82</v>
      </c>
      <c r="AW1383" s="13" t="s">
        <v>32</v>
      </c>
      <c r="AX1383" s="13" t="s">
        <v>73</v>
      </c>
      <c r="AY1383" s="158" t="s">
        <v>161</v>
      </c>
    </row>
    <row r="1384" spans="2:51" s="12" customFormat="1" ht="12">
      <c r="B1384" s="150"/>
      <c r="D1384" s="151" t="s">
        <v>173</v>
      </c>
      <c r="E1384" s="152" t="s">
        <v>3</v>
      </c>
      <c r="F1384" s="153" t="s">
        <v>552</v>
      </c>
      <c r="H1384" s="152" t="s">
        <v>3</v>
      </c>
      <c r="I1384" s="154"/>
      <c r="L1384" s="150"/>
      <c r="M1384" s="155"/>
      <c r="T1384" s="156"/>
      <c r="AT1384" s="152" t="s">
        <v>173</v>
      </c>
      <c r="AU1384" s="152" t="s">
        <v>82</v>
      </c>
      <c r="AV1384" s="12" t="s">
        <v>80</v>
      </c>
      <c r="AW1384" s="12" t="s">
        <v>32</v>
      </c>
      <c r="AX1384" s="12" t="s">
        <v>73</v>
      </c>
      <c r="AY1384" s="152" t="s">
        <v>161</v>
      </c>
    </row>
    <row r="1385" spans="2:51" s="13" customFormat="1" ht="12">
      <c r="B1385" s="157"/>
      <c r="D1385" s="151" t="s">
        <v>173</v>
      </c>
      <c r="E1385" s="158" t="s">
        <v>3</v>
      </c>
      <c r="F1385" s="159" t="s">
        <v>1329</v>
      </c>
      <c r="H1385" s="160">
        <v>108.55</v>
      </c>
      <c r="I1385" s="161"/>
      <c r="L1385" s="157"/>
      <c r="M1385" s="162"/>
      <c r="T1385" s="163"/>
      <c r="AT1385" s="158" t="s">
        <v>173</v>
      </c>
      <c r="AU1385" s="158" t="s">
        <v>82</v>
      </c>
      <c r="AV1385" s="13" t="s">
        <v>82</v>
      </c>
      <c r="AW1385" s="13" t="s">
        <v>32</v>
      </c>
      <c r="AX1385" s="13" t="s">
        <v>73</v>
      </c>
      <c r="AY1385" s="158" t="s">
        <v>161</v>
      </c>
    </row>
    <row r="1386" spans="2:51" s="12" customFormat="1" ht="12">
      <c r="B1386" s="150"/>
      <c r="D1386" s="151" t="s">
        <v>173</v>
      </c>
      <c r="E1386" s="152" t="s">
        <v>3</v>
      </c>
      <c r="F1386" s="153" t="s">
        <v>474</v>
      </c>
      <c r="H1386" s="152" t="s">
        <v>3</v>
      </c>
      <c r="I1386" s="154"/>
      <c r="L1386" s="150"/>
      <c r="M1386" s="155"/>
      <c r="T1386" s="156"/>
      <c r="AT1386" s="152" t="s">
        <v>173</v>
      </c>
      <c r="AU1386" s="152" t="s">
        <v>82</v>
      </c>
      <c r="AV1386" s="12" t="s">
        <v>80</v>
      </c>
      <c r="AW1386" s="12" t="s">
        <v>32</v>
      </c>
      <c r="AX1386" s="12" t="s">
        <v>73</v>
      </c>
      <c r="AY1386" s="152" t="s">
        <v>161</v>
      </c>
    </row>
    <row r="1387" spans="2:51" s="13" customFormat="1" ht="12">
      <c r="B1387" s="157"/>
      <c r="D1387" s="151" t="s">
        <v>173</v>
      </c>
      <c r="E1387" s="158" t="s">
        <v>3</v>
      </c>
      <c r="F1387" s="159" t="s">
        <v>1330</v>
      </c>
      <c r="H1387" s="160">
        <v>12.4</v>
      </c>
      <c r="I1387" s="161"/>
      <c r="L1387" s="157"/>
      <c r="M1387" s="162"/>
      <c r="T1387" s="163"/>
      <c r="AT1387" s="158" t="s">
        <v>173</v>
      </c>
      <c r="AU1387" s="158" t="s">
        <v>82</v>
      </c>
      <c r="AV1387" s="13" t="s">
        <v>82</v>
      </c>
      <c r="AW1387" s="13" t="s">
        <v>32</v>
      </c>
      <c r="AX1387" s="13" t="s">
        <v>73</v>
      </c>
      <c r="AY1387" s="158" t="s">
        <v>161</v>
      </c>
    </row>
    <row r="1388" spans="2:51" s="12" customFormat="1" ht="12">
      <c r="B1388" s="150"/>
      <c r="D1388" s="151" t="s">
        <v>173</v>
      </c>
      <c r="E1388" s="152" t="s">
        <v>3</v>
      </c>
      <c r="F1388" s="153" t="s">
        <v>307</v>
      </c>
      <c r="H1388" s="152" t="s">
        <v>3</v>
      </c>
      <c r="I1388" s="154"/>
      <c r="L1388" s="150"/>
      <c r="M1388" s="155"/>
      <c r="T1388" s="156"/>
      <c r="AT1388" s="152" t="s">
        <v>173</v>
      </c>
      <c r="AU1388" s="152" t="s">
        <v>82</v>
      </c>
      <c r="AV1388" s="12" t="s">
        <v>80</v>
      </c>
      <c r="AW1388" s="12" t="s">
        <v>32</v>
      </c>
      <c r="AX1388" s="12" t="s">
        <v>73</v>
      </c>
      <c r="AY1388" s="152" t="s">
        <v>161</v>
      </c>
    </row>
    <row r="1389" spans="2:51" s="12" customFormat="1" ht="12">
      <c r="B1389" s="150"/>
      <c r="D1389" s="151" t="s">
        <v>173</v>
      </c>
      <c r="E1389" s="152" t="s">
        <v>3</v>
      </c>
      <c r="F1389" s="153" t="s">
        <v>534</v>
      </c>
      <c r="H1389" s="152" t="s">
        <v>3</v>
      </c>
      <c r="I1389" s="154"/>
      <c r="L1389" s="150"/>
      <c r="M1389" s="155"/>
      <c r="T1389" s="156"/>
      <c r="AT1389" s="152" t="s">
        <v>173</v>
      </c>
      <c r="AU1389" s="152" t="s">
        <v>82</v>
      </c>
      <c r="AV1389" s="12" t="s">
        <v>80</v>
      </c>
      <c r="AW1389" s="12" t="s">
        <v>32</v>
      </c>
      <c r="AX1389" s="12" t="s">
        <v>73</v>
      </c>
      <c r="AY1389" s="152" t="s">
        <v>161</v>
      </c>
    </row>
    <row r="1390" spans="2:51" s="13" customFormat="1" ht="12">
      <c r="B1390" s="157"/>
      <c r="D1390" s="151" t="s">
        <v>173</v>
      </c>
      <c r="E1390" s="158" t="s">
        <v>3</v>
      </c>
      <c r="F1390" s="159" t="s">
        <v>1331</v>
      </c>
      <c r="H1390" s="160">
        <v>94.42</v>
      </c>
      <c r="I1390" s="161"/>
      <c r="L1390" s="157"/>
      <c r="M1390" s="162"/>
      <c r="T1390" s="163"/>
      <c r="AT1390" s="158" t="s">
        <v>173</v>
      </c>
      <c r="AU1390" s="158" t="s">
        <v>82</v>
      </c>
      <c r="AV1390" s="13" t="s">
        <v>82</v>
      </c>
      <c r="AW1390" s="13" t="s">
        <v>32</v>
      </c>
      <c r="AX1390" s="13" t="s">
        <v>73</v>
      </c>
      <c r="AY1390" s="158" t="s">
        <v>161</v>
      </c>
    </row>
    <row r="1391" spans="2:51" s="12" customFormat="1" ht="12">
      <c r="B1391" s="150"/>
      <c r="D1391" s="151" t="s">
        <v>173</v>
      </c>
      <c r="E1391" s="152" t="s">
        <v>3</v>
      </c>
      <c r="F1391" s="153" t="s">
        <v>1332</v>
      </c>
      <c r="H1391" s="152" t="s">
        <v>3</v>
      </c>
      <c r="I1391" s="154"/>
      <c r="L1391" s="150"/>
      <c r="M1391" s="155"/>
      <c r="T1391" s="156"/>
      <c r="AT1391" s="152" t="s">
        <v>173</v>
      </c>
      <c r="AU1391" s="152" t="s">
        <v>82</v>
      </c>
      <c r="AV1391" s="12" t="s">
        <v>80</v>
      </c>
      <c r="AW1391" s="12" t="s">
        <v>32</v>
      </c>
      <c r="AX1391" s="12" t="s">
        <v>73</v>
      </c>
      <c r="AY1391" s="152" t="s">
        <v>161</v>
      </c>
    </row>
    <row r="1392" spans="2:51" s="12" customFormat="1" ht="12">
      <c r="B1392" s="150"/>
      <c r="D1392" s="151" t="s">
        <v>173</v>
      </c>
      <c r="E1392" s="152" t="s">
        <v>3</v>
      </c>
      <c r="F1392" s="153" t="s">
        <v>299</v>
      </c>
      <c r="H1392" s="152" t="s">
        <v>3</v>
      </c>
      <c r="I1392" s="154"/>
      <c r="L1392" s="150"/>
      <c r="M1392" s="155"/>
      <c r="T1392" s="156"/>
      <c r="AT1392" s="152" t="s">
        <v>173</v>
      </c>
      <c r="AU1392" s="152" t="s">
        <v>82</v>
      </c>
      <c r="AV1392" s="12" t="s">
        <v>80</v>
      </c>
      <c r="AW1392" s="12" t="s">
        <v>32</v>
      </c>
      <c r="AX1392" s="12" t="s">
        <v>73</v>
      </c>
      <c r="AY1392" s="152" t="s">
        <v>161</v>
      </c>
    </row>
    <row r="1393" spans="2:51" s="12" customFormat="1" ht="12">
      <c r="B1393" s="150"/>
      <c r="D1393" s="151" t="s">
        <v>173</v>
      </c>
      <c r="E1393" s="152" t="s">
        <v>3</v>
      </c>
      <c r="F1393" s="153" t="s">
        <v>520</v>
      </c>
      <c r="H1393" s="152" t="s">
        <v>3</v>
      </c>
      <c r="I1393" s="154"/>
      <c r="L1393" s="150"/>
      <c r="M1393" s="155"/>
      <c r="T1393" s="156"/>
      <c r="AT1393" s="152" t="s">
        <v>173</v>
      </c>
      <c r="AU1393" s="152" t="s">
        <v>82</v>
      </c>
      <c r="AV1393" s="12" t="s">
        <v>80</v>
      </c>
      <c r="AW1393" s="12" t="s">
        <v>32</v>
      </c>
      <c r="AX1393" s="12" t="s">
        <v>73</v>
      </c>
      <c r="AY1393" s="152" t="s">
        <v>161</v>
      </c>
    </row>
    <row r="1394" spans="2:51" s="13" customFormat="1" ht="12">
      <c r="B1394" s="157"/>
      <c r="D1394" s="151" t="s">
        <v>173</v>
      </c>
      <c r="E1394" s="158" t="s">
        <v>3</v>
      </c>
      <c r="F1394" s="159" t="s">
        <v>1333</v>
      </c>
      <c r="H1394" s="160">
        <v>4.4</v>
      </c>
      <c r="I1394" s="161"/>
      <c r="L1394" s="157"/>
      <c r="M1394" s="162"/>
      <c r="T1394" s="163"/>
      <c r="AT1394" s="158" t="s">
        <v>173</v>
      </c>
      <c r="AU1394" s="158" t="s">
        <v>82</v>
      </c>
      <c r="AV1394" s="13" t="s">
        <v>82</v>
      </c>
      <c r="AW1394" s="13" t="s">
        <v>32</v>
      </c>
      <c r="AX1394" s="13" t="s">
        <v>73</v>
      </c>
      <c r="AY1394" s="158" t="s">
        <v>161</v>
      </c>
    </row>
    <row r="1395" spans="2:51" s="12" customFormat="1" ht="12">
      <c r="B1395" s="150"/>
      <c r="D1395" s="151" t="s">
        <v>173</v>
      </c>
      <c r="E1395" s="152" t="s">
        <v>3</v>
      </c>
      <c r="F1395" s="153" t="s">
        <v>522</v>
      </c>
      <c r="H1395" s="152" t="s">
        <v>3</v>
      </c>
      <c r="I1395" s="154"/>
      <c r="L1395" s="150"/>
      <c r="M1395" s="155"/>
      <c r="T1395" s="156"/>
      <c r="AT1395" s="152" t="s">
        <v>173</v>
      </c>
      <c r="AU1395" s="152" t="s">
        <v>82</v>
      </c>
      <c r="AV1395" s="12" t="s">
        <v>80</v>
      </c>
      <c r="AW1395" s="12" t="s">
        <v>32</v>
      </c>
      <c r="AX1395" s="12" t="s">
        <v>73</v>
      </c>
      <c r="AY1395" s="152" t="s">
        <v>161</v>
      </c>
    </row>
    <row r="1396" spans="2:51" s="13" customFormat="1" ht="12">
      <c r="B1396" s="157"/>
      <c r="D1396" s="151" t="s">
        <v>173</v>
      </c>
      <c r="E1396" s="158" t="s">
        <v>3</v>
      </c>
      <c r="F1396" s="159" t="s">
        <v>1334</v>
      </c>
      <c r="H1396" s="160">
        <v>10.925</v>
      </c>
      <c r="I1396" s="161"/>
      <c r="L1396" s="157"/>
      <c r="M1396" s="162"/>
      <c r="T1396" s="163"/>
      <c r="AT1396" s="158" t="s">
        <v>173</v>
      </c>
      <c r="AU1396" s="158" t="s">
        <v>82</v>
      </c>
      <c r="AV1396" s="13" t="s">
        <v>82</v>
      </c>
      <c r="AW1396" s="13" t="s">
        <v>32</v>
      </c>
      <c r="AX1396" s="13" t="s">
        <v>73</v>
      </c>
      <c r="AY1396" s="158" t="s">
        <v>161</v>
      </c>
    </row>
    <row r="1397" spans="2:51" s="12" customFormat="1" ht="12">
      <c r="B1397" s="150"/>
      <c r="D1397" s="151" t="s">
        <v>173</v>
      </c>
      <c r="E1397" s="152" t="s">
        <v>3</v>
      </c>
      <c r="F1397" s="153" t="s">
        <v>276</v>
      </c>
      <c r="H1397" s="152" t="s">
        <v>3</v>
      </c>
      <c r="I1397" s="154"/>
      <c r="L1397" s="150"/>
      <c r="M1397" s="155"/>
      <c r="T1397" s="156"/>
      <c r="AT1397" s="152" t="s">
        <v>173</v>
      </c>
      <c r="AU1397" s="152" t="s">
        <v>82</v>
      </c>
      <c r="AV1397" s="12" t="s">
        <v>80</v>
      </c>
      <c r="AW1397" s="12" t="s">
        <v>32</v>
      </c>
      <c r="AX1397" s="12" t="s">
        <v>73</v>
      </c>
      <c r="AY1397" s="152" t="s">
        <v>161</v>
      </c>
    </row>
    <row r="1398" spans="2:51" s="12" customFormat="1" ht="12">
      <c r="B1398" s="150"/>
      <c r="D1398" s="151" t="s">
        <v>173</v>
      </c>
      <c r="E1398" s="152" t="s">
        <v>3</v>
      </c>
      <c r="F1398" s="153" t="s">
        <v>544</v>
      </c>
      <c r="H1398" s="152" t="s">
        <v>3</v>
      </c>
      <c r="I1398" s="154"/>
      <c r="L1398" s="150"/>
      <c r="M1398" s="155"/>
      <c r="T1398" s="156"/>
      <c r="AT1398" s="152" t="s">
        <v>173</v>
      </c>
      <c r="AU1398" s="152" t="s">
        <v>82</v>
      </c>
      <c r="AV1398" s="12" t="s">
        <v>80</v>
      </c>
      <c r="AW1398" s="12" t="s">
        <v>32</v>
      </c>
      <c r="AX1398" s="12" t="s">
        <v>73</v>
      </c>
      <c r="AY1398" s="152" t="s">
        <v>161</v>
      </c>
    </row>
    <row r="1399" spans="2:51" s="13" customFormat="1" ht="12">
      <c r="B1399" s="157"/>
      <c r="D1399" s="151" t="s">
        <v>173</v>
      </c>
      <c r="E1399" s="158" t="s">
        <v>3</v>
      </c>
      <c r="F1399" s="159" t="s">
        <v>1335</v>
      </c>
      <c r="H1399" s="160">
        <v>16.238</v>
      </c>
      <c r="I1399" s="161"/>
      <c r="L1399" s="157"/>
      <c r="M1399" s="162"/>
      <c r="T1399" s="163"/>
      <c r="AT1399" s="158" t="s">
        <v>173</v>
      </c>
      <c r="AU1399" s="158" t="s">
        <v>82</v>
      </c>
      <c r="AV1399" s="13" t="s">
        <v>82</v>
      </c>
      <c r="AW1399" s="13" t="s">
        <v>32</v>
      </c>
      <c r="AX1399" s="13" t="s">
        <v>73</v>
      </c>
      <c r="AY1399" s="158" t="s">
        <v>161</v>
      </c>
    </row>
    <row r="1400" spans="2:51" s="12" customFormat="1" ht="12">
      <c r="B1400" s="150"/>
      <c r="D1400" s="151" t="s">
        <v>173</v>
      </c>
      <c r="E1400" s="152" t="s">
        <v>3</v>
      </c>
      <c r="F1400" s="153" t="s">
        <v>556</v>
      </c>
      <c r="H1400" s="152" t="s">
        <v>3</v>
      </c>
      <c r="I1400" s="154"/>
      <c r="L1400" s="150"/>
      <c r="M1400" s="155"/>
      <c r="T1400" s="156"/>
      <c r="AT1400" s="152" t="s">
        <v>173</v>
      </c>
      <c r="AU1400" s="152" t="s">
        <v>82</v>
      </c>
      <c r="AV1400" s="12" t="s">
        <v>80</v>
      </c>
      <c r="AW1400" s="12" t="s">
        <v>32</v>
      </c>
      <c r="AX1400" s="12" t="s">
        <v>73</v>
      </c>
      <c r="AY1400" s="152" t="s">
        <v>161</v>
      </c>
    </row>
    <row r="1401" spans="2:51" s="13" customFormat="1" ht="12">
      <c r="B1401" s="157"/>
      <c r="D1401" s="151" t="s">
        <v>173</v>
      </c>
      <c r="E1401" s="158" t="s">
        <v>3</v>
      </c>
      <c r="F1401" s="159" t="s">
        <v>1336</v>
      </c>
      <c r="H1401" s="160">
        <v>7.87</v>
      </c>
      <c r="I1401" s="161"/>
      <c r="L1401" s="157"/>
      <c r="M1401" s="162"/>
      <c r="T1401" s="163"/>
      <c r="AT1401" s="158" t="s">
        <v>173</v>
      </c>
      <c r="AU1401" s="158" t="s">
        <v>82</v>
      </c>
      <c r="AV1401" s="13" t="s">
        <v>82</v>
      </c>
      <c r="AW1401" s="13" t="s">
        <v>32</v>
      </c>
      <c r="AX1401" s="13" t="s">
        <v>73</v>
      </c>
      <c r="AY1401" s="158" t="s">
        <v>161</v>
      </c>
    </row>
    <row r="1402" spans="2:51" s="12" customFormat="1" ht="12">
      <c r="B1402" s="150"/>
      <c r="D1402" s="151" t="s">
        <v>173</v>
      </c>
      <c r="E1402" s="152" t="s">
        <v>3</v>
      </c>
      <c r="F1402" s="153" t="s">
        <v>307</v>
      </c>
      <c r="H1402" s="152" t="s">
        <v>3</v>
      </c>
      <c r="I1402" s="154"/>
      <c r="L1402" s="150"/>
      <c r="M1402" s="155"/>
      <c r="T1402" s="156"/>
      <c r="AT1402" s="152" t="s">
        <v>173</v>
      </c>
      <c r="AU1402" s="152" t="s">
        <v>82</v>
      </c>
      <c r="AV1402" s="12" t="s">
        <v>80</v>
      </c>
      <c r="AW1402" s="12" t="s">
        <v>32</v>
      </c>
      <c r="AX1402" s="12" t="s">
        <v>73</v>
      </c>
      <c r="AY1402" s="152" t="s">
        <v>161</v>
      </c>
    </row>
    <row r="1403" spans="2:51" s="12" customFormat="1" ht="12">
      <c r="B1403" s="150"/>
      <c r="D1403" s="151" t="s">
        <v>173</v>
      </c>
      <c r="E1403" s="152" t="s">
        <v>3</v>
      </c>
      <c r="F1403" s="153" t="s">
        <v>540</v>
      </c>
      <c r="H1403" s="152" t="s">
        <v>3</v>
      </c>
      <c r="I1403" s="154"/>
      <c r="L1403" s="150"/>
      <c r="M1403" s="155"/>
      <c r="T1403" s="156"/>
      <c r="AT1403" s="152" t="s">
        <v>173</v>
      </c>
      <c r="AU1403" s="152" t="s">
        <v>82</v>
      </c>
      <c r="AV1403" s="12" t="s">
        <v>80</v>
      </c>
      <c r="AW1403" s="12" t="s">
        <v>32</v>
      </c>
      <c r="AX1403" s="12" t="s">
        <v>73</v>
      </c>
      <c r="AY1403" s="152" t="s">
        <v>161</v>
      </c>
    </row>
    <row r="1404" spans="2:51" s="13" customFormat="1" ht="12">
      <c r="B1404" s="157"/>
      <c r="D1404" s="151" t="s">
        <v>173</v>
      </c>
      <c r="E1404" s="158" t="s">
        <v>3</v>
      </c>
      <c r="F1404" s="159" t="s">
        <v>1337</v>
      </c>
      <c r="H1404" s="160">
        <v>3.86</v>
      </c>
      <c r="I1404" s="161"/>
      <c r="L1404" s="157"/>
      <c r="M1404" s="162"/>
      <c r="T1404" s="163"/>
      <c r="AT1404" s="158" t="s">
        <v>173</v>
      </c>
      <c r="AU1404" s="158" t="s">
        <v>82</v>
      </c>
      <c r="AV1404" s="13" t="s">
        <v>82</v>
      </c>
      <c r="AW1404" s="13" t="s">
        <v>32</v>
      </c>
      <c r="AX1404" s="13" t="s">
        <v>73</v>
      </c>
      <c r="AY1404" s="158" t="s">
        <v>161</v>
      </c>
    </row>
    <row r="1405" spans="2:51" s="12" customFormat="1" ht="12">
      <c r="B1405" s="150"/>
      <c r="D1405" s="151" t="s">
        <v>173</v>
      </c>
      <c r="E1405" s="152" t="s">
        <v>3</v>
      </c>
      <c r="F1405" s="153" t="s">
        <v>497</v>
      </c>
      <c r="H1405" s="152" t="s">
        <v>3</v>
      </c>
      <c r="I1405" s="154"/>
      <c r="L1405" s="150"/>
      <c r="M1405" s="155"/>
      <c r="T1405" s="156"/>
      <c r="AT1405" s="152" t="s">
        <v>173</v>
      </c>
      <c r="AU1405" s="152" t="s">
        <v>82</v>
      </c>
      <c r="AV1405" s="12" t="s">
        <v>80</v>
      </c>
      <c r="AW1405" s="12" t="s">
        <v>32</v>
      </c>
      <c r="AX1405" s="12" t="s">
        <v>73</v>
      </c>
      <c r="AY1405" s="152" t="s">
        <v>161</v>
      </c>
    </row>
    <row r="1406" spans="2:51" s="13" customFormat="1" ht="12">
      <c r="B1406" s="157"/>
      <c r="D1406" s="151" t="s">
        <v>173</v>
      </c>
      <c r="E1406" s="158" t="s">
        <v>3</v>
      </c>
      <c r="F1406" s="159" t="s">
        <v>1112</v>
      </c>
      <c r="H1406" s="160">
        <v>11.044</v>
      </c>
      <c r="I1406" s="161"/>
      <c r="L1406" s="157"/>
      <c r="M1406" s="162"/>
      <c r="T1406" s="163"/>
      <c r="AT1406" s="158" t="s">
        <v>173</v>
      </c>
      <c r="AU1406" s="158" t="s">
        <v>82</v>
      </c>
      <c r="AV1406" s="13" t="s">
        <v>82</v>
      </c>
      <c r="AW1406" s="13" t="s">
        <v>32</v>
      </c>
      <c r="AX1406" s="13" t="s">
        <v>73</v>
      </c>
      <c r="AY1406" s="158" t="s">
        <v>161</v>
      </c>
    </row>
    <row r="1407" spans="2:51" s="14" customFormat="1" ht="12">
      <c r="B1407" s="164"/>
      <c r="D1407" s="151" t="s">
        <v>173</v>
      </c>
      <c r="E1407" s="165" t="s">
        <v>3</v>
      </c>
      <c r="F1407" s="166" t="s">
        <v>192</v>
      </c>
      <c r="H1407" s="167">
        <v>279.269</v>
      </c>
      <c r="I1407" s="168"/>
      <c r="L1407" s="164"/>
      <c r="M1407" s="169"/>
      <c r="T1407" s="170"/>
      <c r="AT1407" s="165" t="s">
        <v>173</v>
      </c>
      <c r="AU1407" s="165" t="s">
        <v>82</v>
      </c>
      <c r="AV1407" s="14" t="s">
        <v>169</v>
      </c>
      <c r="AW1407" s="14" t="s">
        <v>32</v>
      </c>
      <c r="AX1407" s="14" t="s">
        <v>80</v>
      </c>
      <c r="AY1407" s="165" t="s">
        <v>161</v>
      </c>
    </row>
    <row r="1408" spans="2:65" s="1" customFormat="1" ht="49.15" customHeight="1">
      <c r="B1408" s="132"/>
      <c r="C1408" s="133" t="s">
        <v>1338</v>
      </c>
      <c r="D1408" s="133" t="s">
        <v>164</v>
      </c>
      <c r="E1408" s="134" t="s">
        <v>1339</v>
      </c>
      <c r="F1408" s="135" t="s">
        <v>1340</v>
      </c>
      <c r="G1408" s="136" t="s">
        <v>167</v>
      </c>
      <c r="H1408" s="137">
        <v>602.468</v>
      </c>
      <c r="I1408" s="138"/>
      <c r="J1408" s="139">
        <f>ROUND(I1408*H1408,2)</f>
        <v>0</v>
      </c>
      <c r="K1408" s="135" t="s">
        <v>168</v>
      </c>
      <c r="L1408" s="33"/>
      <c r="M1408" s="140" t="s">
        <v>3</v>
      </c>
      <c r="N1408" s="141" t="s">
        <v>44</v>
      </c>
      <c r="P1408" s="142">
        <f>O1408*H1408</f>
        <v>0</v>
      </c>
      <c r="Q1408" s="142">
        <v>0.01379</v>
      </c>
      <c r="R1408" s="142">
        <f>Q1408*H1408</f>
        <v>8.30803372</v>
      </c>
      <c r="S1408" s="142">
        <v>0</v>
      </c>
      <c r="T1408" s="143">
        <f>S1408*H1408</f>
        <v>0</v>
      </c>
      <c r="AR1408" s="144" t="s">
        <v>310</v>
      </c>
      <c r="AT1408" s="144" t="s">
        <v>164</v>
      </c>
      <c r="AU1408" s="144" t="s">
        <v>82</v>
      </c>
      <c r="AY1408" s="18" t="s">
        <v>161</v>
      </c>
      <c r="BE1408" s="145">
        <f>IF(N1408="základní",J1408,0)</f>
        <v>0</v>
      </c>
      <c r="BF1408" s="145">
        <f>IF(N1408="snížená",J1408,0)</f>
        <v>0</v>
      </c>
      <c r="BG1408" s="145">
        <f>IF(N1408="zákl. přenesená",J1408,0)</f>
        <v>0</v>
      </c>
      <c r="BH1408" s="145">
        <f>IF(N1408="sníž. přenesená",J1408,0)</f>
        <v>0</v>
      </c>
      <c r="BI1408" s="145">
        <f>IF(N1408="nulová",J1408,0)</f>
        <v>0</v>
      </c>
      <c r="BJ1408" s="18" t="s">
        <v>80</v>
      </c>
      <c r="BK1408" s="145">
        <f>ROUND(I1408*H1408,2)</f>
        <v>0</v>
      </c>
      <c r="BL1408" s="18" t="s">
        <v>310</v>
      </c>
      <c r="BM1408" s="144" t="s">
        <v>1341</v>
      </c>
    </row>
    <row r="1409" spans="2:47" s="1" customFormat="1" ht="12">
      <c r="B1409" s="33"/>
      <c r="D1409" s="146" t="s">
        <v>171</v>
      </c>
      <c r="F1409" s="147" t="s">
        <v>1342</v>
      </c>
      <c r="I1409" s="148"/>
      <c r="L1409" s="33"/>
      <c r="M1409" s="149"/>
      <c r="T1409" s="54"/>
      <c r="AT1409" s="18" t="s">
        <v>171</v>
      </c>
      <c r="AU1409" s="18" t="s">
        <v>82</v>
      </c>
    </row>
    <row r="1410" spans="2:51" s="12" customFormat="1" ht="12">
      <c r="B1410" s="150"/>
      <c r="D1410" s="151" t="s">
        <v>173</v>
      </c>
      <c r="E1410" s="152" t="s">
        <v>3</v>
      </c>
      <c r="F1410" s="153" t="s">
        <v>375</v>
      </c>
      <c r="H1410" s="152" t="s">
        <v>3</v>
      </c>
      <c r="I1410" s="154"/>
      <c r="L1410" s="150"/>
      <c r="M1410" s="155"/>
      <c r="T1410" s="156"/>
      <c r="AT1410" s="152" t="s">
        <v>173</v>
      </c>
      <c r="AU1410" s="152" t="s">
        <v>82</v>
      </c>
      <c r="AV1410" s="12" t="s">
        <v>80</v>
      </c>
      <c r="AW1410" s="12" t="s">
        <v>32</v>
      </c>
      <c r="AX1410" s="12" t="s">
        <v>73</v>
      </c>
      <c r="AY1410" s="152" t="s">
        <v>161</v>
      </c>
    </row>
    <row r="1411" spans="2:51" s="12" customFormat="1" ht="12">
      <c r="B1411" s="150"/>
      <c r="D1411" s="151" t="s">
        <v>173</v>
      </c>
      <c r="E1411" s="152" t="s">
        <v>3</v>
      </c>
      <c r="F1411" s="153" t="s">
        <v>299</v>
      </c>
      <c r="H1411" s="152" t="s">
        <v>3</v>
      </c>
      <c r="I1411" s="154"/>
      <c r="L1411" s="150"/>
      <c r="M1411" s="155"/>
      <c r="T1411" s="156"/>
      <c r="AT1411" s="152" t="s">
        <v>173</v>
      </c>
      <c r="AU1411" s="152" t="s">
        <v>82</v>
      </c>
      <c r="AV1411" s="12" t="s">
        <v>80</v>
      </c>
      <c r="AW1411" s="12" t="s">
        <v>32</v>
      </c>
      <c r="AX1411" s="12" t="s">
        <v>73</v>
      </c>
      <c r="AY1411" s="152" t="s">
        <v>161</v>
      </c>
    </row>
    <row r="1412" spans="2:51" s="12" customFormat="1" ht="12">
      <c r="B1412" s="150"/>
      <c r="D1412" s="151" t="s">
        <v>173</v>
      </c>
      <c r="E1412" s="152" t="s">
        <v>3</v>
      </c>
      <c r="F1412" s="153" t="s">
        <v>376</v>
      </c>
      <c r="H1412" s="152" t="s">
        <v>3</v>
      </c>
      <c r="I1412" s="154"/>
      <c r="L1412" s="150"/>
      <c r="M1412" s="155"/>
      <c r="T1412" s="156"/>
      <c r="AT1412" s="152" t="s">
        <v>173</v>
      </c>
      <c r="AU1412" s="152" t="s">
        <v>82</v>
      </c>
      <c r="AV1412" s="12" t="s">
        <v>80</v>
      </c>
      <c r="AW1412" s="12" t="s">
        <v>32</v>
      </c>
      <c r="AX1412" s="12" t="s">
        <v>73</v>
      </c>
      <c r="AY1412" s="152" t="s">
        <v>161</v>
      </c>
    </row>
    <row r="1413" spans="2:51" s="13" customFormat="1" ht="12">
      <c r="B1413" s="157"/>
      <c r="D1413" s="151" t="s">
        <v>173</v>
      </c>
      <c r="E1413" s="158" t="s">
        <v>3</v>
      </c>
      <c r="F1413" s="159" t="s">
        <v>377</v>
      </c>
      <c r="H1413" s="160">
        <v>8.8</v>
      </c>
      <c r="I1413" s="161"/>
      <c r="L1413" s="157"/>
      <c r="M1413" s="162"/>
      <c r="T1413" s="163"/>
      <c r="AT1413" s="158" t="s">
        <v>173</v>
      </c>
      <c r="AU1413" s="158" t="s">
        <v>82</v>
      </c>
      <c r="AV1413" s="13" t="s">
        <v>82</v>
      </c>
      <c r="AW1413" s="13" t="s">
        <v>32</v>
      </c>
      <c r="AX1413" s="13" t="s">
        <v>73</v>
      </c>
      <c r="AY1413" s="158" t="s">
        <v>161</v>
      </c>
    </row>
    <row r="1414" spans="2:51" s="12" customFormat="1" ht="12">
      <c r="B1414" s="150"/>
      <c r="D1414" s="151" t="s">
        <v>173</v>
      </c>
      <c r="E1414" s="152" t="s">
        <v>3</v>
      </c>
      <c r="F1414" s="153" t="s">
        <v>378</v>
      </c>
      <c r="H1414" s="152" t="s">
        <v>3</v>
      </c>
      <c r="I1414" s="154"/>
      <c r="L1414" s="150"/>
      <c r="M1414" s="155"/>
      <c r="T1414" s="156"/>
      <c r="AT1414" s="152" t="s">
        <v>173</v>
      </c>
      <c r="AU1414" s="152" t="s">
        <v>82</v>
      </c>
      <c r="AV1414" s="12" t="s">
        <v>80</v>
      </c>
      <c r="AW1414" s="12" t="s">
        <v>32</v>
      </c>
      <c r="AX1414" s="12" t="s">
        <v>73</v>
      </c>
      <c r="AY1414" s="152" t="s">
        <v>161</v>
      </c>
    </row>
    <row r="1415" spans="2:51" s="13" customFormat="1" ht="12">
      <c r="B1415" s="157"/>
      <c r="D1415" s="151" t="s">
        <v>173</v>
      </c>
      <c r="E1415" s="158" t="s">
        <v>3</v>
      </c>
      <c r="F1415" s="159" t="s">
        <v>379</v>
      </c>
      <c r="H1415" s="160">
        <v>1.85</v>
      </c>
      <c r="I1415" s="161"/>
      <c r="L1415" s="157"/>
      <c r="M1415" s="162"/>
      <c r="T1415" s="163"/>
      <c r="AT1415" s="158" t="s">
        <v>173</v>
      </c>
      <c r="AU1415" s="158" t="s">
        <v>82</v>
      </c>
      <c r="AV1415" s="13" t="s">
        <v>82</v>
      </c>
      <c r="AW1415" s="13" t="s">
        <v>32</v>
      </c>
      <c r="AX1415" s="13" t="s">
        <v>73</v>
      </c>
      <c r="AY1415" s="158" t="s">
        <v>161</v>
      </c>
    </row>
    <row r="1416" spans="2:51" s="12" customFormat="1" ht="12">
      <c r="B1416" s="150"/>
      <c r="D1416" s="151" t="s">
        <v>173</v>
      </c>
      <c r="E1416" s="152" t="s">
        <v>3</v>
      </c>
      <c r="F1416" s="153" t="s">
        <v>380</v>
      </c>
      <c r="H1416" s="152" t="s">
        <v>3</v>
      </c>
      <c r="I1416" s="154"/>
      <c r="L1416" s="150"/>
      <c r="M1416" s="155"/>
      <c r="T1416" s="156"/>
      <c r="AT1416" s="152" t="s">
        <v>173</v>
      </c>
      <c r="AU1416" s="152" t="s">
        <v>82</v>
      </c>
      <c r="AV1416" s="12" t="s">
        <v>80</v>
      </c>
      <c r="AW1416" s="12" t="s">
        <v>32</v>
      </c>
      <c r="AX1416" s="12" t="s">
        <v>73</v>
      </c>
      <c r="AY1416" s="152" t="s">
        <v>161</v>
      </c>
    </row>
    <row r="1417" spans="2:51" s="12" customFormat="1" ht="12">
      <c r="B1417" s="150"/>
      <c r="D1417" s="151" t="s">
        <v>173</v>
      </c>
      <c r="E1417" s="152" t="s">
        <v>3</v>
      </c>
      <c r="F1417" s="153" t="s">
        <v>381</v>
      </c>
      <c r="H1417" s="152" t="s">
        <v>3</v>
      </c>
      <c r="I1417" s="154"/>
      <c r="L1417" s="150"/>
      <c r="M1417" s="155"/>
      <c r="T1417" s="156"/>
      <c r="AT1417" s="152" t="s">
        <v>173</v>
      </c>
      <c r="AU1417" s="152" t="s">
        <v>82</v>
      </c>
      <c r="AV1417" s="12" t="s">
        <v>80</v>
      </c>
      <c r="AW1417" s="12" t="s">
        <v>32</v>
      </c>
      <c r="AX1417" s="12" t="s">
        <v>73</v>
      </c>
      <c r="AY1417" s="152" t="s">
        <v>161</v>
      </c>
    </row>
    <row r="1418" spans="2:51" s="13" customFormat="1" ht="22.5">
      <c r="B1418" s="157"/>
      <c r="D1418" s="151" t="s">
        <v>173</v>
      </c>
      <c r="E1418" s="158" t="s">
        <v>3</v>
      </c>
      <c r="F1418" s="159" t="s">
        <v>382</v>
      </c>
      <c r="H1418" s="160">
        <v>226.46</v>
      </c>
      <c r="I1418" s="161"/>
      <c r="L1418" s="157"/>
      <c r="M1418" s="162"/>
      <c r="T1418" s="163"/>
      <c r="AT1418" s="158" t="s">
        <v>173</v>
      </c>
      <c r="AU1418" s="158" t="s">
        <v>82</v>
      </c>
      <c r="AV1418" s="13" t="s">
        <v>82</v>
      </c>
      <c r="AW1418" s="13" t="s">
        <v>32</v>
      </c>
      <c r="AX1418" s="13" t="s">
        <v>73</v>
      </c>
      <c r="AY1418" s="158" t="s">
        <v>161</v>
      </c>
    </row>
    <row r="1419" spans="2:51" s="13" customFormat="1" ht="12">
      <c r="B1419" s="157"/>
      <c r="D1419" s="151" t="s">
        <v>173</v>
      </c>
      <c r="E1419" s="158" t="s">
        <v>3</v>
      </c>
      <c r="F1419" s="159" t="s">
        <v>383</v>
      </c>
      <c r="H1419" s="160">
        <v>67.94</v>
      </c>
      <c r="I1419" s="161"/>
      <c r="L1419" s="157"/>
      <c r="M1419" s="162"/>
      <c r="T1419" s="163"/>
      <c r="AT1419" s="158" t="s">
        <v>173</v>
      </c>
      <c r="AU1419" s="158" t="s">
        <v>82</v>
      </c>
      <c r="AV1419" s="13" t="s">
        <v>82</v>
      </c>
      <c r="AW1419" s="13" t="s">
        <v>32</v>
      </c>
      <c r="AX1419" s="13" t="s">
        <v>73</v>
      </c>
      <c r="AY1419" s="158" t="s">
        <v>161</v>
      </c>
    </row>
    <row r="1420" spans="2:51" s="12" customFormat="1" ht="12">
      <c r="B1420" s="150"/>
      <c r="D1420" s="151" t="s">
        <v>173</v>
      </c>
      <c r="E1420" s="152" t="s">
        <v>3</v>
      </c>
      <c r="F1420" s="153" t="s">
        <v>307</v>
      </c>
      <c r="H1420" s="152" t="s">
        <v>3</v>
      </c>
      <c r="I1420" s="154"/>
      <c r="L1420" s="150"/>
      <c r="M1420" s="155"/>
      <c r="T1420" s="156"/>
      <c r="AT1420" s="152" t="s">
        <v>173</v>
      </c>
      <c r="AU1420" s="152" t="s">
        <v>82</v>
      </c>
      <c r="AV1420" s="12" t="s">
        <v>80</v>
      </c>
      <c r="AW1420" s="12" t="s">
        <v>32</v>
      </c>
      <c r="AX1420" s="12" t="s">
        <v>73</v>
      </c>
      <c r="AY1420" s="152" t="s">
        <v>161</v>
      </c>
    </row>
    <row r="1421" spans="2:51" s="12" customFormat="1" ht="12">
      <c r="B1421" s="150"/>
      <c r="D1421" s="151" t="s">
        <v>173</v>
      </c>
      <c r="E1421" s="152" t="s">
        <v>3</v>
      </c>
      <c r="F1421" s="153" t="s">
        <v>384</v>
      </c>
      <c r="H1421" s="152" t="s">
        <v>3</v>
      </c>
      <c r="I1421" s="154"/>
      <c r="L1421" s="150"/>
      <c r="M1421" s="155"/>
      <c r="T1421" s="156"/>
      <c r="AT1421" s="152" t="s">
        <v>173</v>
      </c>
      <c r="AU1421" s="152" t="s">
        <v>82</v>
      </c>
      <c r="AV1421" s="12" t="s">
        <v>80</v>
      </c>
      <c r="AW1421" s="12" t="s">
        <v>32</v>
      </c>
      <c r="AX1421" s="12" t="s">
        <v>73</v>
      </c>
      <c r="AY1421" s="152" t="s">
        <v>161</v>
      </c>
    </row>
    <row r="1422" spans="2:51" s="13" customFormat="1" ht="12">
      <c r="B1422" s="157"/>
      <c r="D1422" s="151" t="s">
        <v>173</v>
      </c>
      <c r="E1422" s="158" t="s">
        <v>3</v>
      </c>
      <c r="F1422" s="159" t="s">
        <v>385</v>
      </c>
      <c r="H1422" s="160">
        <v>127.32</v>
      </c>
      <c r="I1422" s="161"/>
      <c r="L1422" s="157"/>
      <c r="M1422" s="162"/>
      <c r="T1422" s="163"/>
      <c r="AT1422" s="158" t="s">
        <v>173</v>
      </c>
      <c r="AU1422" s="158" t="s">
        <v>82</v>
      </c>
      <c r="AV1422" s="13" t="s">
        <v>82</v>
      </c>
      <c r="AW1422" s="13" t="s">
        <v>32</v>
      </c>
      <c r="AX1422" s="13" t="s">
        <v>73</v>
      </c>
      <c r="AY1422" s="158" t="s">
        <v>161</v>
      </c>
    </row>
    <row r="1423" spans="2:51" s="12" customFormat="1" ht="12">
      <c r="B1423" s="150"/>
      <c r="D1423" s="151" t="s">
        <v>173</v>
      </c>
      <c r="E1423" s="152" t="s">
        <v>3</v>
      </c>
      <c r="F1423" s="153" t="s">
        <v>386</v>
      </c>
      <c r="H1423" s="152" t="s">
        <v>3</v>
      </c>
      <c r="I1423" s="154"/>
      <c r="L1423" s="150"/>
      <c r="M1423" s="155"/>
      <c r="T1423" s="156"/>
      <c r="AT1423" s="152" t="s">
        <v>173</v>
      </c>
      <c r="AU1423" s="152" t="s">
        <v>82</v>
      </c>
      <c r="AV1423" s="12" t="s">
        <v>80</v>
      </c>
      <c r="AW1423" s="12" t="s">
        <v>32</v>
      </c>
      <c r="AX1423" s="12" t="s">
        <v>73</v>
      </c>
      <c r="AY1423" s="152" t="s">
        <v>161</v>
      </c>
    </row>
    <row r="1424" spans="2:51" s="13" customFormat="1" ht="12">
      <c r="B1424" s="157"/>
      <c r="D1424" s="151" t="s">
        <v>173</v>
      </c>
      <c r="E1424" s="158" t="s">
        <v>3</v>
      </c>
      <c r="F1424" s="159" t="s">
        <v>387</v>
      </c>
      <c r="H1424" s="160">
        <v>115.89</v>
      </c>
      <c r="I1424" s="161"/>
      <c r="L1424" s="157"/>
      <c r="M1424" s="162"/>
      <c r="T1424" s="163"/>
      <c r="AT1424" s="158" t="s">
        <v>173</v>
      </c>
      <c r="AU1424" s="158" t="s">
        <v>82</v>
      </c>
      <c r="AV1424" s="13" t="s">
        <v>82</v>
      </c>
      <c r="AW1424" s="13" t="s">
        <v>32</v>
      </c>
      <c r="AX1424" s="13" t="s">
        <v>73</v>
      </c>
      <c r="AY1424" s="158" t="s">
        <v>161</v>
      </c>
    </row>
    <row r="1425" spans="2:51" s="12" customFormat="1" ht="12">
      <c r="B1425" s="150"/>
      <c r="D1425" s="151" t="s">
        <v>173</v>
      </c>
      <c r="E1425" s="152" t="s">
        <v>3</v>
      </c>
      <c r="F1425" s="153" t="s">
        <v>1343</v>
      </c>
      <c r="H1425" s="152" t="s">
        <v>3</v>
      </c>
      <c r="I1425" s="154"/>
      <c r="L1425" s="150"/>
      <c r="M1425" s="155"/>
      <c r="T1425" s="156"/>
      <c r="AT1425" s="152" t="s">
        <v>173</v>
      </c>
      <c r="AU1425" s="152" t="s">
        <v>82</v>
      </c>
      <c r="AV1425" s="12" t="s">
        <v>80</v>
      </c>
      <c r="AW1425" s="12" t="s">
        <v>32</v>
      </c>
      <c r="AX1425" s="12" t="s">
        <v>73</v>
      </c>
      <c r="AY1425" s="152" t="s">
        <v>161</v>
      </c>
    </row>
    <row r="1426" spans="2:51" s="13" customFormat="1" ht="12">
      <c r="B1426" s="157"/>
      <c r="D1426" s="151" t="s">
        <v>173</v>
      </c>
      <c r="E1426" s="158" t="s">
        <v>3</v>
      </c>
      <c r="F1426" s="159" t="s">
        <v>1114</v>
      </c>
      <c r="H1426" s="160">
        <v>18.88</v>
      </c>
      <c r="I1426" s="161"/>
      <c r="L1426" s="157"/>
      <c r="M1426" s="162"/>
      <c r="T1426" s="163"/>
      <c r="AT1426" s="158" t="s">
        <v>173</v>
      </c>
      <c r="AU1426" s="158" t="s">
        <v>82</v>
      </c>
      <c r="AV1426" s="13" t="s">
        <v>82</v>
      </c>
      <c r="AW1426" s="13" t="s">
        <v>32</v>
      </c>
      <c r="AX1426" s="13" t="s">
        <v>73</v>
      </c>
      <c r="AY1426" s="158" t="s">
        <v>161</v>
      </c>
    </row>
    <row r="1427" spans="2:51" s="12" customFormat="1" ht="12">
      <c r="B1427" s="150"/>
      <c r="D1427" s="151" t="s">
        <v>173</v>
      </c>
      <c r="E1427" s="152" t="s">
        <v>3</v>
      </c>
      <c r="F1427" s="153" t="s">
        <v>1344</v>
      </c>
      <c r="H1427" s="152" t="s">
        <v>3</v>
      </c>
      <c r="I1427" s="154"/>
      <c r="L1427" s="150"/>
      <c r="M1427" s="155"/>
      <c r="T1427" s="156"/>
      <c r="AT1427" s="152" t="s">
        <v>173</v>
      </c>
      <c r="AU1427" s="152" t="s">
        <v>82</v>
      </c>
      <c r="AV1427" s="12" t="s">
        <v>80</v>
      </c>
      <c r="AW1427" s="12" t="s">
        <v>32</v>
      </c>
      <c r="AX1427" s="12" t="s">
        <v>73</v>
      </c>
      <c r="AY1427" s="152" t="s">
        <v>161</v>
      </c>
    </row>
    <row r="1428" spans="2:51" s="13" customFormat="1" ht="12">
      <c r="B1428" s="157"/>
      <c r="D1428" s="151" t="s">
        <v>173</v>
      </c>
      <c r="E1428" s="158" t="s">
        <v>3</v>
      </c>
      <c r="F1428" s="159" t="s">
        <v>1116</v>
      </c>
      <c r="H1428" s="160">
        <v>35.328</v>
      </c>
      <c r="I1428" s="161"/>
      <c r="L1428" s="157"/>
      <c r="M1428" s="162"/>
      <c r="T1428" s="163"/>
      <c r="AT1428" s="158" t="s">
        <v>173</v>
      </c>
      <c r="AU1428" s="158" t="s">
        <v>82</v>
      </c>
      <c r="AV1428" s="13" t="s">
        <v>82</v>
      </c>
      <c r="AW1428" s="13" t="s">
        <v>32</v>
      </c>
      <c r="AX1428" s="13" t="s">
        <v>73</v>
      </c>
      <c r="AY1428" s="158" t="s">
        <v>161</v>
      </c>
    </row>
    <row r="1429" spans="2:51" s="14" customFormat="1" ht="12">
      <c r="B1429" s="164"/>
      <c r="D1429" s="151" t="s">
        <v>173</v>
      </c>
      <c r="E1429" s="165" t="s">
        <v>3</v>
      </c>
      <c r="F1429" s="166" t="s">
        <v>192</v>
      </c>
      <c r="H1429" s="167">
        <v>602.468</v>
      </c>
      <c r="I1429" s="168"/>
      <c r="L1429" s="164"/>
      <c r="M1429" s="169"/>
      <c r="T1429" s="170"/>
      <c r="AT1429" s="165" t="s">
        <v>173</v>
      </c>
      <c r="AU1429" s="165" t="s">
        <v>82</v>
      </c>
      <c r="AV1429" s="14" t="s">
        <v>169</v>
      </c>
      <c r="AW1429" s="14" t="s">
        <v>32</v>
      </c>
      <c r="AX1429" s="14" t="s">
        <v>80</v>
      </c>
      <c r="AY1429" s="165" t="s">
        <v>161</v>
      </c>
    </row>
    <row r="1430" spans="2:65" s="1" customFormat="1" ht="49.15" customHeight="1">
      <c r="B1430" s="132"/>
      <c r="C1430" s="133" t="s">
        <v>1345</v>
      </c>
      <c r="D1430" s="133" t="s">
        <v>164</v>
      </c>
      <c r="E1430" s="134" t="s">
        <v>1346</v>
      </c>
      <c r="F1430" s="135" t="s">
        <v>1347</v>
      </c>
      <c r="G1430" s="136" t="s">
        <v>167</v>
      </c>
      <c r="H1430" s="137">
        <v>145.565</v>
      </c>
      <c r="I1430" s="138"/>
      <c r="J1430" s="139">
        <f>ROUND(I1430*H1430,2)</f>
        <v>0</v>
      </c>
      <c r="K1430" s="135" t="s">
        <v>168</v>
      </c>
      <c r="L1430" s="33"/>
      <c r="M1430" s="140" t="s">
        <v>3</v>
      </c>
      <c r="N1430" s="141" t="s">
        <v>44</v>
      </c>
      <c r="P1430" s="142">
        <f>O1430*H1430</f>
        <v>0</v>
      </c>
      <c r="Q1430" s="142">
        <v>0</v>
      </c>
      <c r="R1430" s="142">
        <f>Q1430*H1430</f>
        <v>0</v>
      </c>
      <c r="S1430" s="142">
        <v>0.01721</v>
      </c>
      <c r="T1430" s="143">
        <f>S1430*H1430</f>
        <v>2.5051736499999997</v>
      </c>
      <c r="AR1430" s="144" t="s">
        <v>310</v>
      </c>
      <c r="AT1430" s="144" t="s">
        <v>164</v>
      </c>
      <c r="AU1430" s="144" t="s">
        <v>82</v>
      </c>
      <c r="AY1430" s="18" t="s">
        <v>161</v>
      </c>
      <c r="BE1430" s="145">
        <f>IF(N1430="základní",J1430,0)</f>
        <v>0</v>
      </c>
      <c r="BF1430" s="145">
        <f>IF(N1430="snížená",J1430,0)</f>
        <v>0</v>
      </c>
      <c r="BG1430" s="145">
        <f>IF(N1430="zákl. přenesená",J1430,0)</f>
        <v>0</v>
      </c>
      <c r="BH1430" s="145">
        <f>IF(N1430="sníž. přenesená",J1430,0)</f>
        <v>0</v>
      </c>
      <c r="BI1430" s="145">
        <f>IF(N1430="nulová",J1430,0)</f>
        <v>0</v>
      </c>
      <c r="BJ1430" s="18" t="s">
        <v>80</v>
      </c>
      <c r="BK1430" s="145">
        <f>ROUND(I1430*H1430,2)</f>
        <v>0</v>
      </c>
      <c r="BL1430" s="18" t="s">
        <v>310</v>
      </c>
      <c r="BM1430" s="144" t="s">
        <v>1348</v>
      </c>
    </row>
    <row r="1431" spans="2:47" s="1" customFormat="1" ht="12">
      <c r="B1431" s="33"/>
      <c r="D1431" s="146" t="s">
        <v>171</v>
      </c>
      <c r="F1431" s="147" t="s">
        <v>1349</v>
      </c>
      <c r="I1431" s="148"/>
      <c r="L1431" s="33"/>
      <c r="M1431" s="149"/>
      <c r="T1431" s="54"/>
      <c r="AT1431" s="18" t="s">
        <v>171</v>
      </c>
      <c r="AU1431" s="18" t="s">
        <v>82</v>
      </c>
    </row>
    <row r="1432" spans="2:51" s="12" customFormat="1" ht="12">
      <c r="B1432" s="150"/>
      <c r="D1432" s="151" t="s">
        <v>173</v>
      </c>
      <c r="E1432" s="152" t="s">
        <v>3</v>
      </c>
      <c r="F1432" s="153" t="s">
        <v>307</v>
      </c>
      <c r="H1432" s="152" t="s">
        <v>3</v>
      </c>
      <c r="I1432" s="154"/>
      <c r="L1432" s="150"/>
      <c r="M1432" s="155"/>
      <c r="T1432" s="156"/>
      <c r="AT1432" s="152" t="s">
        <v>173</v>
      </c>
      <c r="AU1432" s="152" t="s">
        <v>82</v>
      </c>
      <c r="AV1432" s="12" t="s">
        <v>80</v>
      </c>
      <c r="AW1432" s="12" t="s">
        <v>32</v>
      </c>
      <c r="AX1432" s="12" t="s">
        <v>73</v>
      </c>
      <c r="AY1432" s="152" t="s">
        <v>161</v>
      </c>
    </row>
    <row r="1433" spans="2:51" s="13" customFormat="1" ht="12">
      <c r="B1433" s="157"/>
      <c r="D1433" s="151" t="s">
        <v>173</v>
      </c>
      <c r="E1433" s="158" t="s">
        <v>3</v>
      </c>
      <c r="F1433" s="159" t="s">
        <v>1350</v>
      </c>
      <c r="H1433" s="160">
        <v>114.1</v>
      </c>
      <c r="I1433" s="161"/>
      <c r="L1433" s="157"/>
      <c r="M1433" s="162"/>
      <c r="T1433" s="163"/>
      <c r="AT1433" s="158" t="s">
        <v>173</v>
      </c>
      <c r="AU1433" s="158" t="s">
        <v>82</v>
      </c>
      <c r="AV1433" s="13" t="s">
        <v>82</v>
      </c>
      <c r="AW1433" s="13" t="s">
        <v>32</v>
      </c>
      <c r="AX1433" s="13" t="s">
        <v>73</v>
      </c>
      <c r="AY1433" s="158" t="s">
        <v>161</v>
      </c>
    </row>
    <row r="1434" spans="2:51" s="12" customFormat="1" ht="12">
      <c r="B1434" s="150"/>
      <c r="D1434" s="151" t="s">
        <v>173</v>
      </c>
      <c r="E1434" s="152" t="s">
        <v>3</v>
      </c>
      <c r="F1434" s="153" t="s">
        <v>1351</v>
      </c>
      <c r="H1434" s="152" t="s">
        <v>3</v>
      </c>
      <c r="I1434" s="154"/>
      <c r="L1434" s="150"/>
      <c r="M1434" s="155"/>
      <c r="T1434" s="156"/>
      <c r="AT1434" s="152" t="s">
        <v>173</v>
      </c>
      <c r="AU1434" s="152" t="s">
        <v>82</v>
      </c>
      <c r="AV1434" s="12" t="s">
        <v>80</v>
      </c>
      <c r="AW1434" s="12" t="s">
        <v>32</v>
      </c>
      <c r="AX1434" s="12" t="s">
        <v>73</v>
      </c>
      <c r="AY1434" s="152" t="s">
        <v>161</v>
      </c>
    </row>
    <row r="1435" spans="2:51" s="12" customFormat="1" ht="12">
      <c r="B1435" s="150"/>
      <c r="D1435" s="151" t="s">
        <v>173</v>
      </c>
      <c r="E1435" s="152" t="s">
        <v>3</v>
      </c>
      <c r="F1435" s="153" t="s">
        <v>276</v>
      </c>
      <c r="H1435" s="152" t="s">
        <v>3</v>
      </c>
      <c r="I1435" s="154"/>
      <c r="L1435" s="150"/>
      <c r="M1435" s="155"/>
      <c r="T1435" s="156"/>
      <c r="AT1435" s="152" t="s">
        <v>173</v>
      </c>
      <c r="AU1435" s="152" t="s">
        <v>82</v>
      </c>
      <c r="AV1435" s="12" t="s">
        <v>80</v>
      </c>
      <c r="AW1435" s="12" t="s">
        <v>32</v>
      </c>
      <c r="AX1435" s="12" t="s">
        <v>73</v>
      </c>
      <c r="AY1435" s="152" t="s">
        <v>161</v>
      </c>
    </row>
    <row r="1436" spans="2:51" s="13" customFormat="1" ht="12">
      <c r="B1436" s="157"/>
      <c r="D1436" s="151" t="s">
        <v>173</v>
      </c>
      <c r="E1436" s="158" t="s">
        <v>3</v>
      </c>
      <c r="F1436" s="159" t="s">
        <v>1352</v>
      </c>
      <c r="H1436" s="160">
        <v>15.43</v>
      </c>
      <c r="I1436" s="161"/>
      <c r="L1436" s="157"/>
      <c r="M1436" s="162"/>
      <c r="T1436" s="163"/>
      <c r="AT1436" s="158" t="s">
        <v>173</v>
      </c>
      <c r="AU1436" s="158" t="s">
        <v>82</v>
      </c>
      <c r="AV1436" s="13" t="s">
        <v>82</v>
      </c>
      <c r="AW1436" s="13" t="s">
        <v>32</v>
      </c>
      <c r="AX1436" s="13" t="s">
        <v>73</v>
      </c>
      <c r="AY1436" s="158" t="s">
        <v>161</v>
      </c>
    </row>
    <row r="1437" spans="2:51" s="12" customFormat="1" ht="12">
      <c r="B1437" s="150"/>
      <c r="D1437" s="151" t="s">
        <v>173</v>
      </c>
      <c r="E1437" s="152" t="s">
        <v>3</v>
      </c>
      <c r="F1437" s="153" t="s">
        <v>307</v>
      </c>
      <c r="H1437" s="152" t="s">
        <v>3</v>
      </c>
      <c r="I1437" s="154"/>
      <c r="L1437" s="150"/>
      <c r="M1437" s="155"/>
      <c r="T1437" s="156"/>
      <c r="AT1437" s="152" t="s">
        <v>173</v>
      </c>
      <c r="AU1437" s="152" t="s">
        <v>82</v>
      </c>
      <c r="AV1437" s="12" t="s">
        <v>80</v>
      </c>
      <c r="AW1437" s="12" t="s">
        <v>32</v>
      </c>
      <c r="AX1437" s="12" t="s">
        <v>73</v>
      </c>
      <c r="AY1437" s="152" t="s">
        <v>161</v>
      </c>
    </row>
    <row r="1438" spans="2:51" s="13" customFormat="1" ht="12">
      <c r="B1438" s="157"/>
      <c r="D1438" s="151" t="s">
        <v>173</v>
      </c>
      <c r="E1438" s="158" t="s">
        <v>3</v>
      </c>
      <c r="F1438" s="159" t="s">
        <v>1353</v>
      </c>
      <c r="H1438" s="160">
        <v>16.035</v>
      </c>
      <c r="I1438" s="161"/>
      <c r="L1438" s="157"/>
      <c r="M1438" s="162"/>
      <c r="T1438" s="163"/>
      <c r="AT1438" s="158" t="s">
        <v>173</v>
      </c>
      <c r="AU1438" s="158" t="s">
        <v>82</v>
      </c>
      <c r="AV1438" s="13" t="s">
        <v>82</v>
      </c>
      <c r="AW1438" s="13" t="s">
        <v>32</v>
      </c>
      <c r="AX1438" s="13" t="s">
        <v>73</v>
      </c>
      <c r="AY1438" s="158" t="s">
        <v>161</v>
      </c>
    </row>
    <row r="1439" spans="2:51" s="14" customFormat="1" ht="12">
      <c r="B1439" s="164"/>
      <c r="D1439" s="151" t="s">
        <v>173</v>
      </c>
      <c r="E1439" s="165" t="s">
        <v>3</v>
      </c>
      <c r="F1439" s="166" t="s">
        <v>192</v>
      </c>
      <c r="H1439" s="167">
        <v>145.565</v>
      </c>
      <c r="I1439" s="168"/>
      <c r="L1439" s="164"/>
      <c r="M1439" s="169"/>
      <c r="T1439" s="170"/>
      <c r="AT1439" s="165" t="s">
        <v>173</v>
      </c>
      <c r="AU1439" s="165" t="s">
        <v>82</v>
      </c>
      <c r="AV1439" s="14" t="s">
        <v>169</v>
      </c>
      <c r="AW1439" s="14" t="s">
        <v>32</v>
      </c>
      <c r="AX1439" s="14" t="s">
        <v>80</v>
      </c>
      <c r="AY1439" s="165" t="s">
        <v>161</v>
      </c>
    </row>
    <row r="1440" spans="2:65" s="1" customFormat="1" ht="55.5" customHeight="1">
      <c r="B1440" s="132"/>
      <c r="C1440" s="133" t="s">
        <v>1354</v>
      </c>
      <c r="D1440" s="133" t="s">
        <v>164</v>
      </c>
      <c r="E1440" s="134" t="s">
        <v>1355</v>
      </c>
      <c r="F1440" s="135" t="s">
        <v>1356</v>
      </c>
      <c r="G1440" s="136" t="s">
        <v>167</v>
      </c>
      <c r="H1440" s="137">
        <v>326.093</v>
      </c>
      <c r="I1440" s="138"/>
      <c r="J1440" s="139">
        <f>ROUND(I1440*H1440,2)</f>
        <v>0</v>
      </c>
      <c r="K1440" s="135" t="s">
        <v>168</v>
      </c>
      <c r="L1440" s="33"/>
      <c r="M1440" s="140" t="s">
        <v>3</v>
      </c>
      <c r="N1440" s="141" t="s">
        <v>44</v>
      </c>
      <c r="P1440" s="142">
        <f>O1440*H1440</f>
        <v>0</v>
      </c>
      <c r="Q1440" s="142">
        <v>0.00325</v>
      </c>
      <c r="R1440" s="142">
        <f>Q1440*H1440</f>
        <v>1.05980225</v>
      </c>
      <c r="S1440" s="142">
        <v>0</v>
      </c>
      <c r="T1440" s="143">
        <f>S1440*H1440</f>
        <v>0</v>
      </c>
      <c r="AR1440" s="144" t="s">
        <v>310</v>
      </c>
      <c r="AT1440" s="144" t="s">
        <v>164</v>
      </c>
      <c r="AU1440" s="144" t="s">
        <v>82</v>
      </c>
      <c r="AY1440" s="18" t="s">
        <v>161</v>
      </c>
      <c r="BE1440" s="145">
        <f>IF(N1440="základní",J1440,0)</f>
        <v>0</v>
      </c>
      <c r="BF1440" s="145">
        <f>IF(N1440="snížená",J1440,0)</f>
        <v>0</v>
      </c>
      <c r="BG1440" s="145">
        <f>IF(N1440="zákl. přenesená",J1440,0)</f>
        <v>0</v>
      </c>
      <c r="BH1440" s="145">
        <f>IF(N1440="sníž. přenesená",J1440,0)</f>
        <v>0</v>
      </c>
      <c r="BI1440" s="145">
        <f>IF(N1440="nulová",J1440,0)</f>
        <v>0</v>
      </c>
      <c r="BJ1440" s="18" t="s">
        <v>80</v>
      </c>
      <c r="BK1440" s="145">
        <f>ROUND(I1440*H1440,2)</f>
        <v>0</v>
      </c>
      <c r="BL1440" s="18" t="s">
        <v>310</v>
      </c>
      <c r="BM1440" s="144" t="s">
        <v>1357</v>
      </c>
    </row>
    <row r="1441" spans="2:47" s="1" customFormat="1" ht="12">
      <c r="B1441" s="33"/>
      <c r="D1441" s="146" t="s">
        <v>171</v>
      </c>
      <c r="F1441" s="147" t="s">
        <v>1358</v>
      </c>
      <c r="I1441" s="148"/>
      <c r="L1441" s="33"/>
      <c r="M1441" s="149"/>
      <c r="T1441" s="54"/>
      <c r="AT1441" s="18" t="s">
        <v>171</v>
      </c>
      <c r="AU1441" s="18" t="s">
        <v>82</v>
      </c>
    </row>
    <row r="1442" spans="2:51" s="12" customFormat="1" ht="12">
      <c r="B1442" s="150"/>
      <c r="D1442" s="151" t="s">
        <v>173</v>
      </c>
      <c r="E1442" s="152" t="s">
        <v>3</v>
      </c>
      <c r="F1442" s="153" t="s">
        <v>299</v>
      </c>
      <c r="H1442" s="152" t="s">
        <v>3</v>
      </c>
      <c r="I1442" s="154"/>
      <c r="L1442" s="150"/>
      <c r="M1442" s="155"/>
      <c r="T1442" s="156"/>
      <c r="AT1442" s="152" t="s">
        <v>173</v>
      </c>
      <c r="AU1442" s="152" t="s">
        <v>82</v>
      </c>
      <c r="AV1442" s="12" t="s">
        <v>80</v>
      </c>
      <c r="AW1442" s="12" t="s">
        <v>32</v>
      </c>
      <c r="AX1442" s="12" t="s">
        <v>73</v>
      </c>
      <c r="AY1442" s="152" t="s">
        <v>161</v>
      </c>
    </row>
    <row r="1443" spans="2:51" s="12" customFormat="1" ht="12">
      <c r="B1443" s="150"/>
      <c r="D1443" s="151" t="s">
        <v>173</v>
      </c>
      <c r="E1443" s="152" t="s">
        <v>3</v>
      </c>
      <c r="F1443" s="153" t="s">
        <v>520</v>
      </c>
      <c r="H1443" s="152" t="s">
        <v>3</v>
      </c>
      <c r="I1443" s="154"/>
      <c r="L1443" s="150"/>
      <c r="M1443" s="155"/>
      <c r="T1443" s="156"/>
      <c r="AT1443" s="152" t="s">
        <v>173</v>
      </c>
      <c r="AU1443" s="152" t="s">
        <v>82</v>
      </c>
      <c r="AV1443" s="12" t="s">
        <v>80</v>
      </c>
      <c r="AW1443" s="12" t="s">
        <v>32</v>
      </c>
      <c r="AX1443" s="12" t="s">
        <v>73</v>
      </c>
      <c r="AY1443" s="152" t="s">
        <v>161</v>
      </c>
    </row>
    <row r="1444" spans="2:51" s="13" customFormat="1" ht="12">
      <c r="B1444" s="157"/>
      <c r="D1444" s="151" t="s">
        <v>173</v>
      </c>
      <c r="E1444" s="158" t="s">
        <v>3</v>
      </c>
      <c r="F1444" s="159" t="s">
        <v>1359</v>
      </c>
      <c r="H1444" s="160">
        <v>25.82</v>
      </c>
      <c r="I1444" s="161"/>
      <c r="L1444" s="157"/>
      <c r="M1444" s="162"/>
      <c r="T1444" s="163"/>
      <c r="AT1444" s="158" t="s">
        <v>173</v>
      </c>
      <c r="AU1444" s="158" t="s">
        <v>82</v>
      </c>
      <c r="AV1444" s="13" t="s">
        <v>82</v>
      </c>
      <c r="AW1444" s="13" t="s">
        <v>32</v>
      </c>
      <c r="AX1444" s="13" t="s">
        <v>73</v>
      </c>
      <c r="AY1444" s="158" t="s">
        <v>161</v>
      </c>
    </row>
    <row r="1445" spans="2:51" s="12" customFormat="1" ht="12">
      <c r="B1445" s="150"/>
      <c r="D1445" s="151" t="s">
        <v>173</v>
      </c>
      <c r="E1445" s="152" t="s">
        <v>3</v>
      </c>
      <c r="F1445" s="153" t="s">
        <v>522</v>
      </c>
      <c r="H1445" s="152" t="s">
        <v>3</v>
      </c>
      <c r="I1445" s="154"/>
      <c r="L1445" s="150"/>
      <c r="M1445" s="155"/>
      <c r="T1445" s="156"/>
      <c r="AT1445" s="152" t="s">
        <v>173</v>
      </c>
      <c r="AU1445" s="152" t="s">
        <v>82</v>
      </c>
      <c r="AV1445" s="12" t="s">
        <v>80</v>
      </c>
      <c r="AW1445" s="12" t="s">
        <v>32</v>
      </c>
      <c r="AX1445" s="12" t="s">
        <v>73</v>
      </c>
      <c r="AY1445" s="152" t="s">
        <v>161</v>
      </c>
    </row>
    <row r="1446" spans="2:51" s="13" customFormat="1" ht="12">
      <c r="B1446" s="157"/>
      <c r="D1446" s="151" t="s">
        <v>173</v>
      </c>
      <c r="E1446" s="158" t="s">
        <v>3</v>
      </c>
      <c r="F1446" s="159" t="s">
        <v>1360</v>
      </c>
      <c r="H1446" s="160">
        <v>47.435</v>
      </c>
      <c r="I1446" s="161"/>
      <c r="L1446" s="157"/>
      <c r="M1446" s="162"/>
      <c r="T1446" s="163"/>
      <c r="AT1446" s="158" t="s">
        <v>173</v>
      </c>
      <c r="AU1446" s="158" t="s">
        <v>82</v>
      </c>
      <c r="AV1446" s="13" t="s">
        <v>82</v>
      </c>
      <c r="AW1446" s="13" t="s">
        <v>32</v>
      </c>
      <c r="AX1446" s="13" t="s">
        <v>73</v>
      </c>
      <c r="AY1446" s="158" t="s">
        <v>161</v>
      </c>
    </row>
    <row r="1447" spans="2:51" s="12" customFormat="1" ht="12">
      <c r="B1447" s="150"/>
      <c r="D1447" s="151" t="s">
        <v>173</v>
      </c>
      <c r="E1447" s="152" t="s">
        <v>3</v>
      </c>
      <c r="F1447" s="153" t="s">
        <v>276</v>
      </c>
      <c r="H1447" s="152" t="s">
        <v>3</v>
      </c>
      <c r="I1447" s="154"/>
      <c r="L1447" s="150"/>
      <c r="M1447" s="155"/>
      <c r="T1447" s="156"/>
      <c r="AT1447" s="152" t="s">
        <v>173</v>
      </c>
      <c r="AU1447" s="152" t="s">
        <v>82</v>
      </c>
      <c r="AV1447" s="12" t="s">
        <v>80</v>
      </c>
      <c r="AW1447" s="12" t="s">
        <v>32</v>
      </c>
      <c r="AX1447" s="12" t="s">
        <v>73</v>
      </c>
      <c r="AY1447" s="152" t="s">
        <v>161</v>
      </c>
    </row>
    <row r="1448" spans="2:51" s="12" customFormat="1" ht="12">
      <c r="B1448" s="150"/>
      <c r="D1448" s="151" t="s">
        <v>173</v>
      </c>
      <c r="E1448" s="152" t="s">
        <v>3</v>
      </c>
      <c r="F1448" s="153" t="s">
        <v>465</v>
      </c>
      <c r="H1448" s="152" t="s">
        <v>3</v>
      </c>
      <c r="I1448" s="154"/>
      <c r="L1448" s="150"/>
      <c r="M1448" s="155"/>
      <c r="T1448" s="156"/>
      <c r="AT1448" s="152" t="s">
        <v>173</v>
      </c>
      <c r="AU1448" s="152" t="s">
        <v>82</v>
      </c>
      <c r="AV1448" s="12" t="s">
        <v>80</v>
      </c>
      <c r="AW1448" s="12" t="s">
        <v>32</v>
      </c>
      <c r="AX1448" s="12" t="s">
        <v>73</v>
      </c>
      <c r="AY1448" s="152" t="s">
        <v>161</v>
      </c>
    </row>
    <row r="1449" spans="2:51" s="13" customFormat="1" ht="12">
      <c r="B1449" s="157"/>
      <c r="D1449" s="151" t="s">
        <v>173</v>
      </c>
      <c r="E1449" s="158" t="s">
        <v>3</v>
      </c>
      <c r="F1449" s="159" t="s">
        <v>1082</v>
      </c>
      <c r="H1449" s="160">
        <v>9.63</v>
      </c>
      <c r="I1449" s="161"/>
      <c r="L1449" s="157"/>
      <c r="M1449" s="162"/>
      <c r="T1449" s="163"/>
      <c r="AT1449" s="158" t="s">
        <v>173</v>
      </c>
      <c r="AU1449" s="158" t="s">
        <v>82</v>
      </c>
      <c r="AV1449" s="13" t="s">
        <v>82</v>
      </c>
      <c r="AW1449" s="13" t="s">
        <v>32</v>
      </c>
      <c r="AX1449" s="13" t="s">
        <v>73</v>
      </c>
      <c r="AY1449" s="158" t="s">
        <v>161</v>
      </c>
    </row>
    <row r="1450" spans="2:51" s="12" customFormat="1" ht="12">
      <c r="B1450" s="150"/>
      <c r="D1450" s="151" t="s">
        <v>173</v>
      </c>
      <c r="E1450" s="152" t="s">
        <v>3</v>
      </c>
      <c r="F1450" s="153" t="s">
        <v>463</v>
      </c>
      <c r="H1450" s="152" t="s">
        <v>3</v>
      </c>
      <c r="I1450" s="154"/>
      <c r="L1450" s="150"/>
      <c r="M1450" s="155"/>
      <c r="T1450" s="156"/>
      <c r="AT1450" s="152" t="s">
        <v>173</v>
      </c>
      <c r="AU1450" s="152" t="s">
        <v>82</v>
      </c>
      <c r="AV1450" s="12" t="s">
        <v>80</v>
      </c>
      <c r="AW1450" s="12" t="s">
        <v>32</v>
      </c>
      <c r="AX1450" s="12" t="s">
        <v>73</v>
      </c>
      <c r="AY1450" s="152" t="s">
        <v>161</v>
      </c>
    </row>
    <row r="1451" spans="2:51" s="13" customFormat="1" ht="12">
      <c r="B1451" s="157"/>
      <c r="D1451" s="151" t="s">
        <v>173</v>
      </c>
      <c r="E1451" s="158" t="s">
        <v>3</v>
      </c>
      <c r="F1451" s="159" t="s">
        <v>1083</v>
      </c>
      <c r="H1451" s="160">
        <v>1.6</v>
      </c>
      <c r="I1451" s="161"/>
      <c r="L1451" s="157"/>
      <c r="M1451" s="162"/>
      <c r="T1451" s="163"/>
      <c r="AT1451" s="158" t="s">
        <v>173</v>
      </c>
      <c r="AU1451" s="158" t="s">
        <v>82</v>
      </c>
      <c r="AV1451" s="13" t="s">
        <v>82</v>
      </c>
      <c r="AW1451" s="13" t="s">
        <v>32</v>
      </c>
      <c r="AX1451" s="13" t="s">
        <v>73</v>
      </c>
      <c r="AY1451" s="158" t="s">
        <v>161</v>
      </c>
    </row>
    <row r="1452" spans="2:51" s="12" customFormat="1" ht="12">
      <c r="B1452" s="150"/>
      <c r="D1452" s="151" t="s">
        <v>173</v>
      </c>
      <c r="E1452" s="152" t="s">
        <v>3</v>
      </c>
      <c r="F1452" s="153" t="s">
        <v>544</v>
      </c>
      <c r="H1452" s="152" t="s">
        <v>3</v>
      </c>
      <c r="I1452" s="154"/>
      <c r="L1452" s="150"/>
      <c r="M1452" s="155"/>
      <c r="T1452" s="156"/>
      <c r="AT1452" s="152" t="s">
        <v>173</v>
      </c>
      <c r="AU1452" s="152" t="s">
        <v>82</v>
      </c>
      <c r="AV1452" s="12" t="s">
        <v>80</v>
      </c>
      <c r="AW1452" s="12" t="s">
        <v>32</v>
      </c>
      <c r="AX1452" s="12" t="s">
        <v>73</v>
      </c>
      <c r="AY1452" s="152" t="s">
        <v>161</v>
      </c>
    </row>
    <row r="1453" spans="2:51" s="13" customFormat="1" ht="12">
      <c r="B1453" s="157"/>
      <c r="D1453" s="151" t="s">
        <v>173</v>
      </c>
      <c r="E1453" s="158" t="s">
        <v>3</v>
      </c>
      <c r="F1453" s="159" t="s">
        <v>1361</v>
      </c>
      <c r="H1453" s="160">
        <v>72.892</v>
      </c>
      <c r="I1453" s="161"/>
      <c r="L1453" s="157"/>
      <c r="M1453" s="162"/>
      <c r="T1453" s="163"/>
      <c r="AT1453" s="158" t="s">
        <v>173</v>
      </c>
      <c r="AU1453" s="158" t="s">
        <v>82</v>
      </c>
      <c r="AV1453" s="13" t="s">
        <v>82</v>
      </c>
      <c r="AW1453" s="13" t="s">
        <v>32</v>
      </c>
      <c r="AX1453" s="13" t="s">
        <v>73</v>
      </c>
      <c r="AY1453" s="158" t="s">
        <v>161</v>
      </c>
    </row>
    <row r="1454" spans="2:51" s="12" customFormat="1" ht="12">
      <c r="B1454" s="150"/>
      <c r="D1454" s="151" t="s">
        <v>173</v>
      </c>
      <c r="E1454" s="152" t="s">
        <v>3</v>
      </c>
      <c r="F1454" s="153" t="s">
        <v>556</v>
      </c>
      <c r="H1454" s="152" t="s">
        <v>3</v>
      </c>
      <c r="I1454" s="154"/>
      <c r="L1454" s="150"/>
      <c r="M1454" s="155"/>
      <c r="T1454" s="156"/>
      <c r="AT1454" s="152" t="s">
        <v>173</v>
      </c>
      <c r="AU1454" s="152" t="s">
        <v>82</v>
      </c>
      <c r="AV1454" s="12" t="s">
        <v>80</v>
      </c>
      <c r="AW1454" s="12" t="s">
        <v>32</v>
      </c>
      <c r="AX1454" s="12" t="s">
        <v>73</v>
      </c>
      <c r="AY1454" s="152" t="s">
        <v>161</v>
      </c>
    </row>
    <row r="1455" spans="2:51" s="13" customFormat="1" ht="12">
      <c r="B1455" s="157"/>
      <c r="D1455" s="151" t="s">
        <v>173</v>
      </c>
      <c r="E1455" s="158" t="s">
        <v>3</v>
      </c>
      <c r="F1455" s="159" t="s">
        <v>1362</v>
      </c>
      <c r="H1455" s="160">
        <v>37.78</v>
      </c>
      <c r="I1455" s="161"/>
      <c r="L1455" s="157"/>
      <c r="M1455" s="162"/>
      <c r="T1455" s="163"/>
      <c r="AT1455" s="158" t="s">
        <v>173</v>
      </c>
      <c r="AU1455" s="158" t="s">
        <v>82</v>
      </c>
      <c r="AV1455" s="13" t="s">
        <v>82</v>
      </c>
      <c r="AW1455" s="13" t="s">
        <v>32</v>
      </c>
      <c r="AX1455" s="13" t="s">
        <v>73</v>
      </c>
      <c r="AY1455" s="158" t="s">
        <v>161</v>
      </c>
    </row>
    <row r="1456" spans="2:51" s="12" customFormat="1" ht="12">
      <c r="B1456" s="150"/>
      <c r="D1456" s="151" t="s">
        <v>173</v>
      </c>
      <c r="E1456" s="152" t="s">
        <v>3</v>
      </c>
      <c r="F1456" s="153" t="s">
        <v>478</v>
      </c>
      <c r="H1456" s="152" t="s">
        <v>3</v>
      </c>
      <c r="I1456" s="154"/>
      <c r="L1456" s="150"/>
      <c r="M1456" s="155"/>
      <c r="T1456" s="156"/>
      <c r="AT1456" s="152" t="s">
        <v>173</v>
      </c>
      <c r="AU1456" s="152" t="s">
        <v>82</v>
      </c>
      <c r="AV1456" s="12" t="s">
        <v>80</v>
      </c>
      <c r="AW1456" s="12" t="s">
        <v>32</v>
      </c>
      <c r="AX1456" s="12" t="s">
        <v>73</v>
      </c>
      <c r="AY1456" s="152" t="s">
        <v>161</v>
      </c>
    </row>
    <row r="1457" spans="2:51" s="13" customFormat="1" ht="12">
      <c r="B1457" s="157"/>
      <c r="D1457" s="151" t="s">
        <v>173</v>
      </c>
      <c r="E1457" s="158" t="s">
        <v>3</v>
      </c>
      <c r="F1457" s="159" t="s">
        <v>1084</v>
      </c>
      <c r="H1457" s="160">
        <v>2.6</v>
      </c>
      <c r="I1457" s="161"/>
      <c r="L1457" s="157"/>
      <c r="M1457" s="162"/>
      <c r="T1457" s="163"/>
      <c r="AT1457" s="158" t="s">
        <v>173</v>
      </c>
      <c r="AU1457" s="158" t="s">
        <v>82</v>
      </c>
      <c r="AV1457" s="13" t="s">
        <v>82</v>
      </c>
      <c r="AW1457" s="13" t="s">
        <v>32</v>
      </c>
      <c r="AX1457" s="13" t="s">
        <v>73</v>
      </c>
      <c r="AY1457" s="158" t="s">
        <v>161</v>
      </c>
    </row>
    <row r="1458" spans="2:51" s="12" customFormat="1" ht="12">
      <c r="B1458" s="150"/>
      <c r="D1458" s="151" t="s">
        <v>173</v>
      </c>
      <c r="E1458" s="152" t="s">
        <v>3</v>
      </c>
      <c r="F1458" s="153" t="s">
        <v>476</v>
      </c>
      <c r="H1458" s="152" t="s">
        <v>3</v>
      </c>
      <c r="I1458" s="154"/>
      <c r="L1458" s="150"/>
      <c r="M1458" s="155"/>
      <c r="T1458" s="156"/>
      <c r="AT1458" s="152" t="s">
        <v>173</v>
      </c>
      <c r="AU1458" s="152" t="s">
        <v>82</v>
      </c>
      <c r="AV1458" s="12" t="s">
        <v>80</v>
      </c>
      <c r="AW1458" s="12" t="s">
        <v>32</v>
      </c>
      <c r="AX1458" s="12" t="s">
        <v>73</v>
      </c>
      <c r="AY1458" s="152" t="s">
        <v>161</v>
      </c>
    </row>
    <row r="1459" spans="2:51" s="13" customFormat="1" ht="12">
      <c r="B1459" s="157"/>
      <c r="D1459" s="151" t="s">
        <v>173</v>
      </c>
      <c r="E1459" s="158" t="s">
        <v>3</v>
      </c>
      <c r="F1459" s="159" t="s">
        <v>1363</v>
      </c>
      <c r="H1459" s="160">
        <v>1.71</v>
      </c>
      <c r="I1459" s="161"/>
      <c r="L1459" s="157"/>
      <c r="M1459" s="162"/>
      <c r="T1459" s="163"/>
      <c r="AT1459" s="158" t="s">
        <v>173</v>
      </c>
      <c r="AU1459" s="158" t="s">
        <v>82</v>
      </c>
      <c r="AV1459" s="13" t="s">
        <v>82</v>
      </c>
      <c r="AW1459" s="13" t="s">
        <v>32</v>
      </c>
      <c r="AX1459" s="13" t="s">
        <v>73</v>
      </c>
      <c r="AY1459" s="158" t="s">
        <v>161</v>
      </c>
    </row>
    <row r="1460" spans="2:51" s="12" customFormat="1" ht="12">
      <c r="B1460" s="150"/>
      <c r="D1460" s="151" t="s">
        <v>173</v>
      </c>
      <c r="E1460" s="152" t="s">
        <v>3</v>
      </c>
      <c r="F1460" s="153" t="s">
        <v>307</v>
      </c>
      <c r="H1460" s="152" t="s">
        <v>3</v>
      </c>
      <c r="I1460" s="154"/>
      <c r="L1460" s="150"/>
      <c r="M1460" s="155"/>
      <c r="T1460" s="156"/>
      <c r="AT1460" s="152" t="s">
        <v>173</v>
      </c>
      <c r="AU1460" s="152" t="s">
        <v>82</v>
      </c>
      <c r="AV1460" s="12" t="s">
        <v>80</v>
      </c>
      <c r="AW1460" s="12" t="s">
        <v>32</v>
      </c>
      <c r="AX1460" s="12" t="s">
        <v>73</v>
      </c>
      <c r="AY1460" s="152" t="s">
        <v>161</v>
      </c>
    </row>
    <row r="1461" spans="2:51" s="12" customFormat="1" ht="12">
      <c r="B1461" s="150"/>
      <c r="D1461" s="151" t="s">
        <v>173</v>
      </c>
      <c r="E1461" s="152" t="s">
        <v>3</v>
      </c>
      <c r="F1461" s="153" t="s">
        <v>540</v>
      </c>
      <c r="H1461" s="152" t="s">
        <v>3</v>
      </c>
      <c r="I1461" s="154"/>
      <c r="L1461" s="150"/>
      <c r="M1461" s="155"/>
      <c r="T1461" s="156"/>
      <c r="AT1461" s="152" t="s">
        <v>173</v>
      </c>
      <c r="AU1461" s="152" t="s">
        <v>82</v>
      </c>
      <c r="AV1461" s="12" t="s">
        <v>80</v>
      </c>
      <c r="AW1461" s="12" t="s">
        <v>32</v>
      </c>
      <c r="AX1461" s="12" t="s">
        <v>73</v>
      </c>
      <c r="AY1461" s="152" t="s">
        <v>161</v>
      </c>
    </row>
    <row r="1462" spans="2:51" s="13" customFormat="1" ht="12">
      <c r="B1462" s="157"/>
      <c r="D1462" s="151" t="s">
        <v>173</v>
      </c>
      <c r="E1462" s="158" t="s">
        <v>3</v>
      </c>
      <c r="F1462" s="159" t="s">
        <v>1364</v>
      </c>
      <c r="H1462" s="160">
        <v>27.98</v>
      </c>
      <c r="I1462" s="161"/>
      <c r="L1462" s="157"/>
      <c r="M1462" s="162"/>
      <c r="T1462" s="163"/>
      <c r="AT1462" s="158" t="s">
        <v>173</v>
      </c>
      <c r="AU1462" s="158" t="s">
        <v>82</v>
      </c>
      <c r="AV1462" s="13" t="s">
        <v>82</v>
      </c>
      <c r="AW1462" s="13" t="s">
        <v>32</v>
      </c>
      <c r="AX1462" s="13" t="s">
        <v>73</v>
      </c>
      <c r="AY1462" s="158" t="s">
        <v>161</v>
      </c>
    </row>
    <row r="1463" spans="2:51" s="12" customFormat="1" ht="12">
      <c r="B1463" s="150"/>
      <c r="D1463" s="151" t="s">
        <v>173</v>
      </c>
      <c r="E1463" s="152" t="s">
        <v>3</v>
      </c>
      <c r="F1463" s="153" t="s">
        <v>1365</v>
      </c>
      <c r="H1463" s="152" t="s">
        <v>3</v>
      </c>
      <c r="I1463" s="154"/>
      <c r="L1463" s="150"/>
      <c r="M1463" s="155"/>
      <c r="T1463" s="156"/>
      <c r="AT1463" s="152" t="s">
        <v>173</v>
      </c>
      <c r="AU1463" s="152" t="s">
        <v>82</v>
      </c>
      <c r="AV1463" s="12" t="s">
        <v>80</v>
      </c>
      <c r="AW1463" s="12" t="s">
        <v>32</v>
      </c>
      <c r="AX1463" s="12" t="s">
        <v>73</v>
      </c>
      <c r="AY1463" s="152" t="s">
        <v>161</v>
      </c>
    </row>
    <row r="1464" spans="2:51" s="13" customFormat="1" ht="12">
      <c r="B1464" s="157"/>
      <c r="D1464" s="151" t="s">
        <v>173</v>
      </c>
      <c r="E1464" s="158" t="s">
        <v>3</v>
      </c>
      <c r="F1464" s="159" t="s">
        <v>1366</v>
      </c>
      <c r="H1464" s="160">
        <v>27.21</v>
      </c>
      <c r="I1464" s="161"/>
      <c r="L1464" s="157"/>
      <c r="M1464" s="162"/>
      <c r="T1464" s="163"/>
      <c r="AT1464" s="158" t="s">
        <v>173</v>
      </c>
      <c r="AU1464" s="158" t="s">
        <v>82</v>
      </c>
      <c r="AV1464" s="13" t="s">
        <v>82</v>
      </c>
      <c r="AW1464" s="13" t="s">
        <v>32</v>
      </c>
      <c r="AX1464" s="13" t="s">
        <v>73</v>
      </c>
      <c r="AY1464" s="158" t="s">
        <v>161</v>
      </c>
    </row>
    <row r="1465" spans="2:51" s="12" customFormat="1" ht="12">
      <c r="B1465" s="150"/>
      <c r="D1465" s="151" t="s">
        <v>173</v>
      </c>
      <c r="E1465" s="152" t="s">
        <v>3</v>
      </c>
      <c r="F1465" s="153" t="s">
        <v>739</v>
      </c>
      <c r="H1465" s="152" t="s">
        <v>3</v>
      </c>
      <c r="I1465" s="154"/>
      <c r="L1465" s="150"/>
      <c r="M1465" s="155"/>
      <c r="T1465" s="156"/>
      <c r="AT1465" s="152" t="s">
        <v>173</v>
      </c>
      <c r="AU1465" s="152" t="s">
        <v>82</v>
      </c>
      <c r="AV1465" s="12" t="s">
        <v>80</v>
      </c>
      <c r="AW1465" s="12" t="s">
        <v>32</v>
      </c>
      <c r="AX1465" s="12" t="s">
        <v>73</v>
      </c>
      <c r="AY1465" s="152" t="s">
        <v>161</v>
      </c>
    </row>
    <row r="1466" spans="2:51" s="13" customFormat="1" ht="12">
      <c r="B1466" s="157"/>
      <c r="D1466" s="151" t="s">
        <v>173</v>
      </c>
      <c r="E1466" s="158" t="s">
        <v>3</v>
      </c>
      <c r="F1466" s="159" t="s">
        <v>1367</v>
      </c>
      <c r="H1466" s="160">
        <v>65.55</v>
      </c>
      <c r="I1466" s="161"/>
      <c r="L1466" s="157"/>
      <c r="M1466" s="162"/>
      <c r="T1466" s="163"/>
      <c r="AT1466" s="158" t="s">
        <v>173</v>
      </c>
      <c r="AU1466" s="158" t="s">
        <v>82</v>
      </c>
      <c r="AV1466" s="13" t="s">
        <v>82</v>
      </c>
      <c r="AW1466" s="13" t="s">
        <v>32</v>
      </c>
      <c r="AX1466" s="13" t="s">
        <v>73</v>
      </c>
      <c r="AY1466" s="158" t="s">
        <v>161</v>
      </c>
    </row>
    <row r="1467" spans="2:51" s="12" customFormat="1" ht="12">
      <c r="B1467" s="150"/>
      <c r="D1467" s="151" t="s">
        <v>173</v>
      </c>
      <c r="E1467" s="152" t="s">
        <v>3</v>
      </c>
      <c r="F1467" s="153" t="s">
        <v>540</v>
      </c>
      <c r="H1467" s="152" t="s">
        <v>3</v>
      </c>
      <c r="I1467" s="154"/>
      <c r="L1467" s="150"/>
      <c r="M1467" s="155"/>
      <c r="T1467" s="156"/>
      <c r="AT1467" s="152" t="s">
        <v>173</v>
      </c>
      <c r="AU1467" s="152" t="s">
        <v>82</v>
      </c>
      <c r="AV1467" s="12" t="s">
        <v>80</v>
      </c>
      <c r="AW1467" s="12" t="s">
        <v>32</v>
      </c>
      <c r="AX1467" s="12" t="s">
        <v>73</v>
      </c>
      <c r="AY1467" s="152" t="s">
        <v>161</v>
      </c>
    </row>
    <row r="1468" spans="2:51" s="13" customFormat="1" ht="12">
      <c r="B1468" s="157"/>
      <c r="D1468" s="151" t="s">
        <v>173</v>
      </c>
      <c r="E1468" s="158" t="s">
        <v>3</v>
      </c>
      <c r="F1468" s="159" t="s">
        <v>1368</v>
      </c>
      <c r="H1468" s="160">
        <v>5.886</v>
      </c>
      <c r="I1468" s="161"/>
      <c r="L1468" s="157"/>
      <c r="M1468" s="162"/>
      <c r="T1468" s="163"/>
      <c r="AT1468" s="158" t="s">
        <v>173</v>
      </c>
      <c r="AU1468" s="158" t="s">
        <v>82</v>
      </c>
      <c r="AV1468" s="13" t="s">
        <v>82</v>
      </c>
      <c r="AW1468" s="13" t="s">
        <v>32</v>
      </c>
      <c r="AX1468" s="13" t="s">
        <v>73</v>
      </c>
      <c r="AY1468" s="158" t="s">
        <v>161</v>
      </c>
    </row>
    <row r="1469" spans="2:51" s="14" customFormat="1" ht="12">
      <c r="B1469" s="164"/>
      <c r="D1469" s="151" t="s">
        <v>173</v>
      </c>
      <c r="E1469" s="165" t="s">
        <v>3</v>
      </c>
      <c r="F1469" s="166" t="s">
        <v>192</v>
      </c>
      <c r="H1469" s="167">
        <v>326.093</v>
      </c>
      <c r="I1469" s="168"/>
      <c r="L1469" s="164"/>
      <c r="M1469" s="169"/>
      <c r="T1469" s="170"/>
      <c r="AT1469" s="165" t="s">
        <v>173</v>
      </c>
      <c r="AU1469" s="165" t="s">
        <v>82</v>
      </c>
      <c r="AV1469" s="14" t="s">
        <v>169</v>
      </c>
      <c r="AW1469" s="14" t="s">
        <v>32</v>
      </c>
      <c r="AX1469" s="14" t="s">
        <v>80</v>
      </c>
      <c r="AY1469" s="165" t="s">
        <v>161</v>
      </c>
    </row>
    <row r="1470" spans="2:65" s="1" customFormat="1" ht="37.9" customHeight="1">
      <c r="B1470" s="132"/>
      <c r="C1470" s="171" t="s">
        <v>1369</v>
      </c>
      <c r="D1470" s="171" t="s">
        <v>193</v>
      </c>
      <c r="E1470" s="172" t="s">
        <v>1370</v>
      </c>
      <c r="F1470" s="173" t="s">
        <v>1371</v>
      </c>
      <c r="G1470" s="174" t="s">
        <v>167</v>
      </c>
      <c r="H1470" s="175">
        <v>286.597</v>
      </c>
      <c r="I1470" s="176"/>
      <c r="J1470" s="177">
        <f>ROUND(I1470*H1470,2)</f>
        <v>0</v>
      </c>
      <c r="K1470" s="173" t="s">
        <v>3</v>
      </c>
      <c r="L1470" s="178"/>
      <c r="M1470" s="179" t="s">
        <v>3</v>
      </c>
      <c r="N1470" s="180" t="s">
        <v>44</v>
      </c>
      <c r="P1470" s="142">
        <f>O1470*H1470</f>
        <v>0</v>
      </c>
      <c r="Q1470" s="142">
        <v>0.007</v>
      </c>
      <c r="R1470" s="142">
        <f>Q1470*H1470</f>
        <v>2.006179</v>
      </c>
      <c r="S1470" s="142">
        <v>0</v>
      </c>
      <c r="T1470" s="143">
        <f>S1470*H1470</f>
        <v>0</v>
      </c>
      <c r="AR1470" s="144" t="s">
        <v>488</v>
      </c>
      <c r="AT1470" s="144" t="s">
        <v>193</v>
      </c>
      <c r="AU1470" s="144" t="s">
        <v>82</v>
      </c>
      <c r="AY1470" s="18" t="s">
        <v>161</v>
      </c>
      <c r="BE1470" s="145">
        <f>IF(N1470="základní",J1470,0)</f>
        <v>0</v>
      </c>
      <c r="BF1470" s="145">
        <f>IF(N1470="snížená",J1470,0)</f>
        <v>0</v>
      </c>
      <c r="BG1470" s="145">
        <f>IF(N1470="zákl. přenesená",J1470,0)</f>
        <v>0</v>
      </c>
      <c r="BH1470" s="145">
        <f>IF(N1470="sníž. přenesená",J1470,0)</f>
        <v>0</v>
      </c>
      <c r="BI1470" s="145">
        <f>IF(N1470="nulová",J1470,0)</f>
        <v>0</v>
      </c>
      <c r="BJ1470" s="18" t="s">
        <v>80</v>
      </c>
      <c r="BK1470" s="145">
        <f>ROUND(I1470*H1470,2)</f>
        <v>0</v>
      </c>
      <c r="BL1470" s="18" t="s">
        <v>310</v>
      </c>
      <c r="BM1470" s="144" t="s">
        <v>1372</v>
      </c>
    </row>
    <row r="1471" spans="2:51" s="12" customFormat="1" ht="12">
      <c r="B1471" s="150"/>
      <c r="D1471" s="151" t="s">
        <v>173</v>
      </c>
      <c r="E1471" s="152" t="s">
        <v>3</v>
      </c>
      <c r="F1471" s="153" t="s">
        <v>299</v>
      </c>
      <c r="H1471" s="152" t="s">
        <v>3</v>
      </c>
      <c r="I1471" s="154"/>
      <c r="L1471" s="150"/>
      <c r="M1471" s="155"/>
      <c r="T1471" s="156"/>
      <c r="AT1471" s="152" t="s">
        <v>173</v>
      </c>
      <c r="AU1471" s="152" t="s">
        <v>82</v>
      </c>
      <c r="AV1471" s="12" t="s">
        <v>80</v>
      </c>
      <c r="AW1471" s="12" t="s">
        <v>32</v>
      </c>
      <c r="AX1471" s="12" t="s">
        <v>73</v>
      </c>
      <c r="AY1471" s="152" t="s">
        <v>161</v>
      </c>
    </row>
    <row r="1472" spans="2:51" s="12" customFormat="1" ht="12">
      <c r="B1472" s="150"/>
      <c r="D1472" s="151" t="s">
        <v>173</v>
      </c>
      <c r="E1472" s="152" t="s">
        <v>3</v>
      </c>
      <c r="F1472" s="153" t="s">
        <v>520</v>
      </c>
      <c r="H1472" s="152" t="s">
        <v>3</v>
      </c>
      <c r="I1472" s="154"/>
      <c r="L1472" s="150"/>
      <c r="M1472" s="155"/>
      <c r="T1472" s="156"/>
      <c r="AT1472" s="152" t="s">
        <v>173</v>
      </c>
      <c r="AU1472" s="152" t="s">
        <v>82</v>
      </c>
      <c r="AV1472" s="12" t="s">
        <v>80</v>
      </c>
      <c r="AW1472" s="12" t="s">
        <v>32</v>
      </c>
      <c r="AX1472" s="12" t="s">
        <v>73</v>
      </c>
      <c r="AY1472" s="152" t="s">
        <v>161</v>
      </c>
    </row>
    <row r="1473" spans="2:51" s="13" customFormat="1" ht="12">
      <c r="B1473" s="157"/>
      <c r="D1473" s="151" t="s">
        <v>173</v>
      </c>
      <c r="E1473" s="158" t="s">
        <v>3</v>
      </c>
      <c r="F1473" s="159" t="s">
        <v>1359</v>
      </c>
      <c r="H1473" s="160">
        <v>25.82</v>
      </c>
      <c r="I1473" s="161"/>
      <c r="L1473" s="157"/>
      <c r="M1473" s="162"/>
      <c r="T1473" s="163"/>
      <c r="AT1473" s="158" t="s">
        <v>173</v>
      </c>
      <c r="AU1473" s="158" t="s">
        <v>82</v>
      </c>
      <c r="AV1473" s="13" t="s">
        <v>82</v>
      </c>
      <c r="AW1473" s="13" t="s">
        <v>32</v>
      </c>
      <c r="AX1473" s="13" t="s">
        <v>73</v>
      </c>
      <c r="AY1473" s="158" t="s">
        <v>161</v>
      </c>
    </row>
    <row r="1474" spans="2:51" s="12" customFormat="1" ht="12">
      <c r="B1474" s="150"/>
      <c r="D1474" s="151" t="s">
        <v>173</v>
      </c>
      <c r="E1474" s="152" t="s">
        <v>3</v>
      </c>
      <c r="F1474" s="153" t="s">
        <v>522</v>
      </c>
      <c r="H1474" s="152" t="s">
        <v>3</v>
      </c>
      <c r="I1474" s="154"/>
      <c r="L1474" s="150"/>
      <c r="M1474" s="155"/>
      <c r="T1474" s="156"/>
      <c r="AT1474" s="152" t="s">
        <v>173</v>
      </c>
      <c r="AU1474" s="152" t="s">
        <v>82</v>
      </c>
      <c r="AV1474" s="12" t="s">
        <v>80</v>
      </c>
      <c r="AW1474" s="12" t="s">
        <v>32</v>
      </c>
      <c r="AX1474" s="12" t="s">
        <v>73</v>
      </c>
      <c r="AY1474" s="152" t="s">
        <v>161</v>
      </c>
    </row>
    <row r="1475" spans="2:51" s="13" customFormat="1" ht="12">
      <c r="B1475" s="157"/>
      <c r="D1475" s="151" t="s">
        <v>173</v>
      </c>
      <c r="E1475" s="158" t="s">
        <v>3</v>
      </c>
      <c r="F1475" s="159" t="s">
        <v>1360</v>
      </c>
      <c r="H1475" s="160">
        <v>47.435</v>
      </c>
      <c r="I1475" s="161"/>
      <c r="L1475" s="157"/>
      <c r="M1475" s="162"/>
      <c r="T1475" s="163"/>
      <c r="AT1475" s="158" t="s">
        <v>173</v>
      </c>
      <c r="AU1475" s="158" t="s">
        <v>82</v>
      </c>
      <c r="AV1475" s="13" t="s">
        <v>82</v>
      </c>
      <c r="AW1475" s="13" t="s">
        <v>32</v>
      </c>
      <c r="AX1475" s="13" t="s">
        <v>73</v>
      </c>
      <c r="AY1475" s="158" t="s">
        <v>161</v>
      </c>
    </row>
    <row r="1476" spans="2:51" s="12" customFormat="1" ht="12">
      <c r="B1476" s="150"/>
      <c r="D1476" s="151" t="s">
        <v>173</v>
      </c>
      <c r="E1476" s="152" t="s">
        <v>3</v>
      </c>
      <c r="F1476" s="153" t="s">
        <v>276</v>
      </c>
      <c r="H1476" s="152" t="s">
        <v>3</v>
      </c>
      <c r="I1476" s="154"/>
      <c r="L1476" s="150"/>
      <c r="M1476" s="155"/>
      <c r="T1476" s="156"/>
      <c r="AT1476" s="152" t="s">
        <v>173</v>
      </c>
      <c r="AU1476" s="152" t="s">
        <v>82</v>
      </c>
      <c r="AV1476" s="12" t="s">
        <v>80</v>
      </c>
      <c r="AW1476" s="12" t="s">
        <v>32</v>
      </c>
      <c r="AX1476" s="12" t="s">
        <v>73</v>
      </c>
      <c r="AY1476" s="152" t="s">
        <v>161</v>
      </c>
    </row>
    <row r="1477" spans="2:51" s="12" customFormat="1" ht="12">
      <c r="B1477" s="150"/>
      <c r="D1477" s="151" t="s">
        <v>173</v>
      </c>
      <c r="E1477" s="152" t="s">
        <v>3</v>
      </c>
      <c r="F1477" s="153" t="s">
        <v>465</v>
      </c>
      <c r="H1477" s="152" t="s">
        <v>3</v>
      </c>
      <c r="I1477" s="154"/>
      <c r="L1477" s="150"/>
      <c r="M1477" s="155"/>
      <c r="T1477" s="156"/>
      <c r="AT1477" s="152" t="s">
        <v>173</v>
      </c>
      <c r="AU1477" s="152" t="s">
        <v>82</v>
      </c>
      <c r="AV1477" s="12" t="s">
        <v>80</v>
      </c>
      <c r="AW1477" s="12" t="s">
        <v>32</v>
      </c>
      <c r="AX1477" s="12" t="s">
        <v>73</v>
      </c>
      <c r="AY1477" s="152" t="s">
        <v>161</v>
      </c>
    </row>
    <row r="1478" spans="2:51" s="13" customFormat="1" ht="12">
      <c r="B1478" s="157"/>
      <c r="D1478" s="151" t="s">
        <v>173</v>
      </c>
      <c r="E1478" s="158" t="s">
        <v>3</v>
      </c>
      <c r="F1478" s="159" t="s">
        <v>1082</v>
      </c>
      <c r="H1478" s="160">
        <v>9.63</v>
      </c>
      <c r="I1478" s="161"/>
      <c r="L1478" s="157"/>
      <c r="M1478" s="162"/>
      <c r="T1478" s="163"/>
      <c r="AT1478" s="158" t="s">
        <v>173</v>
      </c>
      <c r="AU1478" s="158" t="s">
        <v>82</v>
      </c>
      <c r="AV1478" s="13" t="s">
        <v>82</v>
      </c>
      <c r="AW1478" s="13" t="s">
        <v>32</v>
      </c>
      <c r="AX1478" s="13" t="s">
        <v>73</v>
      </c>
      <c r="AY1478" s="158" t="s">
        <v>161</v>
      </c>
    </row>
    <row r="1479" spans="2:51" s="12" customFormat="1" ht="12">
      <c r="B1479" s="150"/>
      <c r="D1479" s="151" t="s">
        <v>173</v>
      </c>
      <c r="E1479" s="152" t="s">
        <v>3</v>
      </c>
      <c r="F1479" s="153" t="s">
        <v>463</v>
      </c>
      <c r="H1479" s="152" t="s">
        <v>3</v>
      </c>
      <c r="I1479" s="154"/>
      <c r="L1479" s="150"/>
      <c r="M1479" s="155"/>
      <c r="T1479" s="156"/>
      <c r="AT1479" s="152" t="s">
        <v>173</v>
      </c>
      <c r="AU1479" s="152" t="s">
        <v>82</v>
      </c>
      <c r="AV1479" s="12" t="s">
        <v>80</v>
      </c>
      <c r="AW1479" s="12" t="s">
        <v>32</v>
      </c>
      <c r="AX1479" s="12" t="s">
        <v>73</v>
      </c>
      <c r="AY1479" s="152" t="s">
        <v>161</v>
      </c>
    </row>
    <row r="1480" spans="2:51" s="13" customFormat="1" ht="12">
      <c r="B1480" s="157"/>
      <c r="D1480" s="151" t="s">
        <v>173</v>
      </c>
      <c r="E1480" s="158" t="s">
        <v>3</v>
      </c>
      <c r="F1480" s="159" t="s">
        <v>1083</v>
      </c>
      <c r="H1480" s="160">
        <v>1.6</v>
      </c>
      <c r="I1480" s="161"/>
      <c r="L1480" s="157"/>
      <c r="M1480" s="162"/>
      <c r="T1480" s="163"/>
      <c r="AT1480" s="158" t="s">
        <v>173</v>
      </c>
      <c r="AU1480" s="158" t="s">
        <v>82</v>
      </c>
      <c r="AV1480" s="13" t="s">
        <v>82</v>
      </c>
      <c r="AW1480" s="13" t="s">
        <v>32</v>
      </c>
      <c r="AX1480" s="13" t="s">
        <v>73</v>
      </c>
      <c r="AY1480" s="158" t="s">
        <v>161</v>
      </c>
    </row>
    <row r="1481" spans="2:51" s="12" customFormat="1" ht="12">
      <c r="B1481" s="150"/>
      <c r="D1481" s="151" t="s">
        <v>173</v>
      </c>
      <c r="E1481" s="152" t="s">
        <v>3</v>
      </c>
      <c r="F1481" s="153" t="s">
        <v>544</v>
      </c>
      <c r="H1481" s="152" t="s">
        <v>3</v>
      </c>
      <c r="I1481" s="154"/>
      <c r="L1481" s="150"/>
      <c r="M1481" s="155"/>
      <c r="T1481" s="156"/>
      <c r="AT1481" s="152" t="s">
        <v>173</v>
      </c>
      <c r="AU1481" s="152" t="s">
        <v>82</v>
      </c>
      <c r="AV1481" s="12" t="s">
        <v>80</v>
      </c>
      <c r="AW1481" s="12" t="s">
        <v>32</v>
      </c>
      <c r="AX1481" s="12" t="s">
        <v>73</v>
      </c>
      <c r="AY1481" s="152" t="s">
        <v>161</v>
      </c>
    </row>
    <row r="1482" spans="2:51" s="13" customFormat="1" ht="12">
      <c r="B1482" s="157"/>
      <c r="D1482" s="151" t="s">
        <v>173</v>
      </c>
      <c r="E1482" s="158" t="s">
        <v>3</v>
      </c>
      <c r="F1482" s="159" t="s">
        <v>1361</v>
      </c>
      <c r="H1482" s="160">
        <v>72.892</v>
      </c>
      <c r="I1482" s="161"/>
      <c r="L1482" s="157"/>
      <c r="M1482" s="162"/>
      <c r="T1482" s="163"/>
      <c r="AT1482" s="158" t="s">
        <v>173</v>
      </c>
      <c r="AU1482" s="158" t="s">
        <v>82</v>
      </c>
      <c r="AV1482" s="13" t="s">
        <v>82</v>
      </c>
      <c r="AW1482" s="13" t="s">
        <v>32</v>
      </c>
      <c r="AX1482" s="13" t="s">
        <v>73</v>
      </c>
      <c r="AY1482" s="158" t="s">
        <v>161</v>
      </c>
    </row>
    <row r="1483" spans="2:51" s="12" customFormat="1" ht="12">
      <c r="B1483" s="150"/>
      <c r="D1483" s="151" t="s">
        <v>173</v>
      </c>
      <c r="E1483" s="152" t="s">
        <v>3</v>
      </c>
      <c r="F1483" s="153" t="s">
        <v>556</v>
      </c>
      <c r="H1483" s="152" t="s">
        <v>3</v>
      </c>
      <c r="I1483" s="154"/>
      <c r="L1483" s="150"/>
      <c r="M1483" s="155"/>
      <c r="T1483" s="156"/>
      <c r="AT1483" s="152" t="s">
        <v>173</v>
      </c>
      <c r="AU1483" s="152" t="s">
        <v>82</v>
      </c>
      <c r="AV1483" s="12" t="s">
        <v>80</v>
      </c>
      <c r="AW1483" s="12" t="s">
        <v>32</v>
      </c>
      <c r="AX1483" s="12" t="s">
        <v>73</v>
      </c>
      <c r="AY1483" s="152" t="s">
        <v>161</v>
      </c>
    </row>
    <row r="1484" spans="2:51" s="13" customFormat="1" ht="12">
      <c r="B1484" s="157"/>
      <c r="D1484" s="151" t="s">
        <v>173</v>
      </c>
      <c r="E1484" s="158" t="s">
        <v>3</v>
      </c>
      <c r="F1484" s="159" t="s">
        <v>1362</v>
      </c>
      <c r="H1484" s="160">
        <v>37.78</v>
      </c>
      <c r="I1484" s="161"/>
      <c r="L1484" s="157"/>
      <c r="M1484" s="162"/>
      <c r="T1484" s="163"/>
      <c r="AT1484" s="158" t="s">
        <v>173</v>
      </c>
      <c r="AU1484" s="158" t="s">
        <v>82</v>
      </c>
      <c r="AV1484" s="13" t="s">
        <v>82</v>
      </c>
      <c r="AW1484" s="13" t="s">
        <v>32</v>
      </c>
      <c r="AX1484" s="13" t="s">
        <v>73</v>
      </c>
      <c r="AY1484" s="158" t="s">
        <v>161</v>
      </c>
    </row>
    <row r="1485" spans="2:51" s="12" customFormat="1" ht="12">
      <c r="B1485" s="150"/>
      <c r="D1485" s="151" t="s">
        <v>173</v>
      </c>
      <c r="E1485" s="152" t="s">
        <v>3</v>
      </c>
      <c r="F1485" s="153" t="s">
        <v>478</v>
      </c>
      <c r="H1485" s="152" t="s">
        <v>3</v>
      </c>
      <c r="I1485" s="154"/>
      <c r="L1485" s="150"/>
      <c r="M1485" s="155"/>
      <c r="T1485" s="156"/>
      <c r="AT1485" s="152" t="s">
        <v>173</v>
      </c>
      <c r="AU1485" s="152" t="s">
        <v>82</v>
      </c>
      <c r="AV1485" s="12" t="s">
        <v>80</v>
      </c>
      <c r="AW1485" s="12" t="s">
        <v>32</v>
      </c>
      <c r="AX1485" s="12" t="s">
        <v>73</v>
      </c>
      <c r="AY1485" s="152" t="s">
        <v>161</v>
      </c>
    </row>
    <row r="1486" spans="2:51" s="13" customFormat="1" ht="12">
      <c r="B1486" s="157"/>
      <c r="D1486" s="151" t="s">
        <v>173</v>
      </c>
      <c r="E1486" s="158" t="s">
        <v>3</v>
      </c>
      <c r="F1486" s="159" t="s">
        <v>1084</v>
      </c>
      <c r="H1486" s="160">
        <v>2.6</v>
      </c>
      <c r="I1486" s="161"/>
      <c r="L1486" s="157"/>
      <c r="M1486" s="162"/>
      <c r="T1486" s="163"/>
      <c r="AT1486" s="158" t="s">
        <v>173</v>
      </c>
      <c r="AU1486" s="158" t="s">
        <v>82</v>
      </c>
      <c r="AV1486" s="13" t="s">
        <v>82</v>
      </c>
      <c r="AW1486" s="13" t="s">
        <v>32</v>
      </c>
      <c r="AX1486" s="13" t="s">
        <v>73</v>
      </c>
      <c r="AY1486" s="158" t="s">
        <v>161</v>
      </c>
    </row>
    <row r="1487" spans="2:51" s="12" customFormat="1" ht="12">
      <c r="B1487" s="150"/>
      <c r="D1487" s="151" t="s">
        <v>173</v>
      </c>
      <c r="E1487" s="152" t="s">
        <v>3</v>
      </c>
      <c r="F1487" s="153" t="s">
        <v>476</v>
      </c>
      <c r="H1487" s="152" t="s">
        <v>3</v>
      </c>
      <c r="I1487" s="154"/>
      <c r="L1487" s="150"/>
      <c r="M1487" s="155"/>
      <c r="T1487" s="156"/>
      <c r="AT1487" s="152" t="s">
        <v>173</v>
      </c>
      <c r="AU1487" s="152" t="s">
        <v>82</v>
      </c>
      <c r="AV1487" s="12" t="s">
        <v>80</v>
      </c>
      <c r="AW1487" s="12" t="s">
        <v>32</v>
      </c>
      <c r="AX1487" s="12" t="s">
        <v>73</v>
      </c>
      <c r="AY1487" s="152" t="s">
        <v>161</v>
      </c>
    </row>
    <row r="1488" spans="2:51" s="13" customFormat="1" ht="12">
      <c r="B1488" s="157"/>
      <c r="D1488" s="151" t="s">
        <v>173</v>
      </c>
      <c r="E1488" s="158" t="s">
        <v>3</v>
      </c>
      <c r="F1488" s="159" t="s">
        <v>1363</v>
      </c>
      <c r="H1488" s="160">
        <v>1.71</v>
      </c>
      <c r="I1488" s="161"/>
      <c r="L1488" s="157"/>
      <c r="M1488" s="162"/>
      <c r="T1488" s="163"/>
      <c r="AT1488" s="158" t="s">
        <v>173</v>
      </c>
      <c r="AU1488" s="158" t="s">
        <v>82</v>
      </c>
      <c r="AV1488" s="13" t="s">
        <v>82</v>
      </c>
      <c r="AW1488" s="13" t="s">
        <v>32</v>
      </c>
      <c r="AX1488" s="13" t="s">
        <v>73</v>
      </c>
      <c r="AY1488" s="158" t="s">
        <v>161</v>
      </c>
    </row>
    <row r="1489" spans="2:51" s="12" customFormat="1" ht="12">
      <c r="B1489" s="150"/>
      <c r="D1489" s="151" t="s">
        <v>173</v>
      </c>
      <c r="E1489" s="152" t="s">
        <v>3</v>
      </c>
      <c r="F1489" s="153" t="s">
        <v>307</v>
      </c>
      <c r="H1489" s="152" t="s">
        <v>3</v>
      </c>
      <c r="I1489" s="154"/>
      <c r="L1489" s="150"/>
      <c r="M1489" s="155"/>
      <c r="T1489" s="156"/>
      <c r="AT1489" s="152" t="s">
        <v>173</v>
      </c>
      <c r="AU1489" s="152" t="s">
        <v>82</v>
      </c>
      <c r="AV1489" s="12" t="s">
        <v>80</v>
      </c>
      <c r="AW1489" s="12" t="s">
        <v>32</v>
      </c>
      <c r="AX1489" s="12" t="s">
        <v>73</v>
      </c>
      <c r="AY1489" s="152" t="s">
        <v>161</v>
      </c>
    </row>
    <row r="1490" spans="2:51" s="12" customFormat="1" ht="12">
      <c r="B1490" s="150"/>
      <c r="D1490" s="151" t="s">
        <v>173</v>
      </c>
      <c r="E1490" s="152" t="s">
        <v>3</v>
      </c>
      <c r="F1490" s="153" t="s">
        <v>540</v>
      </c>
      <c r="H1490" s="152" t="s">
        <v>3</v>
      </c>
      <c r="I1490" s="154"/>
      <c r="L1490" s="150"/>
      <c r="M1490" s="155"/>
      <c r="T1490" s="156"/>
      <c r="AT1490" s="152" t="s">
        <v>173</v>
      </c>
      <c r="AU1490" s="152" t="s">
        <v>82</v>
      </c>
      <c r="AV1490" s="12" t="s">
        <v>80</v>
      </c>
      <c r="AW1490" s="12" t="s">
        <v>32</v>
      </c>
      <c r="AX1490" s="12" t="s">
        <v>73</v>
      </c>
      <c r="AY1490" s="152" t="s">
        <v>161</v>
      </c>
    </row>
    <row r="1491" spans="2:51" s="13" customFormat="1" ht="12">
      <c r="B1491" s="157"/>
      <c r="D1491" s="151" t="s">
        <v>173</v>
      </c>
      <c r="E1491" s="158" t="s">
        <v>3</v>
      </c>
      <c r="F1491" s="159" t="s">
        <v>1364</v>
      </c>
      <c r="H1491" s="160">
        <v>27.98</v>
      </c>
      <c r="I1491" s="161"/>
      <c r="L1491" s="157"/>
      <c r="M1491" s="162"/>
      <c r="T1491" s="163"/>
      <c r="AT1491" s="158" t="s">
        <v>173</v>
      </c>
      <c r="AU1491" s="158" t="s">
        <v>82</v>
      </c>
      <c r="AV1491" s="13" t="s">
        <v>82</v>
      </c>
      <c r="AW1491" s="13" t="s">
        <v>32</v>
      </c>
      <c r="AX1491" s="13" t="s">
        <v>73</v>
      </c>
      <c r="AY1491" s="158" t="s">
        <v>161</v>
      </c>
    </row>
    <row r="1492" spans="2:51" s="12" customFormat="1" ht="12">
      <c r="B1492" s="150"/>
      <c r="D1492" s="151" t="s">
        <v>173</v>
      </c>
      <c r="E1492" s="152" t="s">
        <v>3</v>
      </c>
      <c r="F1492" s="153" t="s">
        <v>1365</v>
      </c>
      <c r="H1492" s="152" t="s">
        <v>3</v>
      </c>
      <c r="I1492" s="154"/>
      <c r="L1492" s="150"/>
      <c r="M1492" s="155"/>
      <c r="T1492" s="156"/>
      <c r="AT1492" s="152" t="s">
        <v>173</v>
      </c>
      <c r="AU1492" s="152" t="s">
        <v>82</v>
      </c>
      <c r="AV1492" s="12" t="s">
        <v>80</v>
      </c>
      <c r="AW1492" s="12" t="s">
        <v>32</v>
      </c>
      <c r="AX1492" s="12" t="s">
        <v>73</v>
      </c>
      <c r="AY1492" s="152" t="s">
        <v>161</v>
      </c>
    </row>
    <row r="1493" spans="2:51" s="13" customFormat="1" ht="12">
      <c r="B1493" s="157"/>
      <c r="D1493" s="151" t="s">
        <v>173</v>
      </c>
      <c r="E1493" s="158" t="s">
        <v>3</v>
      </c>
      <c r="F1493" s="159" t="s">
        <v>1366</v>
      </c>
      <c r="H1493" s="160">
        <v>27.21</v>
      </c>
      <c r="I1493" s="161"/>
      <c r="L1493" s="157"/>
      <c r="M1493" s="162"/>
      <c r="T1493" s="163"/>
      <c r="AT1493" s="158" t="s">
        <v>173</v>
      </c>
      <c r="AU1493" s="158" t="s">
        <v>82</v>
      </c>
      <c r="AV1493" s="13" t="s">
        <v>82</v>
      </c>
      <c r="AW1493" s="13" t="s">
        <v>32</v>
      </c>
      <c r="AX1493" s="13" t="s">
        <v>73</v>
      </c>
      <c r="AY1493" s="158" t="s">
        <v>161</v>
      </c>
    </row>
    <row r="1494" spans="2:51" s="12" customFormat="1" ht="12">
      <c r="B1494" s="150"/>
      <c r="D1494" s="151" t="s">
        <v>173</v>
      </c>
      <c r="E1494" s="152" t="s">
        <v>3</v>
      </c>
      <c r="F1494" s="153" t="s">
        <v>540</v>
      </c>
      <c r="H1494" s="152" t="s">
        <v>3</v>
      </c>
      <c r="I1494" s="154"/>
      <c r="L1494" s="150"/>
      <c r="M1494" s="155"/>
      <c r="T1494" s="156"/>
      <c r="AT1494" s="152" t="s">
        <v>173</v>
      </c>
      <c r="AU1494" s="152" t="s">
        <v>82</v>
      </c>
      <c r="AV1494" s="12" t="s">
        <v>80</v>
      </c>
      <c r="AW1494" s="12" t="s">
        <v>32</v>
      </c>
      <c r="AX1494" s="12" t="s">
        <v>73</v>
      </c>
      <c r="AY1494" s="152" t="s">
        <v>161</v>
      </c>
    </row>
    <row r="1495" spans="2:51" s="13" customFormat="1" ht="12">
      <c r="B1495" s="157"/>
      <c r="D1495" s="151" t="s">
        <v>173</v>
      </c>
      <c r="E1495" s="158" t="s">
        <v>3</v>
      </c>
      <c r="F1495" s="159" t="s">
        <v>1368</v>
      </c>
      <c r="H1495" s="160">
        <v>5.886</v>
      </c>
      <c r="I1495" s="161"/>
      <c r="L1495" s="157"/>
      <c r="M1495" s="162"/>
      <c r="T1495" s="163"/>
      <c r="AT1495" s="158" t="s">
        <v>173</v>
      </c>
      <c r="AU1495" s="158" t="s">
        <v>82</v>
      </c>
      <c r="AV1495" s="13" t="s">
        <v>82</v>
      </c>
      <c r="AW1495" s="13" t="s">
        <v>32</v>
      </c>
      <c r="AX1495" s="13" t="s">
        <v>73</v>
      </c>
      <c r="AY1495" s="158" t="s">
        <v>161</v>
      </c>
    </row>
    <row r="1496" spans="2:51" s="15" customFormat="1" ht="12">
      <c r="B1496" s="181"/>
      <c r="D1496" s="151" t="s">
        <v>173</v>
      </c>
      <c r="E1496" s="182" t="s">
        <v>3</v>
      </c>
      <c r="F1496" s="183" t="s">
        <v>432</v>
      </c>
      <c r="H1496" s="184">
        <v>260.543</v>
      </c>
      <c r="I1496" s="185"/>
      <c r="L1496" s="181"/>
      <c r="M1496" s="186"/>
      <c r="T1496" s="187"/>
      <c r="AT1496" s="182" t="s">
        <v>173</v>
      </c>
      <c r="AU1496" s="182" t="s">
        <v>82</v>
      </c>
      <c r="AV1496" s="15" t="s">
        <v>199</v>
      </c>
      <c r="AW1496" s="15" t="s">
        <v>32</v>
      </c>
      <c r="AX1496" s="15" t="s">
        <v>73</v>
      </c>
      <c r="AY1496" s="182" t="s">
        <v>161</v>
      </c>
    </row>
    <row r="1497" spans="2:51" s="12" customFormat="1" ht="12">
      <c r="B1497" s="150"/>
      <c r="D1497" s="151" t="s">
        <v>173</v>
      </c>
      <c r="E1497" s="152" t="s">
        <v>3</v>
      </c>
      <c r="F1497" s="153" t="s">
        <v>1373</v>
      </c>
      <c r="H1497" s="152" t="s">
        <v>3</v>
      </c>
      <c r="I1497" s="154"/>
      <c r="L1497" s="150"/>
      <c r="M1497" s="155"/>
      <c r="T1497" s="156"/>
      <c r="AT1497" s="152" t="s">
        <v>173</v>
      </c>
      <c r="AU1497" s="152" t="s">
        <v>82</v>
      </c>
      <c r="AV1497" s="12" t="s">
        <v>80</v>
      </c>
      <c r="AW1497" s="12" t="s">
        <v>32</v>
      </c>
      <c r="AX1497" s="12" t="s">
        <v>73</v>
      </c>
      <c r="AY1497" s="152" t="s">
        <v>161</v>
      </c>
    </row>
    <row r="1498" spans="2:51" s="13" customFormat="1" ht="12">
      <c r="B1498" s="157"/>
      <c r="D1498" s="151" t="s">
        <v>173</v>
      </c>
      <c r="E1498" s="158" t="s">
        <v>3</v>
      </c>
      <c r="F1498" s="159" t="s">
        <v>1374</v>
      </c>
      <c r="H1498" s="160">
        <v>26.054</v>
      </c>
      <c r="I1498" s="161"/>
      <c r="L1498" s="157"/>
      <c r="M1498" s="162"/>
      <c r="T1498" s="163"/>
      <c r="AT1498" s="158" t="s">
        <v>173</v>
      </c>
      <c r="AU1498" s="158" t="s">
        <v>82</v>
      </c>
      <c r="AV1498" s="13" t="s">
        <v>82</v>
      </c>
      <c r="AW1498" s="13" t="s">
        <v>32</v>
      </c>
      <c r="AX1498" s="13" t="s">
        <v>73</v>
      </c>
      <c r="AY1498" s="158" t="s">
        <v>161</v>
      </c>
    </row>
    <row r="1499" spans="2:51" s="14" customFormat="1" ht="12">
      <c r="B1499" s="164"/>
      <c r="D1499" s="151" t="s">
        <v>173</v>
      </c>
      <c r="E1499" s="165" t="s">
        <v>3</v>
      </c>
      <c r="F1499" s="166" t="s">
        <v>192</v>
      </c>
      <c r="H1499" s="167">
        <v>286.597</v>
      </c>
      <c r="I1499" s="168"/>
      <c r="L1499" s="164"/>
      <c r="M1499" s="169"/>
      <c r="T1499" s="170"/>
      <c r="AT1499" s="165" t="s">
        <v>173</v>
      </c>
      <c r="AU1499" s="165" t="s">
        <v>82</v>
      </c>
      <c r="AV1499" s="14" t="s">
        <v>169</v>
      </c>
      <c r="AW1499" s="14" t="s">
        <v>32</v>
      </c>
      <c r="AX1499" s="14" t="s">
        <v>80</v>
      </c>
      <c r="AY1499" s="165" t="s">
        <v>161</v>
      </c>
    </row>
    <row r="1500" spans="2:65" s="1" customFormat="1" ht="44.25" customHeight="1">
      <c r="B1500" s="132"/>
      <c r="C1500" s="171" t="s">
        <v>1375</v>
      </c>
      <c r="D1500" s="171" t="s">
        <v>193</v>
      </c>
      <c r="E1500" s="172" t="s">
        <v>1376</v>
      </c>
      <c r="F1500" s="173" t="s">
        <v>1377</v>
      </c>
      <c r="G1500" s="174" t="s">
        <v>167</v>
      </c>
      <c r="H1500" s="175">
        <v>72.105</v>
      </c>
      <c r="I1500" s="176"/>
      <c r="J1500" s="177">
        <f>ROUND(I1500*H1500,2)</f>
        <v>0</v>
      </c>
      <c r="K1500" s="173" t="s">
        <v>3</v>
      </c>
      <c r="L1500" s="178"/>
      <c r="M1500" s="179" t="s">
        <v>3</v>
      </c>
      <c r="N1500" s="180" t="s">
        <v>44</v>
      </c>
      <c r="P1500" s="142">
        <f>O1500*H1500</f>
        <v>0</v>
      </c>
      <c r="Q1500" s="142">
        <v>0.007</v>
      </c>
      <c r="R1500" s="142">
        <f>Q1500*H1500</f>
        <v>0.504735</v>
      </c>
      <c r="S1500" s="142">
        <v>0</v>
      </c>
      <c r="T1500" s="143">
        <f>S1500*H1500</f>
        <v>0</v>
      </c>
      <c r="AR1500" s="144" t="s">
        <v>488</v>
      </c>
      <c r="AT1500" s="144" t="s">
        <v>193</v>
      </c>
      <c r="AU1500" s="144" t="s">
        <v>82</v>
      </c>
      <c r="AY1500" s="18" t="s">
        <v>161</v>
      </c>
      <c r="BE1500" s="145">
        <f>IF(N1500="základní",J1500,0)</f>
        <v>0</v>
      </c>
      <c r="BF1500" s="145">
        <f>IF(N1500="snížená",J1500,0)</f>
        <v>0</v>
      </c>
      <c r="BG1500" s="145">
        <f>IF(N1500="zákl. přenesená",J1500,0)</f>
        <v>0</v>
      </c>
      <c r="BH1500" s="145">
        <f>IF(N1500="sníž. přenesená",J1500,0)</f>
        <v>0</v>
      </c>
      <c r="BI1500" s="145">
        <f>IF(N1500="nulová",J1500,0)</f>
        <v>0</v>
      </c>
      <c r="BJ1500" s="18" t="s">
        <v>80</v>
      </c>
      <c r="BK1500" s="145">
        <f>ROUND(I1500*H1500,2)</f>
        <v>0</v>
      </c>
      <c r="BL1500" s="18" t="s">
        <v>310</v>
      </c>
      <c r="BM1500" s="144" t="s">
        <v>1378</v>
      </c>
    </row>
    <row r="1501" spans="2:51" s="12" customFormat="1" ht="12">
      <c r="B1501" s="150"/>
      <c r="D1501" s="151" t="s">
        <v>173</v>
      </c>
      <c r="E1501" s="152" t="s">
        <v>3</v>
      </c>
      <c r="F1501" s="153" t="s">
        <v>307</v>
      </c>
      <c r="H1501" s="152" t="s">
        <v>3</v>
      </c>
      <c r="I1501" s="154"/>
      <c r="L1501" s="150"/>
      <c r="M1501" s="155"/>
      <c r="T1501" s="156"/>
      <c r="AT1501" s="152" t="s">
        <v>173</v>
      </c>
      <c r="AU1501" s="152" t="s">
        <v>82</v>
      </c>
      <c r="AV1501" s="12" t="s">
        <v>80</v>
      </c>
      <c r="AW1501" s="12" t="s">
        <v>32</v>
      </c>
      <c r="AX1501" s="12" t="s">
        <v>73</v>
      </c>
      <c r="AY1501" s="152" t="s">
        <v>161</v>
      </c>
    </row>
    <row r="1502" spans="2:51" s="12" customFormat="1" ht="12">
      <c r="B1502" s="150"/>
      <c r="D1502" s="151" t="s">
        <v>173</v>
      </c>
      <c r="E1502" s="152" t="s">
        <v>3</v>
      </c>
      <c r="F1502" s="153" t="s">
        <v>739</v>
      </c>
      <c r="H1502" s="152" t="s">
        <v>3</v>
      </c>
      <c r="I1502" s="154"/>
      <c r="L1502" s="150"/>
      <c r="M1502" s="155"/>
      <c r="T1502" s="156"/>
      <c r="AT1502" s="152" t="s">
        <v>173</v>
      </c>
      <c r="AU1502" s="152" t="s">
        <v>82</v>
      </c>
      <c r="AV1502" s="12" t="s">
        <v>80</v>
      </c>
      <c r="AW1502" s="12" t="s">
        <v>32</v>
      </c>
      <c r="AX1502" s="12" t="s">
        <v>73</v>
      </c>
      <c r="AY1502" s="152" t="s">
        <v>161</v>
      </c>
    </row>
    <row r="1503" spans="2:51" s="13" customFormat="1" ht="12">
      <c r="B1503" s="157"/>
      <c r="D1503" s="151" t="s">
        <v>173</v>
      </c>
      <c r="E1503" s="158" t="s">
        <v>3</v>
      </c>
      <c r="F1503" s="159" t="s">
        <v>1379</v>
      </c>
      <c r="H1503" s="160">
        <v>72.105</v>
      </c>
      <c r="I1503" s="161"/>
      <c r="L1503" s="157"/>
      <c r="M1503" s="162"/>
      <c r="T1503" s="163"/>
      <c r="AT1503" s="158" t="s">
        <v>173</v>
      </c>
      <c r="AU1503" s="158" t="s">
        <v>82</v>
      </c>
      <c r="AV1503" s="13" t="s">
        <v>82</v>
      </c>
      <c r="AW1503" s="13" t="s">
        <v>32</v>
      </c>
      <c r="AX1503" s="13" t="s">
        <v>80</v>
      </c>
      <c r="AY1503" s="158" t="s">
        <v>161</v>
      </c>
    </row>
    <row r="1504" spans="2:65" s="1" customFormat="1" ht="24.2" customHeight="1">
      <c r="B1504" s="132"/>
      <c r="C1504" s="133" t="s">
        <v>1380</v>
      </c>
      <c r="D1504" s="133" t="s">
        <v>164</v>
      </c>
      <c r="E1504" s="134" t="s">
        <v>1381</v>
      </c>
      <c r="F1504" s="135" t="s">
        <v>1382</v>
      </c>
      <c r="G1504" s="136" t="s">
        <v>167</v>
      </c>
      <c r="H1504" s="137">
        <v>122.21</v>
      </c>
      <c r="I1504" s="138"/>
      <c r="J1504" s="139">
        <f>ROUND(I1504*H1504,2)</f>
        <v>0</v>
      </c>
      <c r="K1504" s="135" t="s">
        <v>168</v>
      </c>
      <c r="L1504" s="33"/>
      <c r="M1504" s="140" t="s">
        <v>3</v>
      </c>
      <c r="N1504" s="141" t="s">
        <v>44</v>
      </c>
      <c r="P1504" s="142">
        <f>O1504*H1504</f>
        <v>0</v>
      </c>
      <c r="Q1504" s="142">
        <v>0</v>
      </c>
      <c r="R1504" s="142">
        <f>Q1504*H1504</f>
        <v>0</v>
      </c>
      <c r="S1504" s="142">
        <v>0.01049</v>
      </c>
      <c r="T1504" s="143">
        <f>S1504*H1504</f>
        <v>1.2819828999999998</v>
      </c>
      <c r="AR1504" s="144" t="s">
        <v>310</v>
      </c>
      <c r="AT1504" s="144" t="s">
        <v>164</v>
      </c>
      <c r="AU1504" s="144" t="s">
        <v>82</v>
      </c>
      <c r="AY1504" s="18" t="s">
        <v>161</v>
      </c>
      <c r="BE1504" s="145">
        <f>IF(N1504="základní",J1504,0)</f>
        <v>0</v>
      </c>
      <c r="BF1504" s="145">
        <f>IF(N1504="snížená",J1504,0)</f>
        <v>0</v>
      </c>
      <c r="BG1504" s="145">
        <f>IF(N1504="zákl. přenesená",J1504,0)</f>
        <v>0</v>
      </c>
      <c r="BH1504" s="145">
        <f>IF(N1504="sníž. přenesená",J1504,0)</f>
        <v>0</v>
      </c>
      <c r="BI1504" s="145">
        <f>IF(N1504="nulová",J1504,0)</f>
        <v>0</v>
      </c>
      <c r="BJ1504" s="18" t="s">
        <v>80</v>
      </c>
      <c r="BK1504" s="145">
        <f>ROUND(I1504*H1504,2)</f>
        <v>0</v>
      </c>
      <c r="BL1504" s="18" t="s">
        <v>310</v>
      </c>
      <c r="BM1504" s="144" t="s">
        <v>1383</v>
      </c>
    </row>
    <row r="1505" spans="2:47" s="1" customFormat="1" ht="12">
      <c r="B1505" s="33"/>
      <c r="D1505" s="146" t="s">
        <v>171</v>
      </c>
      <c r="F1505" s="147" t="s">
        <v>1384</v>
      </c>
      <c r="I1505" s="148"/>
      <c r="L1505" s="33"/>
      <c r="M1505" s="149"/>
      <c r="T1505" s="54"/>
      <c r="AT1505" s="18" t="s">
        <v>171</v>
      </c>
      <c r="AU1505" s="18" t="s">
        <v>82</v>
      </c>
    </row>
    <row r="1506" spans="2:51" s="12" customFormat="1" ht="12">
      <c r="B1506" s="150"/>
      <c r="D1506" s="151" t="s">
        <v>173</v>
      </c>
      <c r="E1506" s="152" t="s">
        <v>3</v>
      </c>
      <c r="F1506" s="153" t="s">
        <v>299</v>
      </c>
      <c r="H1506" s="152" t="s">
        <v>3</v>
      </c>
      <c r="I1506" s="154"/>
      <c r="L1506" s="150"/>
      <c r="M1506" s="155"/>
      <c r="T1506" s="156"/>
      <c r="AT1506" s="152" t="s">
        <v>173</v>
      </c>
      <c r="AU1506" s="152" t="s">
        <v>82</v>
      </c>
      <c r="AV1506" s="12" t="s">
        <v>80</v>
      </c>
      <c r="AW1506" s="12" t="s">
        <v>32</v>
      </c>
      <c r="AX1506" s="12" t="s">
        <v>73</v>
      </c>
      <c r="AY1506" s="152" t="s">
        <v>161</v>
      </c>
    </row>
    <row r="1507" spans="2:51" s="13" customFormat="1" ht="12">
      <c r="B1507" s="157"/>
      <c r="D1507" s="151" t="s">
        <v>173</v>
      </c>
      <c r="E1507" s="158" t="s">
        <v>3</v>
      </c>
      <c r="F1507" s="159" t="s">
        <v>1385</v>
      </c>
      <c r="H1507" s="160">
        <v>63.66</v>
      </c>
      <c r="I1507" s="161"/>
      <c r="L1507" s="157"/>
      <c r="M1507" s="162"/>
      <c r="T1507" s="163"/>
      <c r="AT1507" s="158" t="s">
        <v>173</v>
      </c>
      <c r="AU1507" s="158" t="s">
        <v>82</v>
      </c>
      <c r="AV1507" s="13" t="s">
        <v>82</v>
      </c>
      <c r="AW1507" s="13" t="s">
        <v>32</v>
      </c>
      <c r="AX1507" s="13" t="s">
        <v>73</v>
      </c>
      <c r="AY1507" s="158" t="s">
        <v>161</v>
      </c>
    </row>
    <row r="1508" spans="2:51" s="12" customFormat="1" ht="12">
      <c r="B1508" s="150"/>
      <c r="D1508" s="151" t="s">
        <v>173</v>
      </c>
      <c r="E1508" s="152" t="s">
        <v>3</v>
      </c>
      <c r="F1508" s="153" t="s">
        <v>276</v>
      </c>
      <c r="H1508" s="152" t="s">
        <v>3</v>
      </c>
      <c r="I1508" s="154"/>
      <c r="L1508" s="150"/>
      <c r="M1508" s="155"/>
      <c r="T1508" s="156"/>
      <c r="AT1508" s="152" t="s">
        <v>173</v>
      </c>
      <c r="AU1508" s="152" t="s">
        <v>82</v>
      </c>
      <c r="AV1508" s="12" t="s">
        <v>80</v>
      </c>
      <c r="AW1508" s="12" t="s">
        <v>32</v>
      </c>
      <c r="AX1508" s="12" t="s">
        <v>73</v>
      </c>
      <c r="AY1508" s="152" t="s">
        <v>161</v>
      </c>
    </row>
    <row r="1509" spans="2:51" s="13" customFormat="1" ht="12">
      <c r="B1509" s="157"/>
      <c r="D1509" s="151" t="s">
        <v>173</v>
      </c>
      <c r="E1509" s="158" t="s">
        <v>3</v>
      </c>
      <c r="F1509" s="159" t="s">
        <v>1386</v>
      </c>
      <c r="H1509" s="160">
        <v>30.96</v>
      </c>
      <c r="I1509" s="161"/>
      <c r="L1509" s="157"/>
      <c r="M1509" s="162"/>
      <c r="T1509" s="163"/>
      <c r="AT1509" s="158" t="s">
        <v>173</v>
      </c>
      <c r="AU1509" s="158" t="s">
        <v>82</v>
      </c>
      <c r="AV1509" s="13" t="s">
        <v>82</v>
      </c>
      <c r="AW1509" s="13" t="s">
        <v>32</v>
      </c>
      <c r="AX1509" s="13" t="s">
        <v>73</v>
      </c>
      <c r="AY1509" s="158" t="s">
        <v>161</v>
      </c>
    </row>
    <row r="1510" spans="2:51" s="12" customFormat="1" ht="12">
      <c r="B1510" s="150"/>
      <c r="D1510" s="151" t="s">
        <v>173</v>
      </c>
      <c r="E1510" s="152" t="s">
        <v>3</v>
      </c>
      <c r="F1510" s="153" t="s">
        <v>307</v>
      </c>
      <c r="H1510" s="152" t="s">
        <v>3</v>
      </c>
      <c r="I1510" s="154"/>
      <c r="L1510" s="150"/>
      <c r="M1510" s="155"/>
      <c r="T1510" s="156"/>
      <c r="AT1510" s="152" t="s">
        <v>173</v>
      </c>
      <c r="AU1510" s="152" t="s">
        <v>82</v>
      </c>
      <c r="AV1510" s="12" t="s">
        <v>80</v>
      </c>
      <c r="AW1510" s="12" t="s">
        <v>32</v>
      </c>
      <c r="AX1510" s="12" t="s">
        <v>73</v>
      </c>
      <c r="AY1510" s="152" t="s">
        <v>161</v>
      </c>
    </row>
    <row r="1511" spans="2:51" s="13" customFormat="1" ht="12">
      <c r="B1511" s="157"/>
      <c r="D1511" s="151" t="s">
        <v>173</v>
      </c>
      <c r="E1511" s="158" t="s">
        <v>3</v>
      </c>
      <c r="F1511" s="159" t="s">
        <v>1387</v>
      </c>
      <c r="H1511" s="160">
        <v>27.59</v>
      </c>
      <c r="I1511" s="161"/>
      <c r="L1511" s="157"/>
      <c r="M1511" s="162"/>
      <c r="T1511" s="163"/>
      <c r="AT1511" s="158" t="s">
        <v>173</v>
      </c>
      <c r="AU1511" s="158" t="s">
        <v>82</v>
      </c>
      <c r="AV1511" s="13" t="s">
        <v>82</v>
      </c>
      <c r="AW1511" s="13" t="s">
        <v>32</v>
      </c>
      <c r="AX1511" s="13" t="s">
        <v>73</v>
      </c>
      <c r="AY1511" s="158" t="s">
        <v>161</v>
      </c>
    </row>
    <row r="1512" spans="2:51" s="14" customFormat="1" ht="12">
      <c r="B1512" s="164"/>
      <c r="D1512" s="151" t="s">
        <v>173</v>
      </c>
      <c r="E1512" s="165" t="s">
        <v>3</v>
      </c>
      <c r="F1512" s="166" t="s">
        <v>192</v>
      </c>
      <c r="H1512" s="167">
        <v>122.21000000000001</v>
      </c>
      <c r="I1512" s="168"/>
      <c r="L1512" s="164"/>
      <c r="M1512" s="169"/>
      <c r="T1512" s="170"/>
      <c r="AT1512" s="165" t="s">
        <v>173</v>
      </c>
      <c r="AU1512" s="165" t="s">
        <v>82</v>
      </c>
      <c r="AV1512" s="14" t="s">
        <v>169</v>
      </c>
      <c r="AW1512" s="14" t="s">
        <v>32</v>
      </c>
      <c r="AX1512" s="14" t="s">
        <v>80</v>
      </c>
      <c r="AY1512" s="165" t="s">
        <v>161</v>
      </c>
    </row>
    <row r="1513" spans="2:65" s="1" customFormat="1" ht="49.15" customHeight="1">
      <c r="B1513" s="132"/>
      <c r="C1513" s="133" t="s">
        <v>1388</v>
      </c>
      <c r="D1513" s="133" t="s">
        <v>164</v>
      </c>
      <c r="E1513" s="134" t="s">
        <v>1389</v>
      </c>
      <c r="F1513" s="135" t="s">
        <v>1390</v>
      </c>
      <c r="G1513" s="136" t="s">
        <v>340</v>
      </c>
      <c r="H1513" s="137">
        <v>4</v>
      </c>
      <c r="I1513" s="138"/>
      <c r="J1513" s="139">
        <f>ROUND(I1513*H1513,2)</f>
        <v>0</v>
      </c>
      <c r="K1513" s="135" t="s">
        <v>168</v>
      </c>
      <c r="L1513" s="33"/>
      <c r="M1513" s="140" t="s">
        <v>3</v>
      </c>
      <c r="N1513" s="141" t="s">
        <v>44</v>
      </c>
      <c r="P1513" s="142">
        <f>O1513*H1513</f>
        <v>0</v>
      </c>
      <c r="Q1513" s="142">
        <v>0.01002</v>
      </c>
      <c r="R1513" s="142">
        <f>Q1513*H1513</f>
        <v>0.04008</v>
      </c>
      <c r="S1513" s="142">
        <v>0</v>
      </c>
      <c r="T1513" s="143">
        <f>S1513*H1513</f>
        <v>0</v>
      </c>
      <c r="AR1513" s="144" t="s">
        <v>310</v>
      </c>
      <c r="AT1513" s="144" t="s">
        <v>164</v>
      </c>
      <c r="AU1513" s="144" t="s">
        <v>82</v>
      </c>
      <c r="AY1513" s="18" t="s">
        <v>161</v>
      </c>
      <c r="BE1513" s="145">
        <f>IF(N1513="základní",J1513,0)</f>
        <v>0</v>
      </c>
      <c r="BF1513" s="145">
        <f>IF(N1513="snížená",J1513,0)</f>
        <v>0</v>
      </c>
      <c r="BG1513" s="145">
        <f>IF(N1513="zákl. přenesená",J1513,0)</f>
        <v>0</v>
      </c>
      <c r="BH1513" s="145">
        <f>IF(N1513="sníž. přenesená",J1513,0)</f>
        <v>0</v>
      </c>
      <c r="BI1513" s="145">
        <f>IF(N1513="nulová",J1513,0)</f>
        <v>0</v>
      </c>
      <c r="BJ1513" s="18" t="s">
        <v>80</v>
      </c>
      <c r="BK1513" s="145">
        <f>ROUND(I1513*H1513,2)</f>
        <v>0</v>
      </c>
      <c r="BL1513" s="18" t="s">
        <v>310</v>
      </c>
      <c r="BM1513" s="144" t="s">
        <v>1391</v>
      </c>
    </row>
    <row r="1514" spans="2:47" s="1" customFormat="1" ht="12">
      <c r="B1514" s="33"/>
      <c r="D1514" s="146" t="s">
        <v>171</v>
      </c>
      <c r="F1514" s="147" t="s">
        <v>1392</v>
      </c>
      <c r="I1514" s="148"/>
      <c r="L1514" s="33"/>
      <c r="M1514" s="149"/>
      <c r="T1514" s="54"/>
      <c r="AT1514" s="18" t="s">
        <v>171</v>
      </c>
      <c r="AU1514" s="18" t="s">
        <v>82</v>
      </c>
    </row>
    <row r="1515" spans="2:51" s="12" customFormat="1" ht="12">
      <c r="B1515" s="150"/>
      <c r="D1515" s="151" t="s">
        <v>173</v>
      </c>
      <c r="E1515" s="152" t="s">
        <v>3</v>
      </c>
      <c r="F1515" s="153" t="s">
        <v>443</v>
      </c>
      <c r="H1515" s="152" t="s">
        <v>3</v>
      </c>
      <c r="I1515" s="154"/>
      <c r="L1515" s="150"/>
      <c r="M1515" s="155"/>
      <c r="T1515" s="156"/>
      <c r="AT1515" s="152" t="s">
        <v>173</v>
      </c>
      <c r="AU1515" s="152" t="s">
        <v>82</v>
      </c>
      <c r="AV1515" s="12" t="s">
        <v>80</v>
      </c>
      <c r="AW1515" s="12" t="s">
        <v>32</v>
      </c>
      <c r="AX1515" s="12" t="s">
        <v>73</v>
      </c>
      <c r="AY1515" s="152" t="s">
        <v>161</v>
      </c>
    </row>
    <row r="1516" spans="2:51" s="13" customFormat="1" ht="12">
      <c r="B1516" s="157"/>
      <c r="D1516" s="151" t="s">
        <v>173</v>
      </c>
      <c r="E1516" s="158" t="s">
        <v>3</v>
      </c>
      <c r="F1516" s="159" t="s">
        <v>169</v>
      </c>
      <c r="H1516" s="160">
        <v>4</v>
      </c>
      <c r="I1516" s="161"/>
      <c r="L1516" s="157"/>
      <c r="M1516" s="162"/>
      <c r="T1516" s="163"/>
      <c r="AT1516" s="158" t="s">
        <v>173</v>
      </c>
      <c r="AU1516" s="158" t="s">
        <v>82</v>
      </c>
      <c r="AV1516" s="13" t="s">
        <v>82</v>
      </c>
      <c r="AW1516" s="13" t="s">
        <v>32</v>
      </c>
      <c r="AX1516" s="13" t="s">
        <v>80</v>
      </c>
      <c r="AY1516" s="158" t="s">
        <v>161</v>
      </c>
    </row>
    <row r="1517" spans="2:65" s="1" customFormat="1" ht="44.25" customHeight="1">
      <c r="B1517" s="132"/>
      <c r="C1517" s="133" t="s">
        <v>1393</v>
      </c>
      <c r="D1517" s="133" t="s">
        <v>164</v>
      </c>
      <c r="E1517" s="134" t="s">
        <v>1394</v>
      </c>
      <c r="F1517" s="135" t="s">
        <v>1395</v>
      </c>
      <c r="G1517" s="136" t="s">
        <v>340</v>
      </c>
      <c r="H1517" s="137">
        <v>76.438</v>
      </c>
      <c r="I1517" s="138"/>
      <c r="J1517" s="139">
        <f>ROUND(I1517*H1517,2)</f>
        <v>0</v>
      </c>
      <c r="K1517" s="135" t="s">
        <v>168</v>
      </c>
      <c r="L1517" s="33"/>
      <c r="M1517" s="140" t="s">
        <v>3</v>
      </c>
      <c r="N1517" s="141" t="s">
        <v>44</v>
      </c>
      <c r="P1517" s="142">
        <f>O1517*H1517</f>
        <v>0</v>
      </c>
      <c r="Q1517" s="142">
        <v>0.01306</v>
      </c>
      <c r="R1517" s="142">
        <f>Q1517*H1517</f>
        <v>0.99828028</v>
      </c>
      <c r="S1517" s="142">
        <v>0</v>
      </c>
      <c r="T1517" s="143">
        <f>S1517*H1517</f>
        <v>0</v>
      </c>
      <c r="AR1517" s="144" t="s">
        <v>310</v>
      </c>
      <c r="AT1517" s="144" t="s">
        <v>164</v>
      </c>
      <c r="AU1517" s="144" t="s">
        <v>82</v>
      </c>
      <c r="AY1517" s="18" t="s">
        <v>161</v>
      </c>
      <c r="BE1517" s="145">
        <f>IF(N1517="základní",J1517,0)</f>
        <v>0</v>
      </c>
      <c r="BF1517" s="145">
        <f>IF(N1517="snížená",J1517,0)</f>
        <v>0</v>
      </c>
      <c r="BG1517" s="145">
        <f>IF(N1517="zákl. přenesená",J1517,0)</f>
        <v>0</v>
      </c>
      <c r="BH1517" s="145">
        <f>IF(N1517="sníž. přenesená",J1517,0)</f>
        <v>0</v>
      </c>
      <c r="BI1517" s="145">
        <f>IF(N1517="nulová",J1517,0)</f>
        <v>0</v>
      </c>
      <c r="BJ1517" s="18" t="s">
        <v>80</v>
      </c>
      <c r="BK1517" s="145">
        <f>ROUND(I1517*H1517,2)</f>
        <v>0</v>
      </c>
      <c r="BL1517" s="18" t="s">
        <v>310</v>
      </c>
      <c r="BM1517" s="144" t="s">
        <v>1396</v>
      </c>
    </row>
    <row r="1518" spans="2:47" s="1" customFormat="1" ht="12">
      <c r="B1518" s="33"/>
      <c r="D1518" s="146" t="s">
        <v>171</v>
      </c>
      <c r="F1518" s="147" t="s">
        <v>1397</v>
      </c>
      <c r="I1518" s="148"/>
      <c r="L1518" s="33"/>
      <c r="M1518" s="149"/>
      <c r="T1518" s="54"/>
      <c r="AT1518" s="18" t="s">
        <v>171</v>
      </c>
      <c r="AU1518" s="18" t="s">
        <v>82</v>
      </c>
    </row>
    <row r="1519" spans="2:51" s="12" customFormat="1" ht="12">
      <c r="B1519" s="150"/>
      <c r="D1519" s="151" t="s">
        <v>173</v>
      </c>
      <c r="E1519" s="152" t="s">
        <v>3</v>
      </c>
      <c r="F1519" s="153" t="s">
        <v>1398</v>
      </c>
      <c r="H1519" s="152" t="s">
        <v>3</v>
      </c>
      <c r="I1519" s="154"/>
      <c r="L1519" s="150"/>
      <c r="M1519" s="155"/>
      <c r="T1519" s="156"/>
      <c r="AT1519" s="152" t="s">
        <v>173</v>
      </c>
      <c r="AU1519" s="152" t="s">
        <v>82</v>
      </c>
      <c r="AV1519" s="12" t="s">
        <v>80</v>
      </c>
      <c r="AW1519" s="12" t="s">
        <v>32</v>
      </c>
      <c r="AX1519" s="12" t="s">
        <v>73</v>
      </c>
      <c r="AY1519" s="152" t="s">
        <v>161</v>
      </c>
    </row>
    <row r="1520" spans="2:51" s="12" customFormat="1" ht="12">
      <c r="B1520" s="150"/>
      <c r="D1520" s="151" t="s">
        <v>173</v>
      </c>
      <c r="E1520" s="152" t="s">
        <v>3</v>
      </c>
      <c r="F1520" s="153" t="s">
        <v>1399</v>
      </c>
      <c r="H1520" s="152" t="s">
        <v>3</v>
      </c>
      <c r="I1520" s="154"/>
      <c r="L1520" s="150"/>
      <c r="M1520" s="155"/>
      <c r="T1520" s="156"/>
      <c r="AT1520" s="152" t="s">
        <v>173</v>
      </c>
      <c r="AU1520" s="152" t="s">
        <v>82</v>
      </c>
      <c r="AV1520" s="12" t="s">
        <v>80</v>
      </c>
      <c r="AW1520" s="12" t="s">
        <v>32</v>
      </c>
      <c r="AX1520" s="12" t="s">
        <v>73</v>
      </c>
      <c r="AY1520" s="152" t="s">
        <v>161</v>
      </c>
    </row>
    <row r="1521" spans="2:51" s="13" customFormat="1" ht="12">
      <c r="B1521" s="157"/>
      <c r="D1521" s="151" t="s">
        <v>173</v>
      </c>
      <c r="E1521" s="158" t="s">
        <v>3</v>
      </c>
      <c r="F1521" s="159" t="s">
        <v>1400</v>
      </c>
      <c r="H1521" s="160">
        <v>30.23</v>
      </c>
      <c r="I1521" s="161"/>
      <c r="L1521" s="157"/>
      <c r="M1521" s="162"/>
      <c r="T1521" s="163"/>
      <c r="AT1521" s="158" t="s">
        <v>173</v>
      </c>
      <c r="AU1521" s="158" t="s">
        <v>82</v>
      </c>
      <c r="AV1521" s="13" t="s">
        <v>82</v>
      </c>
      <c r="AW1521" s="13" t="s">
        <v>32</v>
      </c>
      <c r="AX1521" s="13" t="s">
        <v>73</v>
      </c>
      <c r="AY1521" s="158" t="s">
        <v>161</v>
      </c>
    </row>
    <row r="1522" spans="2:51" s="13" customFormat="1" ht="12">
      <c r="B1522" s="157"/>
      <c r="D1522" s="151" t="s">
        <v>173</v>
      </c>
      <c r="E1522" s="158" t="s">
        <v>3</v>
      </c>
      <c r="F1522" s="159" t="s">
        <v>1401</v>
      </c>
      <c r="H1522" s="160">
        <v>1.333</v>
      </c>
      <c r="I1522" s="161"/>
      <c r="L1522" s="157"/>
      <c r="M1522" s="162"/>
      <c r="T1522" s="163"/>
      <c r="AT1522" s="158" t="s">
        <v>173</v>
      </c>
      <c r="AU1522" s="158" t="s">
        <v>82</v>
      </c>
      <c r="AV1522" s="13" t="s">
        <v>82</v>
      </c>
      <c r="AW1522" s="13" t="s">
        <v>32</v>
      </c>
      <c r="AX1522" s="13" t="s">
        <v>73</v>
      </c>
      <c r="AY1522" s="158" t="s">
        <v>161</v>
      </c>
    </row>
    <row r="1523" spans="2:51" s="13" customFormat="1" ht="12">
      <c r="B1523" s="157"/>
      <c r="D1523" s="151" t="s">
        <v>173</v>
      </c>
      <c r="E1523" s="158" t="s">
        <v>3</v>
      </c>
      <c r="F1523" s="159" t="s">
        <v>1402</v>
      </c>
      <c r="H1523" s="160">
        <v>44.875</v>
      </c>
      <c r="I1523" s="161"/>
      <c r="L1523" s="157"/>
      <c r="M1523" s="162"/>
      <c r="T1523" s="163"/>
      <c r="AT1523" s="158" t="s">
        <v>173</v>
      </c>
      <c r="AU1523" s="158" t="s">
        <v>82</v>
      </c>
      <c r="AV1523" s="13" t="s">
        <v>82</v>
      </c>
      <c r="AW1523" s="13" t="s">
        <v>32</v>
      </c>
      <c r="AX1523" s="13" t="s">
        <v>73</v>
      </c>
      <c r="AY1523" s="158" t="s">
        <v>161</v>
      </c>
    </row>
    <row r="1524" spans="2:51" s="14" customFormat="1" ht="12">
      <c r="B1524" s="164"/>
      <c r="D1524" s="151" t="s">
        <v>173</v>
      </c>
      <c r="E1524" s="165" t="s">
        <v>3</v>
      </c>
      <c r="F1524" s="166" t="s">
        <v>192</v>
      </c>
      <c r="H1524" s="167">
        <v>76.438</v>
      </c>
      <c r="I1524" s="168"/>
      <c r="L1524" s="164"/>
      <c r="M1524" s="169"/>
      <c r="T1524" s="170"/>
      <c r="AT1524" s="165" t="s">
        <v>173</v>
      </c>
      <c r="AU1524" s="165" t="s">
        <v>82</v>
      </c>
      <c r="AV1524" s="14" t="s">
        <v>169</v>
      </c>
      <c r="AW1524" s="14" t="s">
        <v>32</v>
      </c>
      <c r="AX1524" s="14" t="s">
        <v>80</v>
      </c>
      <c r="AY1524" s="165" t="s">
        <v>161</v>
      </c>
    </row>
    <row r="1525" spans="2:65" s="1" customFormat="1" ht="66.75" customHeight="1">
      <c r="B1525" s="132"/>
      <c r="C1525" s="133" t="s">
        <v>1403</v>
      </c>
      <c r="D1525" s="133" t="s">
        <v>164</v>
      </c>
      <c r="E1525" s="134" t="s">
        <v>1404</v>
      </c>
      <c r="F1525" s="135" t="s">
        <v>1405</v>
      </c>
      <c r="G1525" s="136" t="s">
        <v>240</v>
      </c>
      <c r="H1525" s="137">
        <v>34.149</v>
      </c>
      <c r="I1525" s="138"/>
      <c r="J1525" s="139">
        <f>ROUND(I1525*H1525,2)</f>
        <v>0</v>
      </c>
      <c r="K1525" s="135" t="s">
        <v>168</v>
      </c>
      <c r="L1525" s="33"/>
      <c r="M1525" s="140" t="s">
        <v>3</v>
      </c>
      <c r="N1525" s="141" t="s">
        <v>44</v>
      </c>
      <c r="P1525" s="142">
        <f>O1525*H1525</f>
        <v>0</v>
      </c>
      <c r="Q1525" s="142">
        <v>0</v>
      </c>
      <c r="R1525" s="142">
        <f>Q1525*H1525</f>
        <v>0</v>
      </c>
      <c r="S1525" s="142">
        <v>0</v>
      </c>
      <c r="T1525" s="143">
        <f>S1525*H1525</f>
        <v>0</v>
      </c>
      <c r="AR1525" s="144" t="s">
        <v>310</v>
      </c>
      <c r="AT1525" s="144" t="s">
        <v>164</v>
      </c>
      <c r="AU1525" s="144" t="s">
        <v>82</v>
      </c>
      <c r="AY1525" s="18" t="s">
        <v>161</v>
      </c>
      <c r="BE1525" s="145">
        <f>IF(N1525="základní",J1525,0)</f>
        <v>0</v>
      </c>
      <c r="BF1525" s="145">
        <f>IF(N1525="snížená",J1525,0)</f>
        <v>0</v>
      </c>
      <c r="BG1525" s="145">
        <f>IF(N1525="zákl. přenesená",J1525,0)</f>
        <v>0</v>
      </c>
      <c r="BH1525" s="145">
        <f>IF(N1525="sníž. přenesená",J1525,0)</f>
        <v>0</v>
      </c>
      <c r="BI1525" s="145">
        <f>IF(N1525="nulová",J1525,0)</f>
        <v>0</v>
      </c>
      <c r="BJ1525" s="18" t="s">
        <v>80</v>
      </c>
      <c r="BK1525" s="145">
        <f>ROUND(I1525*H1525,2)</f>
        <v>0</v>
      </c>
      <c r="BL1525" s="18" t="s">
        <v>310</v>
      </c>
      <c r="BM1525" s="144" t="s">
        <v>1406</v>
      </c>
    </row>
    <row r="1526" spans="2:47" s="1" customFormat="1" ht="12">
      <c r="B1526" s="33"/>
      <c r="D1526" s="146" t="s">
        <v>171</v>
      </c>
      <c r="F1526" s="147" t="s">
        <v>1407</v>
      </c>
      <c r="I1526" s="148"/>
      <c r="L1526" s="33"/>
      <c r="M1526" s="149"/>
      <c r="T1526" s="54"/>
      <c r="AT1526" s="18" t="s">
        <v>171</v>
      </c>
      <c r="AU1526" s="18" t="s">
        <v>82</v>
      </c>
    </row>
    <row r="1527" spans="2:65" s="1" customFormat="1" ht="62.65" customHeight="1">
      <c r="B1527" s="132"/>
      <c r="C1527" s="133" t="s">
        <v>1408</v>
      </c>
      <c r="D1527" s="133" t="s">
        <v>164</v>
      </c>
      <c r="E1527" s="134" t="s">
        <v>1409</v>
      </c>
      <c r="F1527" s="135" t="s">
        <v>1410</v>
      </c>
      <c r="G1527" s="136" t="s">
        <v>240</v>
      </c>
      <c r="H1527" s="137">
        <v>34.149</v>
      </c>
      <c r="I1527" s="138"/>
      <c r="J1527" s="139">
        <f>ROUND(I1527*H1527,2)</f>
        <v>0</v>
      </c>
      <c r="K1527" s="135" t="s">
        <v>168</v>
      </c>
      <c r="L1527" s="33"/>
      <c r="M1527" s="140" t="s">
        <v>3</v>
      </c>
      <c r="N1527" s="141" t="s">
        <v>44</v>
      </c>
      <c r="P1527" s="142">
        <f>O1527*H1527</f>
        <v>0</v>
      </c>
      <c r="Q1527" s="142">
        <v>0</v>
      </c>
      <c r="R1527" s="142">
        <f>Q1527*H1527</f>
        <v>0</v>
      </c>
      <c r="S1527" s="142">
        <v>0</v>
      </c>
      <c r="T1527" s="143">
        <f>S1527*H1527</f>
        <v>0</v>
      </c>
      <c r="AR1527" s="144" t="s">
        <v>310</v>
      </c>
      <c r="AT1527" s="144" t="s">
        <v>164</v>
      </c>
      <c r="AU1527" s="144" t="s">
        <v>82</v>
      </c>
      <c r="AY1527" s="18" t="s">
        <v>161</v>
      </c>
      <c r="BE1527" s="145">
        <f>IF(N1527="základní",J1527,0)</f>
        <v>0</v>
      </c>
      <c r="BF1527" s="145">
        <f>IF(N1527="snížená",J1527,0)</f>
        <v>0</v>
      </c>
      <c r="BG1527" s="145">
        <f>IF(N1527="zákl. přenesená",J1527,0)</f>
        <v>0</v>
      </c>
      <c r="BH1527" s="145">
        <f>IF(N1527="sníž. přenesená",J1527,0)</f>
        <v>0</v>
      </c>
      <c r="BI1527" s="145">
        <f>IF(N1527="nulová",J1527,0)</f>
        <v>0</v>
      </c>
      <c r="BJ1527" s="18" t="s">
        <v>80</v>
      </c>
      <c r="BK1527" s="145">
        <f>ROUND(I1527*H1527,2)</f>
        <v>0</v>
      </c>
      <c r="BL1527" s="18" t="s">
        <v>310</v>
      </c>
      <c r="BM1527" s="144" t="s">
        <v>1411</v>
      </c>
    </row>
    <row r="1528" spans="2:47" s="1" customFormat="1" ht="12">
      <c r="B1528" s="33"/>
      <c r="D1528" s="146" t="s">
        <v>171</v>
      </c>
      <c r="F1528" s="147" t="s">
        <v>1412</v>
      </c>
      <c r="I1528" s="148"/>
      <c r="L1528" s="33"/>
      <c r="M1528" s="149"/>
      <c r="T1528" s="54"/>
      <c r="AT1528" s="18" t="s">
        <v>171</v>
      </c>
      <c r="AU1528" s="18" t="s">
        <v>82</v>
      </c>
    </row>
    <row r="1529" spans="2:63" s="11" customFormat="1" ht="22.9" customHeight="1">
      <c r="B1529" s="120"/>
      <c r="D1529" s="121" t="s">
        <v>72</v>
      </c>
      <c r="E1529" s="130" t="s">
        <v>1413</v>
      </c>
      <c r="F1529" s="130" t="s">
        <v>1414</v>
      </c>
      <c r="I1529" s="123"/>
      <c r="J1529" s="131">
        <f>BK1529</f>
        <v>0</v>
      </c>
      <c r="L1529" s="120"/>
      <c r="M1529" s="125"/>
      <c r="P1529" s="126">
        <f>SUM(P1530:P1553)</f>
        <v>0</v>
      </c>
      <c r="R1529" s="126">
        <f>SUM(R1530:R1553)</f>
        <v>0</v>
      </c>
      <c r="T1529" s="127">
        <f>SUM(T1530:T1553)</f>
        <v>0</v>
      </c>
      <c r="AR1529" s="121" t="s">
        <v>82</v>
      </c>
      <c r="AT1529" s="128" t="s">
        <v>72</v>
      </c>
      <c r="AU1529" s="128" t="s">
        <v>80</v>
      </c>
      <c r="AY1529" s="121" t="s">
        <v>161</v>
      </c>
      <c r="BK1529" s="129">
        <f>SUM(BK1530:BK1553)</f>
        <v>0</v>
      </c>
    </row>
    <row r="1530" spans="2:65" s="1" customFormat="1" ht="24.2" customHeight="1">
      <c r="B1530" s="132"/>
      <c r="C1530" s="133" t="s">
        <v>1415</v>
      </c>
      <c r="D1530" s="133" t="s">
        <v>164</v>
      </c>
      <c r="E1530" s="134" t="s">
        <v>1416</v>
      </c>
      <c r="F1530" s="135" t="s">
        <v>1417</v>
      </c>
      <c r="G1530" s="136" t="s">
        <v>167</v>
      </c>
      <c r="H1530" s="137">
        <f>H1535</f>
        <v>636.8299999999999</v>
      </c>
      <c r="I1530" s="138"/>
      <c r="J1530" s="139">
        <f>ROUND(I1530*H1530,2)</f>
        <v>0</v>
      </c>
      <c r="K1530" s="135" t="s">
        <v>3</v>
      </c>
      <c r="L1530" s="33"/>
      <c r="M1530" s="140" t="s">
        <v>3</v>
      </c>
      <c r="N1530" s="141" t="s">
        <v>44</v>
      </c>
      <c r="P1530" s="142">
        <f>O1530*H1530</f>
        <v>0</v>
      </c>
      <c r="Q1530" s="142">
        <v>0</v>
      </c>
      <c r="R1530" s="142">
        <f>Q1530*H1530</f>
        <v>0</v>
      </c>
      <c r="S1530" s="142">
        <v>0</v>
      </c>
      <c r="T1530" s="143">
        <f>S1530*H1530</f>
        <v>0</v>
      </c>
      <c r="AR1530" s="144" t="s">
        <v>310</v>
      </c>
      <c r="AT1530" s="144" t="s">
        <v>164</v>
      </c>
      <c r="AU1530" s="144" t="s">
        <v>82</v>
      </c>
      <c r="AY1530" s="18" t="s">
        <v>161</v>
      </c>
      <c r="BE1530" s="145">
        <f>IF(N1530="základní",J1530,0)</f>
        <v>0</v>
      </c>
      <c r="BF1530" s="145">
        <f>IF(N1530="snížená",J1530,0)</f>
        <v>0</v>
      </c>
      <c r="BG1530" s="145">
        <f>IF(N1530="zákl. přenesená",J1530,0)</f>
        <v>0</v>
      </c>
      <c r="BH1530" s="145">
        <f>IF(N1530="sníž. přenesená",J1530,0)</f>
        <v>0</v>
      </c>
      <c r="BI1530" s="145">
        <f>IF(N1530="nulová",J1530,0)</f>
        <v>0</v>
      </c>
      <c r="BJ1530" s="18" t="s">
        <v>80</v>
      </c>
      <c r="BK1530" s="145">
        <f>ROUND(I1530*H1530,2)</f>
        <v>0</v>
      </c>
      <c r="BL1530" s="18" t="s">
        <v>310</v>
      </c>
      <c r="BM1530" s="144" t="s">
        <v>1418</v>
      </c>
    </row>
    <row r="1531" spans="2:51" s="12" customFormat="1" ht="12">
      <c r="B1531" s="150"/>
      <c r="D1531" s="151" t="s">
        <v>173</v>
      </c>
      <c r="E1531" s="152" t="s">
        <v>3</v>
      </c>
      <c r="F1531" s="153" t="s">
        <v>780</v>
      </c>
      <c r="H1531" s="152" t="s">
        <v>3</v>
      </c>
      <c r="I1531" s="154"/>
      <c r="L1531" s="150"/>
      <c r="M1531" s="155"/>
      <c r="T1531" s="156"/>
      <c r="AT1531" s="152" t="s">
        <v>173</v>
      </c>
      <c r="AU1531" s="152" t="s">
        <v>82</v>
      </c>
      <c r="AV1531" s="12" t="s">
        <v>80</v>
      </c>
      <c r="AW1531" s="12" t="s">
        <v>32</v>
      </c>
      <c r="AX1531" s="12" t="s">
        <v>73</v>
      </c>
      <c r="AY1531" s="152" t="s">
        <v>161</v>
      </c>
    </row>
    <row r="1532" spans="2:51" s="13" customFormat="1" ht="12">
      <c r="B1532" s="157"/>
      <c r="D1532" s="151" t="s">
        <v>173</v>
      </c>
      <c r="E1532" s="158" t="s">
        <v>3</v>
      </c>
      <c r="F1532" s="159">
        <v>294.4</v>
      </c>
      <c r="H1532" s="160">
        <f>F1532</f>
        <v>294.4</v>
      </c>
      <c r="I1532" s="161"/>
      <c r="L1532" s="157"/>
      <c r="M1532" s="162"/>
      <c r="T1532" s="163"/>
      <c r="AT1532" s="158" t="s">
        <v>173</v>
      </c>
      <c r="AU1532" s="158" t="s">
        <v>82</v>
      </c>
      <c r="AV1532" s="13" t="s">
        <v>82</v>
      </c>
      <c r="AW1532" s="13" t="s">
        <v>32</v>
      </c>
      <c r="AX1532" s="13" t="s">
        <v>73</v>
      </c>
      <c r="AY1532" s="158" t="s">
        <v>161</v>
      </c>
    </row>
    <row r="1533" spans="2:51" s="12" customFormat="1" ht="12">
      <c r="B1533" s="150"/>
      <c r="D1533" s="151" t="s">
        <v>173</v>
      </c>
      <c r="E1533" s="152" t="s">
        <v>3</v>
      </c>
      <c r="F1533" s="153" t="s">
        <v>782</v>
      </c>
      <c r="H1533" s="152" t="s">
        <v>3</v>
      </c>
      <c r="I1533" s="154"/>
      <c r="L1533" s="150"/>
      <c r="M1533" s="155"/>
      <c r="T1533" s="156"/>
      <c r="AT1533" s="152" t="s">
        <v>173</v>
      </c>
      <c r="AU1533" s="152" t="s">
        <v>82</v>
      </c>
      <c r="AV1533" s="12" t="s">
        <v>80</v>
      </c>
      <c r="AW1533" s="12" t="s">
        <v>32</v>
      </c>
      <c r="AX1533" s="12" t="s">
        <v>73</v>
      </c>
      <c r="AY1533" s="152" t="s">
        <v>161</v>
      </c>
    </row>
    <row r="1534" spans="2:51" s="13" customFormat="1" ht="12">
      <c r="B1534" s="157"/>
      <c r="D1534" s="151" t="s">
        <v>173</v>
      </c>
      <c r="E1534" s="158" t="s">
        <v>3</v>
      </c>
      <c r="F1534" s="159" t="s">
        <v>1228</v>
      </c>
      <c r="H1534" s="160">
        <v>342.43</v>
      </c>
      <c r="I1534" s="161"/>
      <c r="L1534" s="157"/>
      <c r="M1534" s="162"/>
      <c r="T1534" s="163"/>
      <c r="AT1534" s="158" t="s">
        <v>173</v>
      </c>
      <c r="AU1534" s="158" t="s">
        <v>82</v>
      </c>
      <c r="AV1534" s="13" t="s">
        <v>82</v>
      </c>
      <c r="AW1534" s="13" t="s">
        <v>32</v>
      </c>
      <c r="AX1534" s="13" t="s">
        <v>73</v>
      </c>
      <c r="AY1534" s="158" t="s">
        <v>161</v>
      </c>
    </row>
    <row r="1535" spans="2:51" s="14" customFormat="1" ht="12">
      <c r="B1535" s="164"/>
      <c r="D1535" s="151" t="s">
        <v>173</v>
      </c>
      <c r="E1535" s="165" t="s">
        <v>3</v>
      </c>
      <c r="F1535" s="166" t="s">
        <v>192</v>
      </c>
      <c r="H1535" s="167">
        <f>SUM(H1532:H1534)</f>
        <v>636.8299999999999</v>
      </c>
      <c r="I1535" s="168"/>
      <c r="L1535" s="164"/>
      <c r="M1535" s="169"/>
      <c r="T1535" s="170"/>
      <c r="AT1535" s="165" t="s">
        <v>173</v>
      </c>
      <c r="AU1535" s="165" t="s">
        <v>82</v>
      </c>
      <c r="AV1535" s="14" t="s">
        <v>169</v>
      </c>
      <c r="AW1535" s="14" t="s">
        <v>32</v>
      </c>
      <c r="AX1535" s="14" t="s">
        <v>80</v>
      </c>
      <c r="AY1535" s="165" t="s">
        <v>161</v>
      </c>
    </row>
    <row r="1536" spans="2:65" s="1" customFormat="1" ht="16.5" customHeight="1">
      <c r="B1536" s="132"/>
      <c r="C1536" s="133" t="s">
        <v>1419</v>
      </c>
      <c r="D1536" s="133" t="s">
        <v>164</v>
      </c>
      <c r="E1536" s="134" t="s">
        <v>1420</v>
      </c>
      <c r="F1536" s="135" t="s">
        <v>1421</v>
      </c>
      <c r="G1536" s="136" t="s">
        <v>167</v>
      </c>
      <c r="H1536" s="137">
        <f>H1541</f>
        <v>636.8299999999999</v>
      </c>
      <c r="I1536" s="138"/>
      <c r="J1536" s="139">
        <f>ROUND(I1536*H1536,2)</f>
        <v>0</v>
      </c>
      <c r="K1536" s="135" t="s">
        <v>3</v>
      </c>
      <c r="L1536" s="33"/>
      <c r="M1536" s="140" t="s">
        <v>3</v>
      </c>
      <c r="N1536" s="141" t="s">
        <v>44</v>
      </c>
      <c r="P1536" s="142">
        <f>O1536*H1536</f>
        <v>0</v>
      </c>
      <c r="Q1536" s="142">
        <v>0</v>
      </c>
      <c r="R1536" s="142">
        <f>Q1536*H1536</f>
        <v>0</v>
      </c>
      <c r="S1536" s="142">
        <v>0</v>
      </c>
      <c r="T1536" s="143">
        <f>S1536*H1536</f>
        <v>0</v>
      </c>
      <c r="AR1536" s="144" t="s">
        <v>310</v>
      </c>
      <c r="AT1536" s="144" t="s">
        <v>164</v>
      </c>
      <c r="AU1536" s="144" t="s">
        <v>82</v>
      </c>
      <c r="AY1536" s="18" t="s">
        <v>161</v>
      </c>
      <c r="BE1536" s="145">
        <f>IF(N1536="základní",J1536,0)</f>
        <v>0</v>
      </c>
      <c r="BF1536" s="145">
        <f>IF(N1536="snížená",J1536,0)</f>
        <v>0</v>
      </c>
      <c r="BG1536" s="145">
        <f>IF(N1536="zákl. přenesená",J1536,0)</f>
        <v>0</v>
      </c>
      <c r="BH1536" s="145">
        <f>IF(N1536="sníž. přenesená",J1536,0)</f>
        <v>0</v>
      </c>
      <c r="BI1536" s="145">
        <f>IF(N1536="nulová",J1536,0)</f>
        <v>0</v>
      </c>
      <c r="BJ1536" s="18" t="s">
        <v>80</v>
      </c>
      <c r="BK1536" s="145">
        <f>ROUND(I1536*H1536,2)</f>
        <v>0</v>
      </c>
      <c r="BL1536" s="18" t="s">
        <v>310</v>
      </c>
      <c r="BM1536" s="144" t="s">
        <v>1422</v>
      </c>
    </row>
    <row r="1537" spans="2:51" s="12" customFormat="1" ht="12">
      <c r="B1537" s="150"/>
      <c r="D1537" s="151" t="s">
        <v>173</v>
      </c>
      <c r="E1537" s="152" t="s">
        <v>3</v>
      </c>
      <c r="F1537" s="153" t="s">
        <v>780</v>
      </c>
      <c r="H1537" s="152" t="s">
        <v>3</v>
      </c>
      <c r="I1537" s="154"/>
      <c r="L1537" s="150"/>
      <c r="M1537" s="155"/>
      <c r="T1537" s="156"/>
      <c r="AT1537" s="152" t="s">
        <v>173</v>
      </c>
      <c r="AU1537" s="152" t="s">
        <v>82</v>
      </c>
      <c r="AV1537" s="12" t="s">
        <v>80</v>
      </c>
      <c r="AW1537" s="12" t="s">
        <v>32</v>
      </c>
      <c r="AX1537" s="12" t="s">
        <v>73</v>
      </c>
      <c r="AY1537" s="152" t="s">
        <v>161</v>
      </c>
    </row>
    <row r="1538" spans="2:51" s="13" customFormat="1" ht="12">
      <c r="B1538" s="157"/>
      <c r="D1538" s="151" t="s">
        <v>173</v>
      </c>
      <c r="E1538" s="158" t="s">
        <v>3</v>
      </c>
      <c r="F1538" s="159">
        <v>294.4</v>
      </c>
      <c r="H1538" s="160">
        <f>F1538</f>
        <v>294.4</v>
      </c>
      <c r="I1538" s="161"/>
      <c r="L1538" s="157"/>
      <c r="M1538" s="162"/>
      <c r="T1538" s="163"/>
      <c r="AT1538" s="158" t="s">
        <v>173</v>
      </c>
      <c r="AU1538" s="158" t="s">
        <v>82</v>
      </c>
      <c r="AV1538" s="13" t="s">
        <v>82</v>
      </c>
      <c r="AW1538" s="13" t="s">
        <v>32</v>
      </c>
      <c r="AX1538" s="13" t="s">
        <v>73</v>
      </c>
      <c r="AY1538" s="158" t="s">
        <v>161</v>
      </c>
    </row>
    <row r="1539" spans="2:51" s="12" customFormat="1" ht="12">
      <c r="B1539" s="150"/>
      <c r="D1539" s="151" t="s">
        <v>173</v>
      </c>
      <c r="E1539" s="152" t="s">
        <v>3</v>
      </c>
      <c r="F1539" s="153" t="s">
        <v>782</v>
      </c>
      <c r="H1539" s="152" t="s">
        <v>3</v>
      </c>
      <c r="I1539" s="154"/>
      <c r="L1539" s="150"/>
      <c r="M1539" s="155"/>
      <c r="T1539" s="156"/>
      <c r="AT1539" s="152" t="s">
        <v>173</v>
      </c>
      <c r="AU1539" s="152" t="s">
        <v>82</v>
      </c>
      <c r="AV1539" s="12" t="s">
        <v>80</v>
      </c>
      <c r="AW1539" s="12" t="s">
        <v>32</v>
      </c>
      <c r="AX1539" s="12" t="s">
        <v>73</v>
      </c>
      <c r="AY1539" s="152" t="s">
        <v>161</v>
      </c>
    </row>
    <row r="1540" spans="2:51" s="13" customFormat="1" ht="12">
      <c r="B1540" s="157"/>
      <c r="D1540" s="151" t="s">
        <v>173</v>
      </c>
      <c r="E1540" s="158" t="s">
        <v>3</v>
      </c>
      <c r="F1540" s="159" t="s">
        <v>1228</v>
      </c>
      <c r="H1540" s="160">
        <v>342.43</v>
      </c>
      <c r="I1540" s="161"/>
      <c r="L1540" s="157"/>
      <c r="M1540" s="162"/>
      <c r="T1540" s="163"/>
      <c r="AT1540" s="158" t="s">
        <v>173</v>
      </c>
      <c r="AU1540" s="158" t="s">
        <v>82</v>
      </c>
      <c r="AV1540" s="13" t="s">
        <v>82</v>
      </c>
      <c r="AW1540" s="13" t="s">
        <v>32</v>
      </c>
      <c r="AX1540" s="13" t="s">
        <v>73</v>
      </c>
      <c r="AY1540" s="158" t="s">
        <v>161</v>
      </c>
    </row>
    <row r="1541" spans="2:51" s="14" customFormat="1" ht="12">
      <c r="B1541" s="164"/>
      <c r="D1541" s="151" t="s">
        <v>173</v>
      </c>
      <c r="E1541" s="165" t="s">
        <v>3</v>
      </c>
      <c r="F1541" s="166" t="s">
        <v>192</v>
      </c>
      <c r="H1541" s="167">
        <f>SUM(H1538:H1540)</f>
        <v>636.8299999999999</v>
      </c>
      <c r="I1541" s="168"/>
      <c r="L1541" s="164"/>
      <c r="M1541" s="169"/>
      <c r="T1541" s="170"/>
      <c r="AT1541" s="165" t="s">
        <v>173</v>
      </c>
      <c r="AU1541" s="165" t="s">
        <v>82</v>
      </c>
      <c r="AV1541" s="14" t="s">
        <v>169</v>
      </c>
      <c r="AW1541" s="14" t="s">
        <v>32</v>
      </c>
      <c r="AX1541" s="14" t="s">
        <v>80</v>
      </c>
      <c r="AY1541" s="165" t="s">
        <v>161</v>
      </c>
    </row>
    <row r="1542" spans="2:65" s="1" customFormat="1" ht="49.15" customHeight="1">
      <c r="B1542" s="132"/>
      <c r="C1542" s="133" t="s">
        <v>1423</v>
      </c>
      <c r="D1542" s="133" t="s">
        <v>164</v>
      </c>
      <c r="E1542" s="134" t="s">
        <v>1424</v>
      </c>
      <c r="F1542" s="135" t="s">
        <v>1425</v>
      </c>
      <c r="G1542" s="136" t="s">
        <v>167</v>
      </c>
      <c r="H1542" s="137">
        <f>H1547</f>
        <v>636.8299999999999</v>
      </c>
      <c r="I1542" s="138"/>
      <c r="J1542" s="139">
        <f>ROUND(I1542*H1542,2)</f>
        <v>0</v>
      </c>
      <c r="K1542" s="135" t="s">
        <v>3</v>
      </c>
      <c r="L1542" s="33"/>
      <c r="M1542" s="140" t="s">
        <v>3</v>
      </c>
      <c r="N1542" s="141" t="s">
        <v>44</v>
      </c>
      <c r="P1542" s="142">
        <f>O1542*H1542</f>
        <v>0</v>
      </c>
      <c r="Q1542" s="142">
        <v>0</v>
      </c>
      <c r="R1542" s="142">
        <f>Q1542*H1542</f>
        <v>0</v>
      </c>
      <c r="S1542" s="142">
        <v>0</v>
      </c>
      <c r="T1542" s="143">
        <f>S1542*H1542</f>
        <v>0</v>
      </c>
      <c r="AR1542" s="144" t="s">
        <v>310</v>
      </c>
      <c r="AT1542" s="144" t="s">
        <v>164</v>
      </c>
      <c r="AU1542" s="144" t="s">
        <v>82</v>
      </c>
      <c r="AY1542" s="18" t="s">
        <v>161</v>
      </c>
      <c r="BE1542" s="145">
        <f>IF(N1542="základní",J1542,0)</f>
        <v>0</v>
      </c>
      <c r="BF1542" s="145">
        <f>IF(N1542="snížená",J1542,0)</f>
        <v>0</v>
      </c>
      <c r="BG1542" s="145">
        <f>IF(N1542="zákl. přenesená",J1542,0)</f>
        <v>0</v>
      </c>
      <c r="BH1542" s="145">
        <f>IF(N1542="sníž. přenesená",J1542,0)</f>
        <v>0</v>
      </c>
      <c r="BI1542" s="145">
        <f>IF(N1542="nulová",J1542,0)</f>
        <v>0</v>
      </c>
      <c r="BJ1542" s="18" t="s">
        <v>80</v>
      </c>
      <c r="BK1542" s="145">
        <f>ROUND(I1542*H1542,2)</f>
        <v>0</v>
      </c>
      <c r="BL1542" s="18" t="s">
        <v>310</v>
      </c>
      <c r="BM1542" s="144" t="s">
        <v>1426</v>
      </c>
    </row>
    <row r="1543" spans="2:51" s="12" customFormat="1" ht="12">
      <c r="B1543" s="150"/>
      <c r="D1543" s="151" t="s">
        <v>173</v>
      </c>
      <c r="E1543" s="152" t="s">
        <v>3</v>
      </c>
      <c r="F1543" s="153" t="s">
        <v>780</v>
      </c>
      <c r="H1543" s="152" t="s">
        <v>3</v>
      </c>
      <c r="I1543" s="154"/>
      <c r="L1543" s="150"/>
      <c r="M1543" s="155"/>
      <c r="T1543" s="156"/>
      <c r="AT1543" s="152" t="s">
        <v>173</v>
      </c>
      <c r="AU1543" s="152" t="s">
        <v>82</v>
      </c>
      <c r="AV1543" s="12" t="s">
        <v>80</v>
      </c>
      <c r="AW1543" s="12" t="s">
        <v>32</v>
      </c>
      <c r="AX1543" s="12" t="s">
        <v>73</v>
      </c>
      <c r="AY1543" s="152" t="s">
        <v>161</v>
      </c>
    </row>
    <row r="1544" spans="2:51" s="13" customFormat="1" ht="12">
      <c r="B1544" s="157"/>
      <c r="D1544" s="151" t="s">
        <v>173</v>
      </c>
      <c r="E1544" s="158" t="s">
        <v>3</v>
      </c>
      <c r="F1544" s="159">
        <v>294.4</v>
      </c>
      <c r="H1544" s="160">
        <f>F1544</f>
        <v>294.4</v>
      </c>
      <c r="I1544" s="161"/>
      <c r="L1544" s="157"/>
      <c r="M1544" s="162"/>
      <c r="T1544" s="163"/>
      <c r="AT1544" s="158" t="s">
        <v>173</v>
      </c>
      <c r="AU1544" s="158" t="s">
        <v>82</v>
      </c>
      <c r="AV1544" s="13" t="s">
        <v>82</v>
      </c>
      <c r="AW1544" s="13" t="s">
        <v>32</v>
      </c>
      <c r="AX1544" s="13" t="s">
        <v>73</v>
      </c>
      <c r="AY1544" s="158" t="s">
        <v>161</v>
      </c>
    </row>
    <row r="1545" spans="2:51" s="12" customFormat="1" ht="12">
      <c r="B1545" s="150"/>
      <c r="D1545" s="151" t="s">
        <v>173</v>
      </c>
      <c r="E1545" s="152" t="s">
        <v>3</v>
      </c>
      <c r="F1545" s="153" t="s">
        <v>782</v>
      </c>
      <c r="H1545" s="152" t="s">
        <v>3</v>
      </c>
      <c r="I1545" s="154"/>
      <c r="L1545" s="150"/>
      <c r="M1545" s="155"/>
      <c r="T1545" s="156"/>
      <c r="AT1545" s="152" t="s">
        <v>173</v>
      </c>
      <c r="AU1545" s="152" t="s">
        <v>82</v>
      </c>
      <c r="AV1545" s="12" t="s">
        <v>80</v>
      </c>
      <c r="AW1545" s="12" t="s">
        <v>32</v>
      </c>
      <c r="AX1545" s="12" t="s">
        <v>73</v>
      </c>
      <c r="AY1545" s="152" t="s">
        <v>161</v>
      </c>
    </row>
    <row r="1546" spans="2:51" s="13" customFormat="1" ht="12">
      <c r="B1546" s="157"/>
      <c r="D1546" s="151" t="s">
        <v>173</v>
      </c>
      <c r="E1546" s="158" t="s">
        <v>3</v>
      </c>
      <c r="F1546" s="159" t="s">
        <v>1228</v>
      </c>
      <c r="H1546" s="160">
        <v>342.43</v>
      </c>
      <c r="I1546" s="161"/>
      <c r="L1546" s="157"/>
      <c r="M1546" s="162"/>
      <c r="T1546" s="163"/>
      <c r="AT1546" s="158" t="s">
        <v>173</v>
      </c>
      <c r="AU1546" s="158" t="s">
        <v>82</v>
      </c>
      <c r="AV1546" s="13" t="s">
        <v>82</v>
      </c>
      <c r="AW1546" s="13" t="s">
        <v>32</v>
      </c>
      <c r="AX1546" s="13" t="s">
        <v>73</v>
      </c>
      <c r="AY1546" s="158" t="s">
        <v>161</v>
      </c>
    </row>
    <row r="1547" spans="2:51" s="14" customFormat="1" ht="12">
      <c r="B1547" s="164"/>
      <c r="D1547" s="151" t="s">
        <v>173</v>
      </c>
      <c r="E1547" s="165" t="s">
        <v>3</v>
      </c>
      <c r="F1547" s="166" t="s">
        <v>192</v>
      </c>
      <c r="H1547" s="167">
        <f>SUM(H1544:H1546)</f>
        <v>636.8299999999999</v>
      </c>
      <c r="I1547" s="168"/>
      <c r="L1547" s="164"/>
      <c r="M1547" s="169"/>
      <c r="T1547" s="170"/>
      <c r="AT1547" s="165" t="s">
        <v>173</v>
      </c>
      <c r="AU1547" s="165" t="s">
        <v>82</v>
      </c>
      <c r="AV1547" s="14" t="s">
        <v>169</v>
      </c>
      <c r="AW1547" s="14" t="s">
        <v>32</v>
      </c>
      <c r="AX1547" s="14" t="s">
        <v>80</v>
      </c>
      <c r="AY1547" s="165" t="s">
        <v>161</v>
      </c>
    </row>
    <row r="1548" spans="2:65" s="1" customFormat="1" ht="24.2" customHeight="1">
      <c r="B1548" s="132"/>
      <c r="C1548" s="133" t="s">
        <v>1427</v>
      </c>
      <c r="D1548" s="133" t="s">
        <v>164</v>
      </c>
      <c r="E1548" s="134" t="s">
        <v>1428</v>
      </c>
      <c r="F1548" s="135" t="s">
        <v>1429</v>
      </c>
      <c r="G1548" s="136" t="s">
        <v>167</v>
      </c>
      <c r="H1548" s="137">
        <f>H1553</f>
        <v>636.8299999999999</v>
      </c>
      <c r="I1548" s="138"/>
      <c r="J1548" s="139">
        <f>ROUND(I1548*H1548,2)</f>
        <v>0</v>
      </c>
      <c r="K1548" s="135" t="s">
        <v>3</v>
      </c>
      <c r="L1548" s="33"/>
      <c r="M1548" s="140" t="s">
        <v>3</v>
      </c>
      <c r="N1548" s="141" t="s">
        <v>44</v>
      </c>
      <c r="P1548" s="142">
        <f>O1548*H1548</f>
        <v>0</v>
      </c>
      <c r="Q1548" s="142">
        <v>0</v>
      </c>
      <c r="R1548" s="142">
        <f>Q1548*H1548</f>
        <v>0</v>
      </c>
      <c r="S1548" s="142">
        <v>0</v>
      </c>
      <c r="T1548" s="143">
        <f>S1548*H1548</f>
        <v>0</v>
      </c>
      <c r="AR1548" s="144" t="s">
        <v>310</v>
      </c>
      <c r="AT1548" s="144" t="s">
        <v>164</v>
      </c>
      <c r="AU1548" s="144" t="s">
        <v>82</v>
      </c>
      <c r="AY1548" s="18" t="s">
        <v>161</v>
      </c>
      <c r="BE1548" s="145">
        <f>IF(N1548="základní",J1548,0)</f>
        <v>0</v>
      </c>
      <c r="BF1548" s="145">
        <f>IF(N1548="snížená",J1548,0)</f>
        <v>0</v>
      </c>
      <c r="BG1548" s="145">
        <f>IF(N1548="zákl. přenesená",J1548,0)</f>
        <v>0</v>
      </c>
      <c r="BH1548" s="145">
        <f>IF(N1548="sníž. přenesená",J1548,0)</f>
        <v>0</v>
      </c>
      <c r="BI1548" s="145">
        <f>IF(N1548="nulová",J1548,0)</f>
        <v>0</v>
      </c>
      <c r="BJ1548" s="18" t="s">
        <v>80</v>
      </c>
      <c r="BK1548" s="145">
        <f>ROUND(I1548*H1548,2)</f>
        <v>0</v>
      </c>
      <c r="BL1548" s="18" t="s">
        <v>310</v>
      </c>
      <c r="BM1548" s="144" t="s">
        <v>1430</v>
      </c>
    </row>
    <row r="1549" spans="2:51" s="12" customFormat="1" ht="12">
      <c r="B1549" s="150"/>
      <c r="D1549" s="151" t="s">
        <v>173</v>
      </c>
      <c r="E1549" s="152" t="s">
        <v>3</v>
      </c>
      <c r="F1549" s="153" t="s">
        <v>780</v>
      </c>
      <c r="H1549" s="152" t="s">
        <v>3</v>
      </c>
      <c r="I1549" s="154"/>
      <c r="L1549" s="150"/>
      <c r="M1549" s="155"/>
      <c r="T1549" s="156"/>
      <c r="AT1549" s="152" t="s">
        <v>173</v>
      </c>
      <c r="AU1549" s="152" t="s">
        <v>82</v>
      </c>
      <c r="AV1549" s="12" t="s">
        <v>80</v>
      </c>
      <c r="AW1549" s="12" t="s">
        <v>32</v>
      </c>
      <c r="AX1549" s="12" t="s">
        <v>73</v>
      </c>
      <c r="AY1549" s="152" t="s">
        <v>161</v>
      </c>
    </row>
    <row r="1550" spans="2:51" s="13" customFormat="1" ht="12">
      <c r="B1550" s="157"/>
      <c r="D1550" s="151" t="s">
        <v>173</v>
      </c>
      <c r="E1550" s="158" t="s">
        <v>3</v>
      </c>
      <c r="F1550" s="159">
        <v>294.4</v>
      </c>
      <c r="H1550" s="160">
        <f>F1550</f>
        <v>294.4</v>
      </c>
      <c r="I1550" s="161"/>
      <c r="L1550" s="157"/>
      <c r="M1550" s="162"/>
      <c r="T1550" s="163"/>
      <c r="AT1550" s="158" t="s">
        <v>173</v>
      </c>
      <c r="AU1550" s="158" t="s">
        <v>82</v>
      </c>
      <c r="AV1550" s="13" t="s">
        <v>82</v>
      </c>
      <c r="AW1550" s="13" t="s">
        <v>32</v>
      </c>
      <c r="AX1550" s="13" t="s">
        <v>73</v>
      </c>
      <c r="AY1550" s="158" t="s">
        <v>161</v>
      </c>
    </row>
    <row r="1551" spans="2:51" s="12" customFormat="1" ht="12">
      <c r="B1551" s="150"/>
      <c r="D1551" s="151" t="s">
        <v>173</v>
      </c>
      <c r="E1551" s="152" t="s">
        <v>3</v>
      </c>
      <c r="F1551" s="153" t="s">
        <v>782</v>
      </c>
      <c r="H1551" s="152" t="s">
        <v>3</v>
      </c>
      <c r="I1551" s="154"/>
      <c r="L1551" s="150"/>
      <c r="M1551" s="155"/>
      <c r="T1551" s="156"/>
      <c r="AT1551" s="152" t="s">
        <v>173</v>
      </c>
      <c r="AU1551" s="152" t="s">
        <v>82</v>
      </c>
      <c r="AV1551" s="12" t="s">
        <v>80</v>
      </c>
      <c r="AW1551" s="12" t="s">
        <v>32</v>
      </c>
      <c r="AX1551" s="12" t="s">
        <v>73</v>
      </c>
      <c r="AY1551" s="152" t="s">
        <v>161</v>
      </c>
    </row>
    <row r="1552" spans="2:51" s="13" customFormat="1" ht="12">
      <c r="B1552" s="157"/>
      <c r="D1552" s="151" t="s">
        <v>173</v>
      </c>
      <c r="E1552" s="158" t="s">
        <v>3</v>
      </c>
      <c r="F1552" s="159" t="s">
        <v>1228</v>
      </c>
      <c r="H1552" s="160">
        <v>342.43</v>
      </c>
      <c r="I1552" s="161"/>
      <c r="L1552" s="157"/>
      <c r="M1552" s="162"/>
      <c r="T1552" s="163"/>
      <c r="AT1552" s="158" t="s">
        <v>173</v>
      </c>
      <c r="AU1552" s="158" t="s">
        <v>82</v>
      </c>
      <c r="AV1552" s="13" t="s">
        <v>82</v>
      </c>
      <c r="AW1552" s="13" t="s">
        <v>32</v>
      </c>
      <c r="AX1552" s="13" t="s">
        <v>73</v>
      </c>
      <c r="AY1552" s="158" t="s">
        <v>161</v>
      </c>
    </row>
    <row r="1553" spans="2:51" s="14" customFormat="1" ht="12">
      <c r="B1553" s="164"/>
      <c r="D1553" s="151" t="s">
        <v>173</v>
      </c>
      <c r="E1553" s="165" t="s">
        <v>3</v>
      </c>
      <c r="F1553" s="166" t="s">
        <v>192</v>
      </c>
      <c r="H1553" s="167">
        <f>SUM(H1550:H1552)</f>
        <v>636.8299999999999</v>
      </c>
      <c r="I1553" s="168"/>
      <c r="L1553" s="164"/>
      <c r="M1553" s="169"/>
      <c r="T1553" s="170"/>
      <c r="AT1553" s="165" t="s">
        <v>173</v>
      </c>
      <c r="AU1553" s="165" t="s">
        <v>82</v>
      </c>
      <c r="AV1553" s="14" t="s">
        <v>169</v>
      </c>
      <c r="AW1553" s="14" t="s">
        <v>32</v>
      </c>
      <c r="AX1553" s="14" t="s">
        <v>80</v>
      </c>
      <c r="AY1553" s="165" t="s">
        <v>161</v>
      </c>
    </row>
    <row r="1554" spans="2:63" s="11" customFormat="1" ht="22.9" customHeight="1">
      <c r="B1554" s="120"/>
      <c r="D1554" s="121" t="s">
        <v>72</v>
      </c>
      <c r="E1554" s="130" t="s">
        <v>1431</v>
      </c>
      <c r="F1554" s="130" t="s">
        <v>1432</v>
      </c>
      <c r="I1554" s="123"/>
      <c r="J1554" s="131">
        <f>BK1554</f>
        <v>0</v>
      </c>
      <c r="L1554" s="120"/>
      <c r="M1554" s="125"/>
      <c r="P1554" s="126">
        <f>SUM(P1555:P1671)</f>
        <v>0</v>
      </c>
      <c r="R1554" s="126">
        <f>SUM(R1555:R1671)</f>
        <v>0</v>
      </c>
      <c r="T1554" s="127">
        <f>SUM(T1555:T1671)</f>
        <v>16.737628049999998</v>
      </c>
      <c r="AR1554" s="121" t="s">
        <v>82</v>
      </c>
      <c r="AT1554" s="128" t="s">
        <v>72</v>
      </c>
      <c r="AU1554" s="128" t="s">
        <v>80</v>
      </c>
      <c r="AY1554" s="121" t="s">
        <v>161</v>
      </c>
      <c r="BK1554" s="129">
        <f>SUM(BK1555:BK1671)</f>
        <v>0</v>
      </c>
    </row>
    <row r="1555" spans="2:65" s="1" customFormat="1" ht="24.2" customHeight="1">
      <c r="B1555" s="132"/>
      <c r="C1555" s="133" t="s">
        <v>1433</v>
      </c>
      <c r="D1555" s="133" t="s">
        <v>164</v>
      </c>
      <c r="E1555" s="134" t="s">
        <v>1434</v>
      </c>
      <c r="F1555" s="135" t="s">
        <v>1435</v>
      </c>
      <c r="G1555" s="136" t="s">
        <v>340</v>
      </c>
      <c r="H1555" s="137">
        <v>4.78</v>
      </c>
      <c r="I1555" s="138"/>
      <c r="J1555" s="139">
        <f aca="true" t="shared" si="20" ref="J1555:J1560">ROUND(I1555*H1555,2)</f>
        <v>0</v>
      </c>
      <c r="K1555" s="135" t="s">
        <v>3</v>
      </c>
      <c r="L1555" s="33"/>
      <c r="M1555" s="140" t="s">
        <v>3</v>
      </c>
      <c r="N1555" s="141" t="s">
        <v>44</v>
      </c>
      <c r="P1555" s="142">
        <f aca="true" t="shared" si="21" ref="P1555:P1560">O1555*H1555</f>
        <v>0</v>
      </c>
      <c r="Q1555" s="142">
        <v>0</v>
      </c>
      <c r="R1555" s="142">
        <f aca="true" t="shared" si="22" ref="R1555:R1560">Q1555*H1555</f>
        <v>0</v>
      </c>
      <c r="S1555" s="142">
        <v>0</v>
      </c>
      <c r="T1555" s="143">
        <f aca="true" t="shared" si="23" ref="T1555:T1560">S1555*H1555</f>
        <v>0</v>
      </c>
      <c r="AR1555" s="144" t="s">
        <v>310</v>
      </c>
      <c r="AT1555" s="144" t="s">
        <v>164</v>
      </c>
      <c r="AU1555" s="144" t="s">
        <v>82</v>
      </c>
      <c r="AY1555" s="18" t="s">
        <v>161</v>
      </c>
      <c r="BE1555" s="145">
        <f aca="true" t="shared" si="24" ref="BE1555:BE1560">IF(N1555="základní",J1555,0)</f>
        <v>0</v>
      </c>
      <c r="BF1555" s="145">
        <f aca="true" t="shared" si="25" ref="BF1555:BF1560">IF(N1555="snížená",J1555,0)</f>
        <v>0</v>
      </c>
      <c r="BG1555" s="145">
        <f aca="true" t="shared" si="26" ref="BG1555:BG1560">IF(N1555="zákl. přenesená",J1555,0)</f>
        <v>0</v>
      </c>
      <c r="BH1555" s="145">
        <f aca="true" t="shared" si="27" ref="BH1555:BH1560">IF(N1555="sníž. přenesená",J1555,0)</f>
        <v>0</v>
      </c>
      <c r="BI1555" s="145">
        <f aca="true" t="shared" si="28" ref="BI1555:BI1560">IF(N1555="nulová",J1555,0)</f>
        <v>0</v>
      </c>
      <c r="BJ1555" s="18" t="s">
        <v>80</v>
      </c>
      <c r="BK1555" s="145">
        <f aca="true" t="shared" si="29" ref="BK1555:BK1560">ROUND(I1555*H1555,2)</f>
        <v>0</v>
      </c>
      <c r="BL1555" s="18" t="s">
        <v>310</v>
      </c>
      <c r="BM1555" s="144" t="s">
        <v>1436</v>
      </c>
    </row>
    <row r="1556" spans="2:65" s="1" customFormat="1" ht="24.2" customHeight="1">
      <c r="B1556" s="132"/>
      <c r="C1556" s="279" t="s">
        <v>1437</v>
      </c>
      <c r="D1556" s="279" t="s">
        <v>164</v>
      </c>
      <c r="E1556" s="280" t="s">
        <v>1438</v>
      </c>
      <c r="F1556" s="281" t="s">
        <v>1439</v>
      </c>
      <c r="G1556" s="282" t="s">
        <v>340</v>
      </c>
      <c r="H1556" s="283">
        <v>1.32</v>
      </c>
      <c r="I1556" s="284"/>
      <c r="J1556" s="284">
        <f t="shared" si="20"/>
        <v>0</v>
      </c>
      <c r="K1556" s="281" t="s">
        <v>3</v>
      </c>
      <c r="L1556" s="33"/>
      <c r="M1556" s="140" t="s">
        <v>3</v>
      </c>
      <c r="N1556" s="141" t="s">
        <v>44</v>
      </c>
      <c r="P1556" s="142">
        <f t="shared" si="21"/>
        <v>0</v>
      </c>
      <c r="Q1556" s="142">
        <v>0</v>
      </c>
      <c r="R1556" s="142">
        <f t="shared" si="22"/>
        <v>0</v>
      </c>
      <c r="S1556" s="142">
        <v>0</v>
      </c>
      <c r="T1556" s="143">
        <f t="shared" si="23"/>
        <v>0</v>
      </c>
      <c r="V1556" s="285" t="s">
        <v>4186</v>
      </c>
      <c r="AR1556" s="144" t="s">
        <v>310</v>
      </c>
      <c r="AT1556" s="144" t="s">
        <v>164</v>
      </c>
      <c r="AU1556" s="144" t="s">
        <v>82</v>
      </c>
      <c r="AY1556" s="18" t="s">
        <v>161</v>
      </c>
      <c r="BE1556" s="145">
        <f t="shared" si="24"/>
        <v>0</v>
      </c>
      <c r="BF1556" s="145">
        <f t="shared" si="25"/>
        <v>0</v>
      </c>
      <c r="BG1556" s="145">
        <f t="shared" si="26"/>
        <v>0</v>
      </c>
      <c r="BH1556" s="145">
        <f t="shared" si="27"/>
        <v>0</v>
      </c>
      <c r="BI1556" s="145">
        <f t="shared" si="28"/>
        <v>0</v>
      </c>
      <c r="BJ1556" s="18" t="s">
        <v>80</v>
      </c>
      <c r="BK1556" s="145">
        <f t="shared" si="29"/>
        <v>0</v>
      </c>
      <c r="BL1556" s="18" t="s">
        <v>310</v>
      </c>
      <c r="BM1556" s="144" t="s">
        <v>1440</v>
      </c>
    </row>
    <row r="1557" spans="2:65" s="1" customFormat="1" ht="24.2" customHeight="1">
      <c r="B1557" s="132"/>
      <c r="C1557" s="133" t="s">
        <v>1441</v>
      </c>
      <c r="D1557" s="133" t="s">
        <v>164</v>
      </c>
      <c r="E1557" s="134" t="s">
        <v>1442</v>
      </c>
      <c r="F1557" s="135" t="s">
        <v>1443</v>
      </c>
      <c r="G1557" s="136" t="s">
        <v>340</v>
      </c>
      <c r="H1557" s="137">
        <v>61.29</v>
      </c>
      <c r="I1557" s="138"/>
      <c r="J1557" s="139">
        <f t="shared" si="20"/>
        <v>0</v>
      </c>
      <c r="K1557" s="135" t="s">
        <v>3</v>
      </c>
      <c r="L1557" s="33"/>
      <c r="M1557" s="140" t="s">
        <v>3</v>
      </c>
      <c r="N1557" s="141" t="s">
        <v>44</v>
      </c>
      <c r="P1557" s="142">
        <f t="shared" si="21"/>
        <v>0</v>
      </c>
      <c r="Q1557" s="142">
        <v>0</v>
      </c>
      <c r="R1557" s="142">
        <f t="shared" si="22"/>
        <v>0</v>
      </c>
      <c r="S1557" s="142">
        <v>0</v>
      </c>
      <c r="T1557" s="143">
        <f t="shared" si="23"/>
        <v>0</v>
      </c>
      <c r="AR1557" s="144" t="s">
        <v>310</v>
      </c>
      <c r="AT1557" s="144" t="s">
        <v>164</v>
      </c>
      <c r="AU1557" s="144" t="s">
        <v>82</v>
      </c>
      <c r="AY1557" s="18" t="s">
        <v>161</v>
      </c>
      <c r="BE1557" s="145">
        <f t="shared" si="24"/>
        <v>0</v>
      </c>
      <c r="BF1557" s="145">
        <f t="shared" si="25"/>
        <v>0</v>
      </c>
      <c r="BG1557" s="145">
        <f t="shared" si="26"/>
        <v>0</v>
      </c>
      <c r="BH1557" s="145">
        <f t="shared" si="27"/>
        <v>0</v>
      </c>
      <c r="BI1557" s="145">
        <f t="shared" si="28"/>
        <v>0</v>
      </c>
      <c r="BJ1557" s="18" t="s">
        <v>80</v>
      </c>
      <c r="BK1557" s="145">
        <f t="shared" si="29"/>
        <v>0</v>
      </c>
      <c r="BL1557" s="18" t="s">
        <v>310</v>
      </c>
      <c r="BM1557" s="144" t="s">
        <v>1444</v>
      </c>
    </row>
    <row r="1558" spans="2:65" s="1" customFormat="1" ht="24.2" customHeight="1">
      <c r="B1558" s="132"/>
      <c r="C1558" s="133" t="s">
        <v>1445</v>
      </c>
      <c r="D1558" s="133" t="s">
        <v>164</v>
      </c>
      <c r="E1558" s="134" t="s">
        <v>1446</v>
      </c>
      <c r="F1558" s="135" t="s">
        <v>1447</v>
      </c>
      <c r="G1558" s="136" t="s">
        <v>340</v>
      </c>
      <c r="H1558" s="137">
        <v>7.04</v>
      </c>
      <c r="I1558" s="138"/>
      <c r="J1558" s="139">
        <f t="shared" si="20"/>
        <v>0</v>
      </c>
      <c r="K1558" s="135" t="s">
        <v>3</v>
      </c>
      <c r="L1558" s="33"/>
      <c r="M1558" s="140" t="s">
        <v>3</v>
      </c>
      <c r="N1558" s="141" t="s">
        <v>44</v>
      </c>
      <c r="P1558" s="142">
        <f t="shared" si="21"/>
        <v>0</v>
      </c>
      <c r="Q1558" s="142">
        <v>0</v>
      </c>
      <c r="R1558" s="142">
        <f t="shared" si="22"/>
        <v>0</v>
      </c>
      <c r="S1558" s="142">
        <v>0</v>
      </c>
      <c r="T1558" s="143">
        <f t="shared" si="23"/>
        <v>0</v>
      </c>
      <c r="AR1558" s="144" t="s">
        <v>310</v>
      </c>
      <c r="AT1558" s="144" t="s">
        <v>164</v>
      </c>
      <c r="AU1558" s="144" t="s">
        <v>82</v>
      </c>
      <c r="AY1558" s="18" t="s">
        <v>161</v>
      </c>
      <c r="BE1558" s="145">
        <f t="shared" si="24"/>
        <v>0</v>
      </c>
      <c r="BF1558" s="145">
        <f t="shared" si="25"/>
        <v>0</v>
      </c>
      <c r="BG1558" s="145">
        <f t="shared" si="26"/>
        <v>0</v>
      </c>
      <c r="BH1558" s="145">
        <f t="shared" si="27"/>
        <v>0</v>
      </c>
      <c r="BI1558" s="145">
        <f t="shared" si="28"/>
        <v>0</v>
      </c>
      <c r="BJ1558" s="18" t="s">
        <v>80</v>
      </c>
      <c r="BK1558" s="145">
        <f t="shared" si="29"/>
        <v>0</v>
      </c>
      <c r="BL1558" s="18" t="s">
        <v>310</v>
      </c>
      <c r="BM1558" s="144" t="s">
        <v>1448</v>
      </c>
    </row>
    <row r="1559" spans="2:65" s="1" customFormat="1" ht="33" customHeight="1">
      <c r="B1559" s="132"/>
      <c r="C1559" s="133" t="s">
        <v>1449</v>
      </c>
      <c r="D1559" s="133" t="s">
        <v>164</v>
      </c>
      <c r="E1559" s="134" t="s">
        <v>1450</v>
      </c>
      <c r="F1559" s="135" t="s">
        <v>1451</v>
      </c>
      <c r="G1559" s="136" t="s">
        <v>340</v>
      </c>
      <c r="H1559" s="137">
        <v>1.7</v>
      </c>
      <c r="I1559" s="138"/>
      <c r="J1559" s="139">
        <f t="shared" si="20"/>
        <v>0</v>
      </c>
      <c r="K1559" s="135" t="s">
        <v>3</v>
      </c>
      <c r="L1559" s="33"/>
      <c r="M1559" s="140" t="s">
        <v>3</v>
      </c>
      <c r="N1559" s="141" t="s">
        <v>44</v>
      </c>
      <c r="P1559" s="142">
        <f t="shared" si="21"/>
        <v>0</v>
      </c>
      <c r="Q1559" s="142">
        <v>0</v>
      </c>
      <c r="R1559" s="142">
        <f t="shared" si="22"/>
        <v>0</v>
      </c>
      <c r="S1559" s="142">
        <v>0</v>
      </c>
      <c r="T1559" s="143">
        <f t="shared" si="23"/>
        <v>0</v>
      </c>
      <c r="AR1559" s="144" t="s">
        <v>310</v>
      </c>
      <c r="AT1559" s="144" t="s">
        <v>164</v>
      </c>
      <c r="AU1559" s="144" t="s">
        <v>82</v>
      </c>
      <c r="AY1559" s="18" t="s">
        <v>161</v>
      </c>
      <c r="BE1559" s="145">
        <f t="shared" si="24"/>
        <v>0</v>
      </c>
      <c r="BF1559" s="145">
        <f t="shared" si="25"/>
        <v>0</v>
      </c>
      <c r="BG1559" s="145">
        <f t="shared" si="26"/>
        <v>0</v>
      </c>
      <c r="BH1559" s="145">
        <f t="shared" si="27"/>
        <v>0</v>
      </c>
      <c r="BI1559" s="145">
        <f t="shared" si="28"/>
        <v>0</v>
      </c>
      <c r="BJ1559" s="18" t="s">
        <v>80</v>
      </c>
      <c r="BK1559" s="145">
        <f t="shared" si="29"/>
        <v>0</v>
      </c>
      <c r="BL1559" s="18" t="s">
        <v>310</v>
      </c>
      <c r="BM1559" s="144" t="s">
        <v>1452</v>
      </c>
    </row>
    <row r="1560" spans="2:65" s="1" customFormat="1" ht="24.2" customHeight="1">
      <c r="B1560" s="132"/>
      <c r="C1560" s="133" t="s">
        <v>1453</v>
      </c>
      <c r="D1560" s="133" t="s">
        <v>164</v>
      </c>
      <c r="E1560" s="134" t="s">
        <v>1454</v>
      </c>
      <c r="F1560" s="135" t="s">
        <v>1455</v>
      </c>
      <c r="G1560" s="136" t="s">
        <v>340</v>
      </c>
      <c r="H1560" s="137">
        <v>3.6</v>
      </c>
      <c r="I1560" s="138"/>
      <c r="J1560" s="139">
        <f t="shared" si="20"/>
        <v>0</v>
      </c>
      <c r="K1560" s="135" t="s">
        <v>3</v>
      </c>
      <c r="L1560" s="33"/>
      <c r="M1560" s="140" t="s">
        <v>3</v>
      </c>
      <c r="N1560" s="141" t="s">
        <v>44</v>
      </c>
      <c r="P1560" s="142">
        <f t="shared" si="21"/>
        <v>0</v>
      </c>
      <c r="Q1560" s="142">
        <v>0</v>
      </c>
      <c r="R1560" s="142">
        <f t="shared" si="22"/>
        <v>0</v>
      </c>
      <c r="S1560" s="142">
        <v>0</v>
      </c>
      <c r="T1560" s="143">
        <f t="shared" si="23"/>
        <v>0</v>
      </c>
      <c r="AR1560" s="144" t="s">
        <v>310</v>
      </c>
      <c r="AT1560" s="144" t="s">
        <v>164</v>
      </c>
      <c r="AU1560" s="144" t="s">
        <v>82</v>
      </c>
      <c r="AY1560" s="18" t="s">
        <v>161</v>
      </c>
      <c r="BE1560" s="145">
        <f t="shared" si="24"/>
        <v>0</v>
      </c>
      <c r="BF1560" s="145">
        <f t="shared" si="25"/>
        <v>0</v>
      </c>
      <c r="BG1560" s="145">
        <f t="shared" si="26"/>
        <v>0</v>
      </c>
      <c r="BH1560" s="145">
        <f t="shared" si="27"/>
        <v>0</v>
      </c>
      <c r="BI1560" s="145">
        <f t="shared" si="28"/>
        <v>0</v>
      </c>
      <c r="BJ1560" s="18" t="s">
        <v>80</v>
      </c>
      <c r="BK1560" s="145">
        <f t="shared" si="29"/>
        <v>0</v>
      </c>
      <c r="BL1560" s="18" t="s">
        <v>310</v>
      </c>
      <c r="BM1560" s="144" t="s">
        <v>1456</v>
      </c>
    </row>
    <row r="1561" spans="2:51" s="13" customFormat="1" ht="12">
      <c r="B1561" s="157"/>
      <c r="D1561" s="151" t="s">
        <v>173</v>
      </c>
      <c r="E1561" s="158" t="s">
        <v>3</v>
      </c>
      <c r="F1561" s="159" t="s">
        <v>1457</v>
      </c>
      <c r="H1561" s="160">
        <v>3.6</v>
      </c>
      <c r="I1561" s="161"/>
      <c r="L1561" s="157"/>
      <c r="M1561" s="162"/>
      <c r="T1561" s="163"/>
      <c r="AT1561" s="158" t="s">
        <v>173</v>
      </c>
      <c r="AU1561" s="158" t="s">
        <v>82</v>
      </c>
      <c r="AV1561" s="13" t="s">
        <v>82</v>
      </c>
      <c r="AW1561" s="13" t="s">
        <v>32</v>
      </c>
      <c r="AX1561" s="13" t="s">
        <v>80</v>
      </c>
      <c r="AY1561" s="158" t="s">
        <v>161</v>
      </c>
    </row>
    <row r="1562" spans="2:65" s="1" customFormat="1" ht="49.15" customHeight="1">
      <c r="B1562" s="132"/>
      <c r="C1562" s="133" t="s">
        <v>1458</v>
      </c>
      <c r="D1562" s="133" t="s">
        <v>164</v>
      </c>
      <c r="E1562" s="134" t="s">
        <v>1459</v>
      </c>
      <c r="F1562" s="135" t="s">
        <v>1460</v>
      </c>
      <c r="G1562" s="136" t="s">
        <v>212</v>
      </c>
      <c r="H1562" s="137">
        <v>5</v>
      </c>
      <c r="I1562" s="138"/>
      <c r="J1562" s="139">
        <f aca="true" t="shared" si="30" ref="J1562:J1593">ROUND(I1562*H1562,2)</f>
        <v>0</v>
      </c>
      <c r="K1562" s="135" t="s">
        <v>3</v>
      </c>
      <c r="L1562" s="33"/>
      <c r="M1562" s="140" t="s">
        <v>3</v>
      </c>
      <c r="N1562" s="141" t="s">
        <v>44</v>
      </c>
      <c r="P1562" s="142">
        <f aca="true" t="shared" si="31" ref="P1562:P1593">O1562*H1562</f>
        <v>0</v>
      </c>
      <c r="Q1562" s="142">
        <v>0</v>
      </c>
      <c r="R1562" s="142">
        <f aca="true" t="shared" si="32" ref="R1562:R1593">Q1562*H1562</f>
        <v>0</v>
      </c>
      <c r="S1562" s="142">
        <v>0</v>
      </c>
      <c r="T1562" s="143">
        <f aca="true" t="shared" si="33" ref="T1562:T1593">S1562*H1562</f>
        <v>0</v>
      </c>
      <c r="AR1562" s="144" t="s">
        <v>310</v>
      </c>
      <c r="AT1562" s="144" t="s">
        <v>164</v>
      </c>
      <c r="AU1562" s="144" t="s">
        <v>82</v>
      </c>
      <c r="AY1562" s="18" t="s">
        <v>161</v>
      </c>
      <c r="BE1562" s="145">
        <f aca="true" t="shared" si="34" ref="BE1562:BE1593">IF(N1562="základní",J1562,0)</f>
        <v>0</v>
      </c>
      <c r="BF1562" s="145">
        <f aca="true" t="shared" si="35" ref="BF1562:BF1593">IF(N1562="snížená",J1562,0)</f>
        <v>0</v>
      </c>
      <c r="BG1562" s="145">
        <f aca="true" t="shared" si="36" ref="BG1562:BG1593">IF(N1562="zákl. přenesená",J1562,0)</f>
        <v>0</v>
      </c>
      <c r="BH1562" s="145">
        <f aca="true" t="shared" si="37" ref="BH1562:BH1593">IF(N1562="sníž. přenesená",J1562,0)</f>
        <v>0</v>
      </c>
      <c r="BI1562" s="145">
        <f aca="true" t="shared" si="38" ref="BI1562:BI1593">IF(N1562="nulová",J1562,0)</f>
        <v>0</v>
      </c>
      <c r="BJ1562" s="18" t="s">
        <v>80</v>
      </c>
      <c r="BK1562" s="145">
        <f aca="true" t="shared" si="39" ref="BK1562:BK1593">ROUND(I1562*H1562,2)</f>
        <v>0</v>
      </c>
      <c r="BL1562" s="18" t="s">
        <v>310</v>
      </c>
      <c r="BM1562" s="144" t="s">
        <v>1461</v>
      </c>
    </row>
    <row r="1563" spans="2:65" s="1" customFormat="1" ht="49.15" customHeight="1">
      <c r="B1563" s="132"/>
      <c r="C1563" s="133" t="s">
        <v>1462</v>
      </c>
      <c r="D1563" s="133" t="s">
        <v>164</v>
      </c>
      <c r="E1563" s="134" t="s">
        <v>1463</v>
      </c>
      <c r="F1563" s="135" t="s">
        <v>1464</v>
      </c>
      <c r="G1563" s="136" t="s">
        <v>212</v>
      </c>
      <c r="H1563" s="137">
        <v>4</v>
      </c>
      <c r="I1563" s="138"/>
      <c r="J1563" s="139">
        <f t="shared" si="30"/>
        <v>0</v>
      </c>
      <c r="K1563" s="135" t="s">
        <v>3</v>
      </c>
      <c r="L1563" s="33"/>
      <c r="M1563" s="140" t="s">
        <v>3</v>
      </c>
      <c r="N1563" s="141" t="s">
        <v>44</v>
      </c>
      <c r="P1563" s="142">
        <f t="shared" si="31"/>
        <v>0</v>
      </c>
      <c r="Q1563" s="142">
        <v>0</v>
      </c>
      <c r="R1563" s="142">
        <f t="shared" si="32"/>
        <v>0</v>
      </c>
      <c r="S1563" s="142">
        <v>0</v>
      </c>
      <c r="T1563" s="143">
        <f t="shared" si="33"/>
        <v>0</v>
      </c>
      <c r="AR1563" s="144" t="s">
        <v>310</v>
      </c>
      <c r="AT1563" s="144" t="s">
        <v>164</v>
      </c>
      <c r="AU1563" s="144" t="s">
        <v>82</v>
      </c>
      <c r="AY1563" s="18" t="s">
        <v>161</v>
      </c>
      <c r="BE1563" s="145">
        <f t="shared" si="34"/>
        <v>0</v>
      </c>
      <c r="BF1563" s="145">
        <f t="shared" si="35"/>
        <v>0</v>
      </c>
      <c r="BG1563" s="145">
        <f t="shared" si="36"/>
        <v>0</v>
      </c>
      <c r="BH1563" s="145">
        <f t="shared" si="37"/>
        <v>0</v>
      </c>
      <c r="BI1563" s="145">
        <f t="shared" si="38"/>
        <v>0</v>
      </c>
      <c r="BJ1563" s="18" t="s">
        <v>80</v>
      </c>
      <c r="BK1563" s="145">
        <f t="shared" si="39"/>
        <v>0</v>
      </c>
      <c r="BL1563" s="18" t="s">
        <v>310</v>
      </c>
      <c r="BM1563" s="144" t="s">
        <v>1465</v>
      </c>
    </row>
    <row r="1564" spans="2:65" s="1" customFormat="1" ht="49.15" customHeight="1">
      <c r="B1564" s="132"/>
      <c r="C1564" s="133" t="s">
        <v>1466</v>
      </c>
      <c r="D1564" s="133" t="s">
        <v>164</v>
      </c>
      <c r="E1564" s="134" t="s">
        <v>1467</v>
      </c>
      <c r="F1564" s="135" t="s">
        <v>1468</v>
      </c>
      <c r="G1564" s="136" t="s">
        <v>212</v>
      </c>
      <c r="H1564" s="137">
        <v>3</v>
      </c>
      <c r="I1564" s="138"/>
      <c r="J1564" s="139">
        <f t="shared" si="30"/>
        <v>0</v>
      </c>
      <c r="K1564" s="135" t="s">
        <v>3</v>
      </c>
      <c r="L1564" s="33"/>
      <c r="M1564" s="140" t="s">
        <v>3</v>
      </c>
      <c r="N1564" s="141" t="s">
        <v>44</v>
      </c>
      <c r="P1564" s="142">
        <f t="shared" si="31"/>
        <v>0</v>
      </c>
      <c r="Q1564" s="142">
        <v>0</v>
      </c>
      <c r="R1564" s="142">
        <f t="shared" si="32"/>
        <v>0</v>
      </c>
      <c r="S1564" s="142">
        <v>0</v>
      </c>
      <c r="T1564" s="143">
        <f t="shared" si="33"/>
        <v>0</v>
      </c>
      <c r="AR1564" s="144" t="s">
        <v>310</v>
      </c>
      <c r="AT1564" s="144" t="s">
        <v>164</v>
      </c>
      <c r="AU1564" s="144" t="s">
        <v>82</v>
      </c>
      <c r="AY1564" s="18" t="s">
        <v>161</v>
      </c>
      <c r="BE1564" s="145">
        <f t="shared" si="34"/>
        <v>0</v>
      </c>
      <c r="BF1564" s="145">
        <f t="shared" si="35"/>
        <v>0</v>
      </c>
      <c r="BG1564" s="145">
        <f t="shared" si="36"/>
        <v>0</v>
      </c>
      <c r="BH1564" s="145">
        <f t="shared" si="37"/>
        <v>0</v>
      </c>
      <c r="BI1564" s="145">
        <f t="shared" si="38"/>
        <v>0</v>
      </c>
      <c r="BJ1564" s="18" t="s">
        <v>80</v>
      </c>
      <c r="BK1564" s="145">
        <f t="shared" si="39"/>
        <v>0</v>
      </c>
      <c r="BL1564" s="18" t="s">
        <v>310</v>
      </c>
      <c r="BM1564" s="144" t="s">
        <v>1469</v>
      </c>
    </row>
    <row r="1565" spans="2:65" s="1" customFormat="1" ht="49.15" customHeight="1">
      <c r="B1565" s="132"/>
      <c r="C1565" s="133" t="s">
        <v>1470</v>
      </c>
      <c r="D1565" s="133" t="s">
        <v>164</v>
      </c>
      <c r="E1565" s="134" t="s">
        <v>1471</v>
      </c>
      <c r="F1565" s="135" t="s">
        <v>1472</v>
      </c>
      <c r="G1565" s="136" t="s">
        <v>212</v>
      </c>
      <c r="H1565" s="137">
        <v>1</v>
      </c>
      <c r="I1565" s="138"/>
      <c r="J1565" s="139">
        <f t="shared" si="30"/>
        <v>0</v>
      </c>
      <c r="K1565" s="135" t="s">
        <v>3</v>
      </c>
      <c r="L1565" s="33"/>
      <c r="M1565" s="140" t="s">
        <v>3</v>
      </c>
      <c r="N1565" s="141" t="s">
        <v>44</v>
      </c>
      <c r="P1565" s="142">
        <f t="shared" si="31"/>
        <v>0</v>
      </c>
      <c r="Q1565" s="142">
        <v>0</v>
      </c>
      <c r="R1565" s="142">
        <f t="shared" si="32"/>
        <v>0</v>
      </c>
      <c r="S1565" s="142">
        <v>0</v>
      </c>
      <c r="T1565" s="143">
        <f t="shared" si="33"/>
        <v>0</v>
      </c>
      <c r="AR1565" s="144" t="s">
        <v>310</v>
      </c>
      <c r="AT1565" s="144" t="s">
        <v>164</v>
      </c>
      <c r="AU1565" s="144" t="s">
        <v>82</v>
      </c>
      <c r="AY1565" s="18" t="s">
        <v>161</v>
      </c>
      <c r="BE1565" s="145">
        <f t="shared" si="34"/>
        <v>0</v>
      </c>
      <c r="BF1565" s="145">
        <f t="shared" si="35"/>
        <v>0</v>
      </c>
      <c r="BG1565" s="145">
        <f t="shared" si="36"/>
        <v>0</v>
      </c>
      <c r="BH1565" s="145">
        <f t="shared" si="37"/>
        <v>0</v>
      </c>
      <c r="BI1565" s="145">
        <f t="shared" si="38"/>
        <v>0</v>
      </c>
      <c r="BJ1565" s="18" t="s">
        <v>80</v>
      </c>
      <c r="BK1565" s="145">
        <f t="shared" si="39"/>
        <v>0</v>
      </c>
      <c r="BL1565" s="18" t="s">
        <v>310</v>
      </c>
      <c r="BM1565" s="144" t="s">
        <v>1473</v>
      </c>
    </row>
    <row r="1566" spans="2:65" s="1" customFormat="1" ht="49.15" customHeight="1">
      <c r="B1566" s="132"/>
      <c r="C1566" s="133" t="s">
        <v>1474</v>
      </c>
      <c r="D1566" s="133" t="s">
        <v>164</v>
      </c>
      <c r="E1566" s="134" t="s">
        <v>1475</v>
      </c>
      <c r="F1566" s="135" t="s">
        <v>1476</v>
      </c>
      <c r="G1566" s="136" t="s">
        <v>212</v>
      </c>
      <c r="H1566" s="137">
        <v>6</v>
      </c>
      <c r="I1566" s="138"/>
      <c r="J1566" s="139">
        <f t="shared" si="30"/>
        <v>0</v>
      </c>
      <c r="K1566" s="135" t="s">
        <v>3</v>
      </c>
      <c r="L1566" s="33"/>
      <c r="M1566" s="140" t="s">
        <v>3</v>
      </c>
      <c r="N1566" s="141" t="s">
        <v>44</v>
      </c>
      <c r="P1566" s="142">
        <f t="shared" si="31"/>
        <v>0</v>
      </c>
      <c r="Q1566" s="142">
        <v>0</v>
      </c>
      <c r="R1566" s="142">
        <f t="shared" si="32"/>
        <v>0</v>
      </c>
      <c r="S1566" s="142">
        <v>0</v>
      </c>
      <c r="T1566" s="143">
        <f t="shared" si="33"/>
        <v>0</v>
      </c>
      <c r="AR1566" s="144" t="s">
        <v>310</v>
      </c>
      <c r="AT1566" s="144" t="s">
        <v>164</v>
      </c>
      <c r="AU1566" s="144" t="s">
        <v>82</v>
      </c>
      <c r="AY1566" s="18" t="s">
        <v>161</v>
      </c>
      <c r="BE1566" s="145">
        <f t="shared" si="34"/>
        <v>0</v>
      </c>
      <c r="BF1566" s="145">
        <f t="shared" si="35"/>
        <v>0</v>
      </c>
      <c r="BG1566" s="145">
        <f t="shared" si="36"/>
        <v>0</v>
      </c>
      <c r="BH1566" s="145">
        <f t="shared" si="37"/>
        <v>0</v>
      </c>
      <c r="BI1566" s="145">
        <f t="shared" si="38"/>
        <v>0</v>
      </c>
      <c r="BJ1566" s="18" t="s">
        <v>80</v>
      </c>
      <c r="BK1566" s="145">
        <f t="shared" si="39"/>
        <v>0</v>
      </c>
      <c r="BL1566" s="18" t="s">
        <v>310</v>
      </c>
      <c r="BM1566" s="144" t="s">
        <v>1477</v>
      </c>
    </row>
    <row r="1567" spans="2:65" s="1" customFormat="1" ht="49.15" customHeight="1">
      <c r="B1567" s="132"/>
      <c r="C1567" s="133" t="s">
        <v>1478</v>
      </c>
      <c r="D1567" s="133" t="s">
        <v>164</v>
      </c>
      <c r="E1567" s="134" t="s">
        <v>1479</v>
      </c>
      <c r="F1567" s="135" t="s">
        <v>1480</v>
      </c>
      <c r="G1567" s="136" t="s">
        <v>212</v>
      </c>
      <c r="H1567" s="137">
        <v>1</v>
      </c>
      <c r="I1567" s="138"/>
      <c r="J1567" s="139">
        <f t="shared" si="30"/>
        <v>0</v>
      </c>
      <c r="K1567" s="135" t="s">
        <v>3</v>
      </c>
      <c r="L1567" s="33"/>
      <c r="M1567" s="140" t="s">
        <v>3</v>
      </c>
      <c r="N1567" s="141" t="s">
        <v>44</v>
      </c>
      <c r="P1567" s="142">
        <f t="shared" si="31"/>
        <v>0</v>
      </c>
      <c r="Q1567" s="142">
        <v>0</v>
      </c>
      <c r="R1567" s="142">
        <f t="shared" si="32"/>
        <v>0</v>
      </c>
      <c r="S1567" s="142">
        <v>0</v>
      </c>
      <c r="T1567" s="143">
        <f t="shared" si="33"/>
        <v>0</v>
      </c>
      <c r="AR1567" s="144" t="s">
        <v>310</v>
      </c>
      <c r="AT1567" s="144" t="s">
        <v>164</v>
      </c>
      <c r="AU1567" s="144" t="s">
        <v>82</v>
      </c>
      <c r="AY1567" s="18" t="s">
        <v>161</v>
      </c>
      <c r="BE1567" s="145">
        <f t="shared" si="34"/>
        <v>0</v>
      </c>
      <c r="BF1567" s="145">
        <f t="shared" si="35"/>
        <v>0</v>
      </c>
      <c r="BG1567" s="145">
        <f t="shared" si="36"/>
        <v>0</v>
      </c>
      <c r="BH1567" s="145">
        <f t="shared" si="37"/>
        <v>0</v>
      </c>
      <c r="BI1567" s="145">
        <f t="shared" si="38"/>
        <v>0</v>
      </c>
      <c r="BJ1567" s="18" t="s">
        <v>80</v>
      </c>
      <c r="BK1567" s="145">
        <f t="shared" si="39"/>
        <v>0</v>
      </c>
      <c r="BL1567" s="18" t="s">
        <v>310</v>
      </c>
      <c r="BM1567" s="144" t="s">
        <v>1481</v>
      </c>
    </row>
    <row r="1568" spans="2:65" s="1" customFormat="1" ht="49.15" customHeight="1">
      <c r="B1568" s="132"/>
      <c r="C1568" s="133" t="s">
        <v>1482</v>
      </c>
      <c r="D1568" s="133" t="s">
        <v>164</v>
      </c>
      <c r="E1568" s="134" t="s">
        <v>1483</v>
      </c>
      <c r="F1568" s="135" t="s">
        <v>1484</v>
      </c>
      <c r="G1568" s="136" t="s">
        <v>212</v>
      </c>
      <c r="H1568" s="137">
        <v>1</v>
      </c>
      <c r="I1568" s="138"/>
      <c r="J1568" s="139">
        <f t="shared" si="30"/>
        <v>0</v>
      </c>
      <c r="K1568" s="135" t="s">
        <v>3</v>
      </c>
      <c r="L1568" s="33"/>
      <c r="M1568" s="140" t="s">
        <v>3</v>
      </c>
      <c r="N1568" s="141" t="s">
        <v>44</v>
      </c>
      <c r="P1568" s="142">
        <f t="shared" si="31"/>
        <v>0</v>
      </c>
      <c r="Q1568" s="142">
        <v>0</v>
      </c>
      <c r="R1568" s="142">
        <f t="shared" si="32"/>
        <v>0</v>
      </c>
      <c r="S1568" s="142">
        <v>0</v>
      </c>
      <c r="T1568" s="143">
        <f t="shared" si="33"/>
        <v>0</v>
      </c>
      <c r="AR1568" s="144" t="s">
        <v>310</v>
      </c>
      <c r="AT1568" s="144" t="s">
        <v>164</v>
      </c>
      <c r="AU1568" s="144" t="s">
        <v>82</v>
      </c>
      <c r="AY1568" s="18" t="s">
        <v>161</v>
      </c>
      <c r="BE1568" s="145">
        <f t="shared" si="34"/>
        <v>0</v>
      </c>
      <c r="BF1568" s="145">
        <f t="shared" si="35"/>
        <v>0</v>
      </c>
      <c r="BG1568" s="145">
        <f t="shared" si="36"/>
        <v>0</v>
      </c>
      <c r="BH1568" s="145">
        <f t="shared" si="37"/>
        <v>0</v>
      </c>
      <c r="BI1568" s="145">
        <f t="shared" si="38"/>
        <v>0</v>
      </c>
      <c r="BJ1568" s="18" t="s">
        <v>80</v>
      </c>
      <c r="BK1568" s="145">
        <f t="shared" si="39"/>
        <v>0</v>
      </c>
      <c r="BL1568" s="18" t="s">
        <v>310</v>
      </c>
      <c r="BM1568" s="144" t="s">
        <v>1485</v>
      </c>
    </row>
    <row r="1569" spans="2:65" s="1" customFormat="1" ht="62.65" customHeight="1">
      <c r="B1569" s="132"/>
      <c r="C1569" s="133" t="s">
        <v>1486</v>
      </c>
      <c r="D1569" s="133" t="s">
        <v>164</v>
      </c>
      <c r="E1569" s="134" t="s">
        <v>1487</v>
      </c>
      <c r="F1569" s="135" t="s">
        <v>1488</v>
      </c>
      <c r="G1569" s="136" t="s">
        <v>212</v>
      </c>
      <c r="H1569" s="137">
        <v>1</v>
      </c>
      <c r="I1569" s="138"/>
      <c r="J1569" s="139">
        <f t="shared" si="30"/>
        <v>0</v>
      </c>
      <c r="K1569" s="135" t="s">
        <v>3</v>
      </c>
      <c r="L1569" s="33"/>
      <c r="M1569" s="140" t="s">
        <v>3</v>
      </c>
      <c r="N1569" s="141" t="s">
        <v>44</v>
      </c>
      <c r="P1569" s="142">
        <f t="shared" si="31"/>
        <v>0</v>
      </c>
      <c r="Q1569" s="142">
        <v>0</v>
      </c>
      <c r="R1569" s="142">
        <f t="shared" si="32"/>
        <v>0</v>
      </c>
      <c r="S1569" s="142">
        <v>0</v>
      </c>
      <c r="T1569" s="143">
        <f t="shared" si="33"/>
        <v>0</v>
      </c>
      <c r="AR1569" s="144" t="s">
        <v>310</v>
      </c>
      <c r="AT1569" s="144" t="s">
        <v>164</v>
      </c>
      <c r="AU1569" s="144" t="s">
        <v>82</v>
      </c>
      <c r="AY1569" s="18" t="s">
        <v>161</v>
      </c>
      <c r="BE1569" s="145">
        <f t="shared" si="34"/>
        <v>0</v>
      </c>
      <c r="BF1569" s="145">
        <f t="shared" si="35"/>
        <v>0</v>
      </c>
      <c r="BG1569" s="145">
        <f t="shared" si="36"/>
        <v>0</v>
      </c>
      <c r="BH1569" s="145">
        <f t="shared" si="37"/>
        <v>0</v>
      </c>
      <c r="BI1569" s="145">
        <f t="shared" si="38"/>
        <v>0</v>
      </c>
      <c r="BJ1569" s="18" t="s">
        <v>80</v>
      </c>
      <c r="BK1569" s="145">
        <f t="shared" si="39"/>
        <v>0</v>
      </c>
      <c r="BL1569" s="18" t="s">
        <v>310</v>
      </c>
      <c r="BM1569" s="144" t="s">
        <v>1489</v>
      </c>
    </row>
    <row r="1570" spans="2:65" s="1" customFormat="1" ht="62.65" customHeight="1">
      <c r="B1570" s="132"/>
      <c r="C1570" s="133" t="s">
        <v>1490</v>
      </c>
      <c r="D1570" s="133" t="s">
        <v>164</v>
      </c>
      <c r="E1570" s="134" t="s">
        <v>1491</v>
      </c>
      <c r="F1570" s="135" t="s">
        <v>1492</v>
      </c>
      <c r="G1570" s="136" t="s">
        <v>212</v>
      </c>
      <c r="H1570" s="137">
        <v>5</v>
      </c>
      <c r="I1570" s="138"/>
      <c r="J1570" s="139">
        <f t="shared" si="30"/>
        <v>0</v>
      </c>
      <c r="K1570" s="135" t="s">
        <v>3</v>
      </c>
      <c r="L1570" s="33"/>
      <c r="M1570" s="140" t="s">
        <v>3</v>
      </c>
      <c r="N1570" s="141" t="s">
        <v>44</v>
      </c>
      <c r="P1570" s="142">
        <f t="shared" si="31"/>
        <v>0</v>
      </c>
      <c r="Q1570" s="142">
        <v>0</v>
      </c>
      <c r="R1570" s="142">
        <f t="shared" si="32"/>
        <v>0</v>
      </c>
      <c r="S1570" s="142">
        <v>0</v>
      </c>
      <c r="T1570" s="143">
        <f t="shared" si="33"/>
        <v>0</v>
      </c>
      <c r="AR1570" s="144" t="s">
        <v>310</v>
      </c>
      <c r="AT1570" s="144" t="s">
        <v>164</v>
      </c>
      <c r="AU1570" s="144" t="s">
        <v>82</v>
      </c>
      <c r="AY1570" s="18" t="s">
        <v>161</v>
      </c>
      <c r="BE1570" s="145">
        <f t="shared" si="34"/>
        <v>0</v>
      </c>
      <c r="BF1570" s="145">
        <f t="shared" si="35"/>
        <v>0</v>
      </c>
      <c r="BG1570" s="145">
        <f t="shared" si="36"/>
        <v>0</v>
      </c>
      <c r="BH1570" s="145">
        <f t="shared" si="37"/>
        <v>0</v>
      </c>
      <c r="BI1570" s="145">
        <f t="shared" si="38"/>
        <v>0</v>
      </c>
      <c r="BJ1570" s="18" t="s">
        <v>80</v>
      </c>
      <c r="BK1570" s="145">
        <f t="shared" si="39"/>
        <v>0</v>
      </c>
      <c r="BL1570" s="18" t="s">
        <v>310</v>
      </c>
      <c r="BM1570" s="144" t="s">
        <v>1493</v>
      </c>
    </row>
    <row r="1571" spans="2:65" s="1" customFormat="1" ht="62.65" customHeight="1">
      <c r="B1571" s="132"/>
      <c r="C1571" s="133" t="s">
        <v>1494</v>
      </c>
      <c r="D1571" s="133" t="s">
        <v>164</v>
      </c>
      <c r="E1571" s="134" t="s">
        <v>1495</v>
      </c>
      <c r="F1571" s="135" t="s">
        <v>1496</v>
      </c>
      <c r="G1571" s="136" t="s">
        <v>212</v>
      </c>
      <c r="H1571" s="137">
        <v>1</v>
      </c>
      <c r="I1571" s="138"/>
      <c r="J1571" s="139">
        <f t="shared" si="30"/>
        <v>0</v>
      </c>
      <c r="K1571" s="135" t="s">
        <v>3</v>
      </c>
      <c r="L1571" s="33"/>
      <c r="M1571" s="140" t="s">
        <v>3</v>
      </c>
      <c r="N1571" s="141" t="s">
        <v>44</v>
      </c>
      <c r="P1571" s="142">
        <f t="shared" si="31"/>
        <v>0</v>
      </c>
      <c r="Q1571" s="142">
        <v>0</v>
      </c>
      <c r="R1571" s="142">
        <f t="shared" si="32"/>
        <v>0</v>
      </c>
      <c r="S1571" s="142">
        <v>0</v>
      </c>
      <c r="T1571" s="143">
        <f t="shared" si="33"/>
        <v>0</v>
      </c>
      <c r="AR1571" s="144" t="s">
        <v>310</v>
      </c>
      <c r="AT1571" s="144" t="s">
        <v>164</v>
      </c>
      <c r="AU1571" s="144" t="s">
        <v>82</v>
      </c>
      <c r="AY1571" s="18" t="s">
        <v>161</v>
      </c>
      <c r="BE1571" s="145">
        <f t="shared" si="34"/>
        <v>0</v>
      </c>
      <c r="BF1571" s="145">
        <f t="shared" si="35"/>
        <v>0</v>
      </c>
      <c r="BG1571" s="145">
        <f t="shared" si="36"/>
        <v>0</v>
      </c>
      <c r="BH1571" s="145">
        <f t="shared" si="37"/>
        <v>0</v>
      </c>
      <c r="BI1571" s="145">
        <f t="shared" si="38"/>
        <v>0</v>
      </c>
      <c r="BJ1571" s="18" t="s">
        <v>80</v>
      </c>
      <c r="BK1571" s="145">
        <f t="shared" si="39"/>
        <v>0</v>
      </c>
      <c r="BL1571" s="18" t="s">
        <v>310</v>
      </c>
      <c r="BM1571" s="144" t="s">
        <v>1497</v>
      </c>
    </row>
    <row r="1572" spans="2:65" s="1" customFormat="1" ht="62.65" customHeight="1">
      <c r="B1572" s="132"/>
      <c r="C1572" s="133" t="s">
        <v>1498</v>
      </c>
      <c r="D1572" s="133" t="s">
        <v>164</v>
      </c>
      <c r="E1572" s="134" t="s">
        <v>1499</v>
      </c>
      <c r="F1572" s="135" t="s">
        <v>1500</v>
      </c>
      <c r="G1572" s="136" t="s">
        <v>212</v>
      </c>
      <c r="H1572" s="137">
        <v>1</v>
      </c>
      <c r="I1572" s="138"/>
      <c r="J1572" s="139">
        <f t="shared" si="30"/>
        <v>0</v>
      </c>
      <c r="K1572" s="135" t="s">
        <v>3</v>
      </c>
      <c r="L1572" s="33"/>
      <c r="M1572" s="140" t="s">
        <v>3</v>
      </c>
      <c r="N1572" s="141" t="s">
        <v>44</v>
      </c>
      <c r="P1572" s="142">
        <f t="shared" si="31"/>
        <v>0</v>
      </c>
      <c r="Q1572" s="142">
        <v>0</v>
      </c>
      <c r="R1572" s="142">
        <f t="shared" si="32"/>
        <v>0</v>
      </c>
      <c r="S1572" s="142">
        <v>0</v>
      </c>
      <c r="T1572" s="143">
        <f t="shared" si="33"/>
        <v>0</v>
      </c>
      <c r="AR1572" s="144" t="s">
        <v>310</v>
      </c>
      <c r="AT1572" s="144" t="s">
        <v>164</v>
      </c>
      <c r="AU1572" s="144" t="s">
        <v>82</v>
      </c>
      <c r="AY1572" s="18" t="s">
        <v>161</v>
      </c>
      <c r="BE1572" s="145">
        <f t="shared" si="34"/>
        <v>0</v>
      </c>
      <c r="BF1572" s="145">
        <f t="shared" si="35"/>
        <v>0</v>
      </c>
      <c r="BG1572" s="145">
        <f t="shared" si="36"/>
        <v>0</v>
      </c>
      <c r="BH1572" s="145">
        <f t="shared" si="37"/>
        <v>0</v>
      </c>
      <c r="BI1572" s="145">
        <f t="shared" si="38"/>
        <v>0</v>
      </c>
      <c r="BJ1572" s="18" t="s">
        <v>80</v>
      </c>
      <c r="BK1572" s="145">
        <f t="shared" si="39"/>
        <v>0</v>
      </c>
      <c r="BL1572" s="18" t="s">
        <v>310</v>
      </c>
      <c r="BM1572" s="144" t="s">
        <v>1501</v>
      </c>
    </row>
    <row r="1573" spans="2:65" s="1" customFormat="1" ht="49.15" customHeight="1">
      <c r="B1573" s="132"/>
      <c r="C1573" s="133" t="s">
        <v>1502</v>
      </c>
      <c r="D1573" s="133" t="s">
        <v>164</v>
      </c>
      <c r="E1573" s="134" t="s">
        <v>1503</v>
      </c>
      <c r="F1573" s="135" t="s">
        <v>1504</v>
      </c>
      <c r="G1573" s="136" t="s">
        <v>212</v>
      </c>
      <c r="H1573" s="137">
        <v>1</v>
      </c>
      <c r="I1573" s="138"/>
      <c r="J1573" s="139">
        <f t="shared" si="30"/>
        <v>0</v>
      </c>
      <c r="K1573" s="135" t="s">
        <v>3</v>
      </c>
      <c r="L1573" s="33"/>
      <c r="M1573" s="140" t="s">
        <v>3</v>
      </c>
      <c r="N1573" s="141" t="s">
        <v>44</v>
      </c>
      <c r="P1573" s="142">
        <f t="shared" si="31"/>
        <v>0</v>
      </c>
      <c r="Q1573" s="142">
        <v>0</v>
      </c>
      <c r="R1573" s="142">
        <f t="shared" si="32"/>
        <v>0</v>
      </c>
      <c r="S1573" s="142">
        <v>0</v>
      </c>
      <c r="T1573" s="143">
        <f t="shared" si="33"/>
        <v>0</v>
      </c>
      <c r="AR1573" s="144" t="s">
        <v>310</v>
      </c>
      <c r="AT1573" s="144" t="s">
        <v>164</v>
      </c>
      <c r="AU1573" s="144" t="s">
        <v>82</v>
      </c>
      <c r="AY1573" s="18" t="s">
        <v>161</v>
      </c>
      <c r="BE1573" s="145">
        <f t="shared" si="34"/>
        <v>0</v>
      </c>
      <c r="BF1573" s="145">
        <f t="shared" si="35"/>
        <v>0</v>
      </c>
      <c r="BG1573" s="145">
        <f t="shared" si="36"/>
        <v>0</v>
      </c>
      <c r="BH1573" s="145">
        <f t="shared" si="37"/>
        <v>0</v>
      </c>
      <c r="BI1573" s="145">
        <f t="shared" si="38"/>
        <v>0</v>
      </c>
      <c r="BJ1573" s="18" t="s">
        <v>80</v>
      </c>
      <c r="BK1573" s="145">
        <f t="shared" si="39"/>
        <v>0</v>
      </c>
      <c r="BL1573" s="18" t="s">
        <v>310</v>
      </c>
      <c r="BM1573" s="144" t="s">
        <v>1505</v>
      </c>
    </row>
    <row r="1574" spans="2:65" s="1" customFormat="1" ht="49.15" customHeight="1">
      <c r="B1574" s="132"/>
      <c r="C1574" s="133" t="s">
        <v>1506</v>
      </c>
      <c r="D1574" s="133" t="s">
        <v>164</v>
      </c>
      <c r="E1574" s="134" t="s">
        <v>1507</v>
      </c>
      <c r="F1574" s="135" t="s">
        <v>1508</v>
      </c>
      <c r="G1574" s="136" t="s">
        <v>212</v>
      </c>
      <c r="H1574" s="137">
        <v>1</v>
      </c>
      <c r="I1574" s="138"/>
      <c r="J1574" s="139">
        <f t="shared" si="30"/>
        <v>0</v>
      </c>
      <c r="K1574" s="135" t="s">
        <v>3</v>
      </c>
      <c r="L1574" s="33"/>
      <c r="M1574" s="140" t="s">
        <v>3</v>
      </c>
      <c r="N1574" s="141" t="s">
        <v>44</v>
      </c>
      <c r="P1574" s="142">
        <f t="shared" si="31"/>
        <v>0</v>
      </c>
      <c r="Q1574" s="142">
        <v>0</v>
      </c>
      <c r="R1574" s="142">
        <f t="shared" si="32"/>
        <v>0</v>
      </c>
      <c r="S1574" s="142">
        <v>0</v>
      </c>
      <c r="T1574" s="143">
        <f t="shared" si="33"/>
        <v>0</v>
      </c>
      <c r="AR1574" s="144" t="s">
        <v>310</v>
      </c>
      <c r="AT1574" s="144" t="s">
        <v>164</v>
      </c>
      <c r="AU1574" s="144" t="s">
        <v>82</v>
      </c>
      <c r="AY1574" s="18" t="s">
        <v>161</v>
      </c>
      <c r="BE1574" s="145">
        <f t="shared" si="34"/>
        <v>0</v>
      </c>
      <c r="BF1574" s="145">
        <f t="shared" si="35"/>
        <v>0</v>
      </c>
      <c r="BG1574" s="145">
        <f t="shared" si="36"/>
        <v>0</v>
      </c>
      <c r="BH1574" s="145">
        <f t="shared" si="37"/>
        <v>0</v>
      </c>
      <c r="BI1574" s="145">
        <f t="shared" si="38"/>
        <v>0</v>
      </c>
      <c r="BJ1574" s="18" t="s">
        <v>80</v>
      </c>
      <c r="BK1574" s="145">
        <f t="shared" si="39"/>
        <v>0</v>
      </c>
      <c r="BL1574" s="18" t="s">
        <v>310</v>
      </c>
      <c r="BM1574" s="144" t="s">
        <v>1509</v>
      </c>
    </row>
    <row r="1575" spans="2:65" s="1" customFormat="1" ht="49.15" customHeight="1">
      <c r="B1575" s="132"/>
      <c r="C1575" s="279" t="s">
        <v>1510</v>
      </c>
      <c r="D1575" s="279" t="s">
        <v>164</v>
      </c>
      <c r="E1575" s="280" t="s">
        <v>1511</v>
      </c>
      <c r="F1575" s="281" t="s">
        <v>1512</v>
      </c>
      <c r="G1575" s="282" t="s">
        <v>212</v>
      </c>
      <c r="H1575" s="283">
        <v>3</v>
      </c>
      <c r="I1575" s="138"/>
      <c r="J1575" s="139">
        <f t="shared" si="30"/>
        <v>0</v>
      </c>
      <c r="K1575" s="135" t="s">
        <v>3</v>
      </c>
      <c r="L1575" s="33"/>
      <c r="M1575" s="140" t="s">
        <v>3</v>
      </c>
      <c r="N1575" s="141" t="s">
        <v>44</v>
      </c>
      <c r="P1575" s="142">
        <f t="shared" si="31"/>
        <v>0</v>
      </c>
      <c r="Q1575" s="142">
        <v>0</v>
      </c>
      <c r="R1575" s="142">
        <f t="shared" si="32"/>
        <v>0</v>
      </c>
      <c r="S1575" s="142">
        <v>0</v>
      </c>
      <c r="T1575" s="143">
        <f t="shared" si="33"/>
        <v>0</v>
      </c>
      <c r="V1575" s="285" t="s">
        <v>4187</v>
      </c>
      <c r="AR1575" s="144" t="s">
        <v>310</v>
      </c>
      <c r="AT1575" s="144" t="s">
        <v>164</v>
      </c>
      <c r="AU1575" s="144" t="s">
        <v>82</v>
      </c>
      <c r="AY1575" s="18" t="s">
        <v>161</v>
      </c>
      <c r="BE1575" s="145">
        <f t="shared" si="34"/>
        <v>0</v>
      </c>
      <c r="BF1575" s="145">
        <f t="shared" si="35"/>
        <v>0</v>
      </c>
      <c r="BG1575" s="145">
        <f t="shared" si="36"/>
        <v>0</v>
      </c>
      <c r="BH1575" s="145">
        <f t="shared" si="37"/>
        <v>0</v>
      </c>
      <c r="BI1575" s="145">
        <f t="shared" si="38"/>
        <v>0</v>
      </c>
      <c r="BJ1575" s="18" t="s">
        <v>80</v>
      </c>
      <c r="BK1575" s="145">
        <f t="shared" si="39"/>
        <v>0</v>
      </c>
      <c r="BL1575" s="18" t="s">
        <v>310</v>
      </c>
      <c r="BM1575" s="144" t="s">
        <v>1513</v>
      </c>
    </row>
    <row r="1576" spans="2:65" s="1" customFormat="1" ht="49.15" customHeight="1">
      <c r="B1576" s="132"/>
      <c r="C1576" s="133" t="s">
        <v>1514</v>
      </c>
      <c r="D1576" s="133" t="s">
        <v>164</v>
      </c>
      <c r="E1576" s="134" t="s">
        <v>1515</v>
      </c>
      <c r="F1576" s="135" t="s">
        <v>1516</v>
      </c>
      <c r="G1576" s="136" t="s">
        <v>212</v>
      </c>
      <c r="H1576" s="137">
        <v>1</v>
      </c>
      <c r="I1576" s="138"/>
      <c r="J1576" s="139">
        <f t="shared" si="30"/>
        <v>0</v>
      </c>
      <c r="K1576" s="135" t="s">
        <v>3</v>
      </c>
      <c r="L1576" s="33"/>
      <c r="M1576" s="140" t="s">
        <v>3</v>
      </c>
      <c r="N1576" s="141" t="s">
        <v>44</v>
      </c>
      <c r="P1576" s="142">
        <f t="shared" si="31"/>
        <v>0</v>
      </c>
      <c r="Q1576" s="142">
        <v>0</v>
      </c>
      <c r="R1576" s="142">
        <f t="shared" si="32"/>
        <v>0</v>
      </c>
      <c r="S1576" s="142">
        <v>0</v>
      </c>
      <c r="T1576" s="143">
        <f t="shared" si="33"/>
        <v>0</v>
      </c>
      <c r="V1576" s="285"/>
      <c r="AR1576" s="144" t="s">
        <v>310</v>
      </c>
      <c r="AT1576" s="144" t="s">
        <v>164</v>
      </c>
      <c r="AU1576" s="144" t="s">
        <v>82</v>
      </c>
      <c r="AY1576" s="18" t="s">
        <v>161</v>
      </c>
      <c r="BE1576" s="145">
        <f t="shared" si="34"/>
        <v>0</v>
      </c>
      <c r="BF1576" s="145">
        <f t="shared" si="35"/>
        <v>0</v>
      </c>
      <c r="BG1576" s="145">
        <f t="shared" si="36"/>
        <v>0</v>
      </c>
      <c r="BH1576" s="145">
        <f t="shared" si="37"/>
        <v>0</v>
      </c>
      <c r="BI1576" s="145">
        <f t="shared" si="38"/>
        <v>0</v>
      </c>
      <c r="BJ1576" s="18" t="s">
        <v>80</v>
      </c>
      <c r="BK1576" s="145">
        <f t="shared" si="39"/>
        <v>0</v>
      </c>
      <c r="BL1576" s="18" t="s">
        <v>310</v>
      </c>
      <c r="BM1576" s="144" t="s">
        <v>1517</v>
      </c>
    </row>
    <row r="1577" spans="2:65" s="1" customFormat="1" ht="44.25" customHeight="1">
      <c r="B1577" s="132"/>
      <c r="C1577" s="133" t="s">
        <v>1518</v>
      </c>
      <c r="D1577" s="133" t="s">
        <v>164</v>
      </c>
      <c r="E1577" s="134" t="s">
        <v>1519</v>
      </c>
      <c r="F1577" s="135" t="s">
        <v>1520</v>
      </c>
      <c r="G1577" s="136" t="s">
        <v>212</v>
      </c>
      <c r="H1577" s="137">
        <v>1</v>
      </c>
      <c r="I1577" s="138"/>
      <c r="J1577" s="139">
        <f t="shared" si="30"/>
        <v>0</v>
      </c>
      <c r="K1577" s="135" t="s">
        <v>3</v>
      </c>
      <c r="L1577" s="33"/>
      <c r="M1577" s="140" t="s">
        <v>3</v>
      </c>
      <c r="N1577" s="141" t="s">
        <v>44</v>
      </c>
      <c r="P1577" s="142">
        <f t="shared" si="31"/>
        <v>0</v>
      </c>
      <c r="Q1577" s="142">
        <v>0</v>
      </c>
      <c r="R1577" s="142">
        <f t="shared" si="32"/>
        <v>0</v>
      </c>
      <c r="S1577" s="142">
        <v>0</v>
      </c>
      <c r="T1577" s="143">
        <f t="shared" si="33"/>
        <v>0</v>
      </c>
      <c r="AR1577" s="144" t="s">
        <v>310</v>
      </c>
      <c r="AT1577" s="144" t="s">
        <v>164</v>
      </c>
      <c r="AU1577" s="144" t="s">
        <v>82</v>
      </c>
      <c r="AY1577" s="18" t="s">
        <v>161</v>
      </c>
      <c r="BE1577" s="145">
        <f t="shared" si="34"/>
        <v>0</v>
      </c>
      <c r="BF1577" s="145">
        <f t="shared" si="35"/>
        <v>0</v>
      </c>
      <c r="BG1577" s="145">
        <f t="shared" si="36"/>
        <v>0</v>
      </c>
      <c r="BH1577" s="145">
        <f t="shared" si="37"/>
        <v>0</v>
      </c>
      <c r="BI1577" s="145">
        <f t="shared" si="38"/>
        <v>0</v>
      </c>
      <c r="BJ1577" s="18" t="s">
        <v>80</v>
      </c>
      <c r="BK1577" s="145">
        <f t="shared" si="39"/>
        <v>0</v>
      </c>
      <c r="BL1577" s="18" t="s">
        <v>310</v>
      </c>
      <c r="BM1577" s="144" t="s">
        <v>1521</v>
      </c>
    </row>
    <row r="1578" spans="2:65" s="1" customFormat="1" ht="44.25" customHeight="1">
      <c r="B1578" s="132"/>
      <c r="C1578" s="133" t="s">
        <v>1522</v>
      </c>
      <c r="D1578" s="133" t="s">
        <v>164</v>
      </c>
      <c r="E1578" s="134" t="s">
        <v>1523</v>
      </c>
      <c r="F1578" s="135" t="s">
        <v>1524</v>
      </c>
      <c r="G1578" s="136" t="s">
        <v>212</v>
      </c>
      <c r="H1578" s="137">
        <v>2</v>
      </c>
      <c r="I1578" s="138"/>
      <c r="J1578" s="139">
        <f t="shared" si="30"/>
        <v>0</v>
      </c>
      <c r="K1578" s="135" t="s">
        <v>3</v>
      </c>
      <c r="L1578" s="33"/>
      <c r="M1578" s="140" t="s">
        <v>3</v>
      </c>
      <c r="N1578" s="141" t="s">
        <v>44</v>
      </c>
      <c r="P1578" s="142">
        <f t="shared" si="31"/>
        <v>0</v>
      </c>
      <c r="Q1578" s="142">
        <v>0</v>
      </c>
      <c r="R1578" s="142">
        <f t="shared" si="32"/>
        <v>0</v>
      </c>
      <c r="S1578" s="142">
        <v>0</v>
      </c>
      <c r="T1578" s="143">
        <f t="shared" si="33"/>
        <v>0</v>
      </c>
      <c r="AR1578" s="144" t="s">
        <v>310</v>
      </c>
      <c r="AT1578" s="144" t="s">
        <v>164</v>
      </c>
      <c r="AU1578" s="144" t="s">
        <v>82</v>
      </c>
      <c r="AY1578" s="18" t="s">
        <v>161</v>
      </c>
      <c r="BE1578" s="145">
        <f t="shared" si="34"/>
        <v>0</v>
      </c>
      <c r="BF1578" s="145">
        <f t="shared" si="35"/>
        <v>0</v>
      </c>
      <c r="BG1578" s="145">
        <f t="shared" si="36"/>
        <v>0</v>
      </c>
      <c r="BH1578" s="145">
        <f t="shared" si="37"/>
        <v>0</v>
      </c>
      <c r="BI1578" s="145">
        <f t="shared" si="38"/>
        <v>0</v>
      </c>
      <c r="BJ1578" s="18" t="s">
        <v>80</v>
      </c>
      <c r="BK1578" s="145">
        <f t="shared" si="39"/>
        <v>0</v>
      </c>
      <c r="BL1578" s="18" t="s">
        <v>310</v>
      </c>
      <c r="BM1578" s="144" t="s">
        <v>1525</v>
      </c>
    </row>
    <row r="1579" spans="2:65" s="1" customFormat="1" ht="49.15" customHeight="1">
      <c r="B1579" s="132"/>
      <c r="C1579" s="133" t="s">
        <v>1526</v>
      </c>
      <c r="D1579" s="133" t="s">
        <v>164</v>
      </c>
      <c r="E1579" s="134" t="s">
        <v>1527</v>
      </c>
      <c r="F1579" s="135" t="s">
        <v>1528</v>
      </c>
      <c r="G1579" s="136" t="s">
        <v>212</v>
      </c>
      <c r="H1579" s="137">
        <v>1</v>
      </c>
      <c r="I1579" s="138"/>
      <c r="J1579" s="139">
        <f t="shared" si="30"/>
        <v>0</v>
      </c>
      <c r="K1579" s="135" t="s">
        <v>3</v>
      </c>
      <c r="L1579" s="33"/>
      <c r="M1579" s="140" t="s">
        <v>3</v>
      </c>
      <c r="N1579" s="141" t="s">
        <v>44</v>
      </c>
      <c r="P1579" s="142">
        <f t="shared" si="31"/>
        <v>0</v>
      </c>
      <c r="Q1579" s="142">
        <v>0</v>
      </c>
      <c r="R1579" s="142">
        <f t="shared" si="32"/>
        <v>0</v>
      </c>
      <c r="S1579" s="142">
        <v>0</v>
      </c>
      <c r="T1579" s="143">
        <f t="shared" si="33"/>
        <v>0</v>
      </c>
      <c r="AR1579" s="144" t="s">
        <v>310</v>
      </c>
      <c r="AT1579" s="144" t="s">
        <v>164</v>
      </c>
      <c r="AU1579" s="144" t="s">
        <v>82</v>
      </c>
      <c r="AY1579" s="18" t="s">
        <v>161</v>
      </c>
      <c r="BE1579" s="145">
        <f t="shared" si="34"/>
        <v>0</v>
      </c>
      <c r="BF1579" s="145">
        <f t="shared" si="35"/>
        <v>0</v>
      </c>
      <c r="BG1579" s="145">
        <f t="shared" si="36"/>
        <v>0</v>
      </c>
      <c r="BH1579" s="145">
        <f t="shared" si="37"/>
        <v>0</v>
      </c>
      <c r="BI1579" s="145">
        <f t="shared" si="38"/>
        <v>0</v>
      </c>
      <c r="BJ1579" s="18" t="s">
        <v>80</v>
      </c>
      <c r="BK1579" s="145">
        <f t="shared" si="39"/>
        <v>0</v>
      </c>
      <c r="BL1579" s="18" t="s">
        <v>310</v>
      </c>
      <c r="BM1579" s="144" t="s">
        <v>1529</v>
      </c>
    </row>
    <row r="1580" spans="2:65" s="1" customFormat="1" ht="49.15" customHeight="1">
      <c r="B1580" s="132"/>
      <c r="C1580" s="279" t="s">
        <v>1530</v>
      </c>
      <c r="D1580" s="279" t="s">
        <v>164</v>
      </c>
      <c r="E1580" s="280" t="s">
        <v>1531</v>
      </c>
      <c r="F1580" s="281" t="s">
        <v>1532</v>
      </c>
      <c r="G1580" s="282" t="s">
        <v>212</v>
      </c>
      <c r="H1580" s="283">
        <v>4</v>
      </c>
      <c r="I1580" s="138"/>
      <c r="J1580" s="139">
        <f t="shared" si="30"/>
        <v>0</v>
      </c>
      <c r="K1580" s="135" t="s">
        <v>3</v>
      </c>
      <c r="L1580" s="33"/>
      <c r="M1580" s="140" t="s">
        <v>3</v>
      </c>
      <c r="N1580" s="141" t="s">
        <v>44</v>
      </c>
      <c r="P1580" s="142">
        <f t="shared" si="31"/>
        <v>0</v>
      </c>
      <c r="Q1580" s="142">
        <v>0</v>
      </c>
      <c r="R1580" s="142">
        <f t="shared" si="32"/>
        <v>0</v>
      </c>
      <c r="S1580" s="142">
        <v>0</v>
      </c>
      <c r="T1580" s="143">
        <f t="shared" si="33"/>
        <v>0</v>
      </c>
      <c r="V1580" s="285" t="s">
        <v>4187</v>
      </c>
      <c r="AR1580" s="144" t="s">
        <v>310</v>
      </c>
      <c r="AT1580" s="144" t="s">
        <v>164</v>
      </c>
      <c r="AU1580" s="144" t="s">
        <v>82</v>
      </c>
      <c r="AY1580" s="18" t="s">
        <v>161</v>
      </c>
      <c r="BE1580" s="145">
        <f t="shared" si="34"/>
        <v>0</v>
      </c>
      <c r="BF1580" s="145">
        <f t="shared" si="35"/>
        <v>0</v>
      </c>
      <c r="BG1580" s="145">
        <f t="shared" si="36"/>
        <v>0</v>
      </c>
      <c r="BH1580" s="145">
        <f t="shared" si="37"/>
        <v>0</v>
      </c>
      <c r="BI1580" s="145">
        <f t="shared" si="38"/>
        <v>0</v>
      </c>
      <c r="BJ1580" s="18" t="s">
        <v>80</v>
      </c>
      <c r="BK1580" s="145">
        <f t="shared" si="39"/>
        <v>0</v>
      </c>
      <c r="BL1580" s="18" t="s">
        <v>310</v>
      </c>
      <c r="BM1580" s="144" t="s">
        <v>1533</v>
      </c>
    </row>
    <row r="1581" spans="2:65" s="1" customFormat="1" ht="49.15" customHeight="1">
      <c r="B1581" s="132"/>
      <c r="C1581" s="133" t="s">
        <v>1534</v>
      </c>
      <c r="D1581" s="133" t="s">
        <v>164</v>
      </c>
      <c r="E1581" s="134" t="s">
        <v>1535</v>
      </c>
      <c r="F1581" s="135" t="s">
        <v>1536</v>
      </c>
      <c r="G1581" s="136" t="s">
        <v>212</v>
      </c>
      <c r="H1581" s="137">
        <v>8</v>
      </c>
      <c r="I1581" s="138"/>
      <c r="J1581" s="139">
        <f t="shared" si="30"/>
        <v>0</v>
      </c>
      <c r="K1581" s="135" t="s">
        <v>3</v>
      </c>
      <c r="L1581" s="33"/>
      <c r="M1581" s="140" t="s">
        <v>3</v>
      </c>
      <c r="N1581" s="141" t="s">
        <v>44</v>
      </c>
      <c r="P1581" s="142">
        <f t="shared" si="31"/>
        <v>0</v>
      </c>
      <c r="Q1581" s="142">
        <v>0</v>
      </c>
      <c r="R1581" s="142">
        <f t="shared" si="32"/>
        <v>0</v>
      </c>
      <c r="S1581" s="142">
        <v>0</v>
      </c>
      <c r="T1581" s="143">
        <f t="shared" si="33"/>
        <v>0</v>
      </c>
      <c r="AR1581" s="144" t="s">
        <v>310</v>
      </c>
      <c r="AT1581" s="144" t="s">
        <v>164</v>
      </c>
      <c r="AU1581" s="144" t="s">
        <v>82</v>
      </c>
      <c r="AY1581" s="18" t="s">
        <v>161</v>
      </c>
      <c r="BE1581" s="145">
        <f t="shared" si="34"/>
        <v>0</v>
      </c>
      <c r="BF1581" s="145">
        <f t="shared" si="35"/>
        <v>0</v>
      </c>
      <c r="BG1581" s="145">
        <f t="shared" si="36"/>
        <v>0</v>
      </c>
      <c r="BH1581" s="145">
        <f t="shared" si="37"/>
        <v>0</v>
      </c>
      <c r="BI1581" s="145">
        <f t="shared" si="38"/>
        <v>0</v>
      </c>
      <c r="BJ1581" s="18" t="s">
        <v>80</v>
      </c>
      <c r="BK1581" s="145">
        <f t="shared" si="39"/>
        <v>0</v>
      </c>
      <c r="BL1581" s="18" t="s">
        <v>310</v>
      </c>
      <c r="BM1581" s="144" t="s">
        <v>1537</v>
      </c>
    </row>
    <row r="1582" spans="2:65" s="1" customFormat="1" ht="49.15" customHeight="1">
      <c r="B1582" s="132"/>
      <c r="C1582" s="133" t="s">
        <v>1538</v>
      </c>
      <c r="D1582" s="133" t="s">
        <v>164</v>
      </c>
      <c r="E1582" s="134" t="s">
        <v>1539</v>
      </c>
      <c r="F1582" s="135" t="s">
        <v>1540</v>
      </c>
      <c r="G1582" s="136" t="s">
        <v>212</v>
      </c>
      <c r="H1582" s="137">
        <v>1</v>
      </c>
      <c r="I1582" s="138"/>
      <c r="J1582" s="139">
        <f t="shared" si="30"/>
        <v>0</v>
      </c>
      <c r="K1582" s="135" t="s">
        <v>3</v>
      </c>
      <c r="L1582" s="33"/>
      <c r="M1582" s="140" t="s">
        <v>3</v>
      </c>
      <c r="N1582" s="141" t="s">
        <v>44</v>
      </c>
      <c r="P1582" s="142">
        <f t="shared" si="31"/>
        <v>0</v>
      </c>
      <c r="Q1582" s="142">
        <v>0</v>
      </c>
      <c r="R1582" s="142">
        <f t="shared" si="32"/>
        <v>0</v>
      </c>
      <c r="S1582" s="142">
        <v>0</v>
      </c>
      <c r="T1582" s="143">
        <f t="shared" si="33"/>
        <v>0</v>
      </c>
      <c r="AR1582" s="144" t="s">
        <v>310</v>
      </c>
      <c r="AT1582" s="144" t="s">
        <v>164</v>
      </c>
      <c r="AU1582" s="144" t="s">
        <v>82</v>
      </c>
      <c r="AY1582" s="18" t="s">
        <v>161</v>
      </c>
      <c r="BE1582" s="145">
        <f t="shared" si="34"/>
        <v>0</v>
      </c>
      <c r="BF1582" s="145">
        <f t="shared" si="35"/>
        <v>0</v>
      </c>
      <c r="BG1582" s="145">
        <f t="shared" si="36"/>
        <v>0</v>
      </c>
      <c r="BH1582" s="145">
        <f t="shared" si="37"/>
        <v>0</v>
      </c>
      <c r="BI1582" s="145">
        <f t="shared" si="38"/>
        <v>0</v>
      </c>
      <c r="BJ1582" s="18" t="s">
        <v>80</v>
      </c>
      <c r="BK1582" s="145">
        <f t="shared" si="39"/>
        <v>0</v>
      </c>
      <c r="BL1582" s="18" t="s">
        <v>310</v>
      </c>
      <c r="BM1582" s="144" t="s">
        <v>1541</v>
      </c>
    </row>
    <row r="1583" spans="2:65" s="1" customFormat="1" ht="49.15" customHeight="1">
      <c r="B1583" s="132"/>
      <c r="C1583" s="133" t="s">
        <v>1542</v>
      </c>
      <c r="D1583" s="133" t="s">
        <v>164</v>
      </c>
      <c r="E1583" s="134" t="s">
        <v>1543</v>
      </c>
      <c r="F1583" s="135" t="s">
        <v>1544</v>
      </c>
      <c r="G1583" s="136" t="s">
        <v>212</v>
      </c>
      <c r="H1583" s="137">
        <v>5</v>
      </c>
      <c r="I1583" s="138"/>
      <c r="J1583" s="139">
        <f t="shared" si="30"/>
        <v>0</v>
      </c>
      <c r="K1583" s="135" t="s">
        <v>3</v>
      </c>
      <c r="L1583" s="33"/>
      <c r="M1583" s="140" t="s">
        <v>3</v>
      </c>
      <c r="N1583" s="141" t="s">
        <v>44</v>
      </c>
      <c r="P1583" s="142">
        <f t="shared" si="31"/>
        <v>0</v>
      </c>
      <c r="Q1583" s="142">
        <v>0</v>
      </c>
      <c r="R1583" s="142">
        <f t="shared" si="32"/>
        <v>0</v>
      </c>
      <c r="S1583" s="142">
        <v>0</v>
      </c>
      <c r="T1583" s="143">
        <f t="shared" si="33"/>
        <v>0</v>
      </c>
      <c r="AR1583" s="144" t="s">
        <v>310</v>
      </c>
      <c r="AT1583" s="144" t="s">
        <v>164</v>
      </c>
      <c r="AU1583" s="144" t="s">
        <v>82</v>
      </c>
      <c r="AY1583" s="18" t="s">
        <v>161</v>
      </c>
      <c r="BE1583" s="145">
        <f t="shared" si="34"/>
        <v>0</v>
      </c>
      <c r="BF1583" s="145">
        <f t="shared" si="35"/>
        <v>0</v>
      </c>
      <c r="BG1583" s="145">
        <f t="shared" si="36"/>
        <v>0</v>
      </c>
      <c r="BH1583" s="145">
        <f t="shared" si="37"/>
        <v>0</v>
      </c>
      <c r="BI1583" s="145">
        <f t="shared" si="38"/>
        <v>0</v>
      </c>
      <c r="BJ1583" s="18" t="s">
        <v>80</v>
      </c>
      <c r="BK1583" s="145">
        <f t="shared" si="39"/>
        <v>0</v>
      </c>
      <c r="BL1583" s="18" t="s">
        <v>310</v>
      </c>
      <c r="BM1583" s="144" t="s">
        <v>1545</v>
      </c>
    </row>
    <row r="1584" spans="2:65" s="1" customFormat="1" ht="49.15" customHeight="1">
      <c r="B1584" s="132"/>
      <c r="C1584" s="133" t="s">
        <v>1546</v>
      </c>
      <c r="D1584" s="133" t="s">
        <v>164</v>
      </c>
      <c r="E1584" s="134" t="s">
        <v>1547</v>
      </c>
      <c r="F1584" s="135" t="s">
        <v>1548</v>
      </c>
      <c r="G1584" s="136" t="s">
        <v>212</v>
      </c>
      <c r="H1584" s="137">
        <v>2</v>
      </c>
      <c r="I1584" s="138"/>
      <c r="J1584" s="139">
        <f t="shared" si="30"/>
        <v>0</v>
      </c>
      <c r="K1584" s="135" t="s">
        <v>3</v>
      </c>
      <c r="L1584" s="33"/>
      <c r="M1584" s="140" t="s">
        <v>3</v>
      </c>
      <c r="N1584" s="141" t="s">
        <v>44</v>
      </c>
      <c r="P1584" s="142">
        <f t="shared" si="31"/>
        <v>0</v>
      </c>
      <c r="Q1584" s="142">
        <v>0</v>
      </c>
      <c r="R1584" s="142">
        <f t="shared" si="32"/>
        <v>0</v>
      </c>
      <c r="S1584" s="142">
        <v>0</v>
      </c>
      <c r="T1584" s="143">
        <f t="shared" si="33"/>
        <v>0</v>
      </c>
      <c r="AR1584" s="144" t="s">
        <v>310</v>
      </c>
      <c r="AT1584" s="144" t="s">
        <v>164</v>
      </c>
      <c r="AU1584" s="144" t="s">
        <v>82</v>
      </c>
      <c r="AY1584" s="18" t="s">
        <v>161</v>
      </c>
      <c r="BE1584" s="145">
        <f t="shared" si="34"/>
        <v>0</v>
      </c>
      <c r="BF1584" s="145">
        <f t="shared" si="35"/>
        <v>0</v>
      </c>
      <c r="BG1584" s="145">
        <f t="shared" si="36"/>
        <v>0</v>
      </c>
      <c r="BH1584" s="145">
        <f t="shared" si="37"/>
        <v>0</v>
      </c>
      <c r="BI1584" s="145">
        <f t="shared" si="38"/>
        <v>0</v>
      </c>
      <c r="BJ1584" s="18" t="s">
        <v>80</v>
      </c>
      <c r="BK1584" s="145">
        <f t="shared" si="39"/>
        <v>0</v>
      </c>
      <c r="BL1584" s="18" t="s">
        <v>310</v>
      </c>
      <c r="BM1584" s="144" t="s">
        <v>1549</v>
      </c>
    </row>
    <row r="1585" spans="2:65" s="1" customFormat="1" ht="49.15" customHeight="1">
      <c r="B1585" s="132"/>
      <c r="C1585" s="133" t="s">
        <v>1550</v>
      </c>
      <c r="D1585" s="133" t="s">
        <v>164</v>
      </c>
      <c r="E1585" s="134" t="s">
        <v>1551</v>
      </c>
      <c r="F1585" s="135" t="s">
        <v>1552</v>
      </c>
      <c r="G1585" s="136" t="s">
        <v>212</v>
      </c>
      <c r="H1585" s="137">
        <v>3</v>
      </c>
      <c r="I1585" s="138"/>
      <c r="J1585" s="139">
        <f t="shared" si="30"/>
        <v>0</v>
      </c>
      <c r="K1585" s="135" t="s">
        <v>3</v>
      </c>
      <c r="L1585" s="33"/>
      <c r="M1585" s="140" t="s">
        <v>3</v>
      </c>
      <c r="N1585" s="141" t="s">
        <v>44</v>
      </c>
      <c r="P1585" s="142">
        <f t="shared" si="31"/>
        <v>0</v>
      </c>
      <c r="Q1585" s="142">
        <v>0</v>
      </c>
      <c r="R1585" s="142">
        <f t="shared" si="32"/>
        <v>0</v>
      </c>
      <c r="S1585" s="142">
        <v>0</v>
      </c>
      <c r="T1585" s="143">
        <f t="shared" si="33"/>
        <v>0</v>
      </c>
      <c r="AR1585" s="144" t="s">
        <v>310</v>
      </c>
      <c r="AT1585" s="144" t="s">
        <v>164</v>
      </c>
      <c r="AU1585" s="144" t="s">
        <v>82</v>
      </c>
      <c r="AY1585" s="18" t="s">
        <v>161</v>
      </c>
      <c r="BE1585" s="145">
        <f t="shared" si="34"/>
        <v>0</v>
      </c>
      <c r="BF1585" s="145">
        <f t="shared" si="35"/>
        <v>0</v>
      </c>
      <c r="BG1585" s="145">
        <f t="shared" si="36"/>
        <v>0</v>
      </c>
      <c r="BH1585" s="145">
        <f t="shared" si="37"/>
        <v>0</v>
      </c>
      <c r="BI1585" s="145">
        <f t="shared" si="38"/>
        <v>0</v>
      </c>
      <c r="BJ1585" s="18" t="s">
        <v>80</v>
      </c>
      <c r="BK1585" s="145">
        <f t="shared" si="39"/>
        <v>0</v>
      </c>
      <c r="BL1585" s="18" t="s">
        <v>310</v>
      </c>
      <c r="BM1585" s="144" t="s">
        <v>1553</v>
      </c>
    </row>
    <row r="1586" spans="2:65" s="1" customFormat="1" ht="49.15" customHeight="1">
      <c r="B1586" s="132"/>
      <c r="C1586" s="133" t="s">
        <v>1554</v>
      </c>
      <c r="D1586" s="133" t="s">
        <v>164</v>
      </c>
      <c r="E1586" s="134" t="s">
        <v>1555</v>
      </c>
      <c r="F1586" s="135" t="s">
        <v>1556</v>
      </c>
      <c r="G1586" s="136" t="s">
        <v>212</v>
      </c>
      <c r="H1586" s="137">
        <v>1</v>
      </c>
      <c r="I1586" s="138"/>
      <c r="J1586" s="139">
        <f t="shared" si="30"/>
        <v>0</v>
      </c>
      <c r="K1586" s="135" t="s">
        <v>3</v>
      </c>
      <c r="L1586" s="33"/>
      <c r="M1586" s="140" t="s">
        <v>3</v>
      </c>
      <c r="N1586" s="141" t="s">
        <v>44</v>
      </c>
      <c r="P1586" s="142">
        <f t="shared" si="31"/>
        <v>0</v>
      </c>
      <c r="Q1586" s="142">
        <v>0</v>
      </c>
      <c r="R1586" s="142">
        <f t="shared" si="32"/>
        <v>0</v>
      </c>
      <c r="S1586" s="142">
        <v>0</v>
      </c>
      <c r="T1586" s="143">
        <f t="shared" si="33"/>
        <v>0</v>
      </c>
      <c r="AR1586" s="144" t="s">
        <v>310</v>
      </c>
      <c r="AT1586" s="144" t="s">
        <v>164</v>
      </c>
      <c r="AU1586" s="144" t="s">
        <v>82</v>
      </c>
      <c r="AY1586" s="18" t="s">
        <v>161</v>
      </c>
      <c r="BE1586" s="145">
        <f t="shared" si="34"/>
        <v>0</v>
      </c>
      <c r="BF1586" s="145">
        <f t="shared" si="35"/>
        <v>0</v>
      </c>
      <c r="BG1586" s="145">
        <f t="shared" si="36"/>
        <v>0</v>
      </c>
      <c r="BH1586" s="145">
        <f t="shared" si="37"/>
        <v>0</v>
      </c>
      <c r="BI1586" s="145">
        <f t="shared" si="38"/>
        <v>0</v>
      </c>
      <c r="BJ1586" s="18" t="s">
        <v>80</v>
      </c>
      <c r="BK1586" s="145">
        <f t="shared" si="39"/>
        <v>0</v>
      </c>
      <c r="BL1586" s="18" t="s">
        <v>310</v>
      </c>
      <c r="BM1586" s="144" t="s">
        <v>1557</v>
      </c>
    </row>
    <row r="1587" spans="2:65" s="1" customFormat="1" ht="49.15" customHeight="1">
      <c r="B1587" s="132"/>
      <c r="C1587" s="133" t="s">
        <v>1558</v>
      </c>
      <c r="D1587" s="133" t="s">
        <v>164</v>
      </c>
      <c r="E1587" s="134" t="s">
        <v>1559</v>
      </c>
      <c r="F1587" s="135" t="s">
        <v>1560</v>
      </c>
      <c r="G1587" s="136" t="s">
        <v>212</v>
      </c>
      <c r="H1587" s="137">
        <v>1</v>
      </c>
      <c r="I1587" s="138"/>
      <c r="J1587" s="139">
        <f t="shared" si="30"/>
        <v>0</v>
      </c>
      <c r="K1587" s="135" t="s">
        <v>3</v>
      </c>
      <c r="L1587" s="33"/>
      <c r="M1587" s="140" t="s">
        <v>3</v>
      </c>
      <c r="N1587" s="141" t="s">
        <v>44</v>
      </c>
      <c r="P1587" s="142">
        <f t="shared" si="31"/>
        <v>0</v>
      </c>
      <c r="Q1587" s="142">
        <v>0</v>
      </c>
      <c r="R1587" s="142">
        <f t="shared" si="32"/>
        <v>0</v>
      </c>
      <c r="S1587" s="142">
        <v>0</v>
      </c>
      <c r="T1587" s="143">
        <f t="shared" si="33"/>
        <v>0</v>
      </c>
      <c r="AR1587" s="144" t="s">
        <v>310</v>
      </c>
      <c r="AT1587" s="144" t="s">
        <v>164</v>
      </c>
      <c r="AU1587" s="144" t="s">
        <v>82</v>
      </c>
      <c r="AY1587" s="18" t="s">
        <v>161</v>
      </c>
      <c r="BE1587" s="145">
        <f t="shared" si="34"/>
        <v>0</v>
      </c>
      <c r="BF1587" s="145">
        <f t="shared" si="35"/>
        <v>0</v>
      </c>
      <c r="BG1587" s="145">
        <f t="shared" si="36"/>
        <v>0</v>
      </c>
      <c r="BH1587" s="145">
        <f t="shared" si="37"/>
        <v>0</v>
      </c>
      <c r="BI1587" s="145">
        <f t="shared" si="38"/>
        <v>0</v>
      </c>
      <c r="BJ1587" s="18" t="s">
        <v>80</v>
      </c>
      <c r="BK1587" s="145">
        <f t="shared" si="39"/>
        <v>0</v>
      </c>
      <c r="BL1587" s="18" t="s">
        <v>310</v>
      </c>
      <c r="BM1587" s="144" t="s">
        <v>1561</v>
      </c>
    </row>
    <row r="1588" spans="2:65" s="1" customFormat="1" ht="44.25" customHeight="1">
      <c r="B1588" s="132"/>
      <c r="C1588" s="133" t="s">
        <v>1562</v>
      </c>
      <c r="D1588" s="133" t="s">
        <v>164</v>
      </c>
      <c r="E1588" s="134" t="s">
        <v>1563</v>
      </c>
      <c r="F1588" s="135" t="s">
        <v>1564</v>
      </c>
      <c r="G1588" s="136" t="s">
        <v>212</v>
      </c>
      <c r="H1588" s="137">
        <v>2</v>
      </c>
      <c r="I1588" s="138"/>
      <c r="J1588" s="139">
        <f t="shared" si="30"/>
        <v>0</v>
      </c>
      <c r="K1588" s="135" t="s">
        <v>3</v>
      </c>
      <c r="L1588" s="33"/>
      <c r="M1588" s="140" t="s">
        <v>3</v>
      </c>
      <c r="N1588" s="141" t="s">
        <v>44</v>
      </c>
      <c r="P1588" s="142">
        <f t="shared" si="31"/>
        <v>0</v>
      </c>
      <c r="Q1588" s="142">
        <v>0</v>
      </c>
      <c r="R1588" s="142">
        <f t="shared" si="32"/>
        <v>0</v>
      </c>
      <c r="S1588" s="142">
        <v>0</v>
      </c>
      <c r="T1588" s="143">
        <f t="shared" si="33"/>
        <v>0</v>
      </c>
      <c r="AR1588" s="144" t="s">
        <v>310</v>
      </c>
      <c r="AT1588" s="144" t="s">
        <v>164</v>
      </c>
      <c r="AU1588" s="144" t="s">
        <v>82</v>
      </c>
      <c r="AY1588" s="18" t="s">
        <v>161</v>
      </c>
      <c r="BE1588" s="145">
        <f t="shared" si="34"/>
        <v>0</v>
      </c>
      <c r="BF1588" s="145">
        <f t="shared" si="35"/>
        <v>0</v>
      </c>
      <c r="BG1588" s="145">
        <f t="shared" si="36"/>
        <v>0</v>
      </c>
      <c r="BH1588" s="145">
        <f t="shared" si="37"/>
        <v>0</v>
      </c>
      <c r="BI1588" s="145">
        <f t="shared" si="38"/>
        <v>0</v>
      </c>
      <c r="BJ1588" s="18" t="s">
        <v>80</v>
      </c>
      <c r="BK1588" s="145">
        <f t="shared" si="39"/>
        <v>0</v>
      </c>
      <c r="BL1588" s="18" t="s">
        <v>310</v>
      </c>
      <c r="BM1588" s="144" t="s">
        <v>1565</v>
      </c>
    </row>
    <row r="1589" spans="2:65" s="1" customFormat="1" ht="44.25" customHeight="1">
      <c r="B1589" s="132"/>
      <c r="C1589" s="133" t="s">
        <v>1566</v>
      </c>
      <c r="D1589" s="133" t="s">
        <v>164</v>
      </c>
      <c r="E1589" s="134" t="s">
        <v>1567</v>
      </c>
      <c r="F1589" s="135" t="s">
        <v>1568</v>
      </c>
      <c r="G1589" s="136" t="s">
        <v>212</v>
      </c>
      <c r="H1589" s="137">
        <v>1</v>
      </c>
      <c r="I1589" s="138"/>
      <c r="J1589" s="139">
        <f t="shared" si="30"/>
        <v>0</v>
      </c>
      <c r="K1589" s="135" t="s">
        <v>3</v>
      </c>
      <c r="L1589" s="33"/>
      <c r="M1589" s="140" t="s">
        <v>3</v>
      </c>
      <c r="N1589" s="141" t="s">
        <v>44</v>
      </c>
      <c r="P1589" s="142">
        <f t="shared" si="31"/>
        <v>0</v>
      </c>
      <c r="Q1589" s="142">
        <v>0</v>
      </c>
      <c r="R1589" s="142">
        <f t="shared" si="32"/>
        <v>0</v>
      </c>
      <c r="S1589" s="142">
        <v>0</v>
      </c>
      <c r="T1589" s="143">
        <f t="shared" si="33"/>
        <v>0</v>
      </c>
      <c r="AR1589" s="144" t="s">
        <v>310</v>
      </c>
      <c r="AT1589" s="144" t="s">
        <v>164</v>
      </c>
      <c r="AU1589" s="144" t="s">
        <v>82</v>
      </c>
      <c r="AY1589" s="18" t="s">
        <v>161</v>
      </c>
      <c r="BE1589" s="145">
        <f t="shared" si="34"/>
        <v>0</v>
      </c>
      <c r="BF1589" s="145">
        <f t="shared" si="35"/>
        <v>0</v>
      </c>
      <c r="BG1589" s="145">
        <f t="shared" si="36"/>
        <v>0</v>
      </c>
      <c r="BH1589" s="145">
        <f t="shared" si="37"/>
        <v>0</v>
      </c>
      <c r="BI1589" s="145">
        <f t="shared" si="38"/>
        <v>0</v>
      </c>
      <c r="BJ1589" s="18" t="s">
        <v>80</v>
      </c>
      <c r="BK1589" s="145">
        <f t="shared" si="39"/>
        <v>0</v>
      </c>
      <c r="BL1589" s="18" t="s">
        <v>310</v>
      </c>
      <c r="BM1589" s="144" t="s">
        <v>1569</v>
      </c>
    </row>
    <row r="1590" spans="2:65" s="1" customFormat="1" ht="44.25" customHeight="1">
      <c r="B1590" s="132"/>
      <c r="C1590" s="133" t="s">
        <v>1570</v>
      </c>
      <c r="D1590" s="133" t="s">
        <v>164</v>
      </c>
      <c r="E1590" s="134" t="s">
        <v>1571</v>
      </c>
      <c r="F1590" s="135" t="s">
        <v>1572</v>
      </c>
      <c r="G1590" s="136" t="s">
        <v>212</v>
      </c>
      <c r="H1590" s="137">
        <v>2</v>
      </c>
      <c r="I1590" s="138"/>
      <c r="J1590" s="139">
        <f t="shared" si="30"/>
        <v>0</v>
      </c>
      <c r="K1590" s="135" t="s">
        <v>3</v>
      </c>
      <c r="L1590" s="33"/>
      <c r="M1590" s="140" t="s">
        <v>3</v>
      </c>
      <c r="N1590" s="141" t="s">
        <v>44</v>
      </c>
      <c r="P1590" s="142">
        <f t="shared" si="31"/>
        <v>0</v>
      </c>
      <c r="Q1590" s="142">
        <v>0</v>
      </c>
      <c r="R1590" s="142">
        <f t="shared" si="32"/>
        <v>0</v>
      </c>
      <c r="S1590" s="142">
        <v>0</v>
      </c>
      <c r="T1590" s="143">
        <f t="shared" si="33"/>
        <v>0</v>
      </c>
      <c r="AR1590" s="144" t="s">
        <v>310</v>
      </c>
      <c r="AT1590" s="144" t="s">
        <v>164</v>
      </c>
      <c r="AU1590" s="144" t="s">
        <v>82</v>
      </c>
      <c r="AY1590" s="18" t="s">
        <v>161</v>
      </c>
      <c r="BE1590" s="145">
        <f t="shared" si="34"/>
        <v>0</v>
      </c>
      <c r="BF1590" s="145">
        <f t="shared" si="35"/>
        <v>0</v>
      </c>
      <c r="BG1590" s="145">
        <f t="shared" si="36"/>
        <v>0</v>
      </c>
      <c r="BH1590" s="145">
        <f t="shared" si="37"/>
        <v>0</v>
      </c>
      <c r="BI1590" s="145">
        <f t="shared" si="38"/>
        <v>0</v>
      </c>
      <c r="BJ1590" s="18" t="s">
        <v>80</v>
      </c>
      <c r="BK1590" s="145">
        <f t="shared" si="39"/>
        <v>0</v>
      </c>
      <c r="BL1590" s="18" t="s">
        <v>310</v>
      </c>
      <c r="BM1590" s="144" t="s">
        <v>1573</v>
      </c>
    </row>
    <row r="1591" spans="2:65" s="1" customFormat="1" ht="44.25" customHeight="1">
      <c r="B1591" s="132"/>
      <c r="C1591" s="133" t="s">
        <v>1574</v>
      </c>
      <c r="D1591" s="133" t="s">
        <v>164</v>
      </c>
      <c r="E1591" s="134" t="s">
        <v>1575</v>
      </c>
      <c r="F1591" s="135" t="s">
        <v>1576</v>
      </c>
      <c r="G1591" s="136" t="s">
        <v>212</v>
      </c>
      <c r="H1591" s="137">
        <v>1</v>
      </c>
      <c r="I1591" s="138"/>
      <c r="J1591" s="139">
        <f t="shared" si="30"/>
        <v>0</v>
      </c>
      <c r="K1591" s="135" t="s">
        <v>3</v>
      </c>
      <c r="L1591" s="33"/>
      <c r="M1591" s="140" t="s">
        <v>3</v>
      </c>
      <c r="N1591" s="141" t="s">
        <v>44</v>
      </c>
      <c r="P1591" s="142">
        <f t="shared" si="31"/>
        <v>0</v>
      </c>
      <c r="Q1591" s="142">
        <v>0</v>
      </c>
      <c r="R1591" s="142">
        <f t="shared" si="32"/>
        <v>0</v>
      </c>
      <c r="S1591" s="142">
        <v>0</v>
      </c>
      <c r="T1591" s="143">
        <f t="shared" si="33"/>
        <v>0</v>
      </c>
      <c r="AR1591" s="144" t="s">
        <v>310</v>
      </c>
      <c r="AT1591" s="144" t="s">
        <v>164</v>
      </c>
      <c r="AU1591" s="144" t="s">
        <v>82</v>
      </c>
      <c r="AY1591" s="18" t="s">
        <v>161</v>
      </c>
      <c r="BE1591" s="145">
        <f t="shared" si="34"/>
        <v>0</v>
      </c>
      <c r="BF1591" s="145">
        <f t="shared" si="35"/>
        <v>0</v>
      </c>
      <c r="BG1591" s="145">
        <f t="shared" si="36"/>
        <v>0</v>
      </c>
      <c r="BH1591" s="145">
        <f t="shared" si="37"/>
        <v>0</v>
      </c>
      <c r="BI1591" s="145">
        <f t="shared" si="38"/>
        <v>0</v>
      </c>
      <c r="BJ1591" s="18" t="s">
        <v>80</v>
      </c>
      <c r="BK1591" s="145">
        <f t="shared" si="39"/>
        <v>0</v>
      </c>
      <c r="BL1591" s="18" t="s">
        <v>310</v>
      </c>
      <c r="BM1591" s="144" t="s">
        <v>1577</v>
      </c>
    </row>
    <row r="1592" spans="2:65" s="1" customFormat="1" ht="49.15" customHeight="1">
      <c r="B1592" s="132"/>
      <c r="C1592" s="133" t="s">
        <v>1578</v>
      </c>
      <c r="D1592" s="133" t="s">
        <v>164</v>
      </c>
      <c r="E1592" s="134" t="s">
        <v>1579</v>
      </c>
      <c r="F1592" s="135" t="s">
        <v>1580</v>
      </c>
      <c r="G1592" s="136" t="s">
        <v>212</v>
      </c>
      <c r="H1592" s="137">
        <v>2</v>
      </c>
      <c r="I1592" s="138"/>
      <c r="J1592" s="139">
        <f t="shared" si="30"/>
        <v>0</v>
      </c>
      <c r="K1592" s="135" t="s">
        <v>3</v>
      </c>
      <c r="L1592" s="33"/>
      <c r="M1592" s="140" t="s">
        <v>3</v>
      </c>
      <c r="N1592" s="141" t="s">
        <v>44</v>
      </c>
      <c r="P1592" s="142">
        <f t="shared" si="31"/>
        <v>0</v>
      </c>
      <c r="Q1592" s="142">
        <v>0</v>
      </c>
      <c r="R1592" s="142">
        <f t="shared" si="32"/>
        <v>0</v>
      </c>
      <c r="S1592" s="142">
        <v>0</v>
      </c>
      <c r="T1592" s="143">
        <f t="shared" si="33"/>
        <v>0</v>
      </c>
      <c r="AR1592" s="144" t="s">
        <v>310</v>
      </c>
      <c r="AT1592" s="144" t="s">
        <v>164</v>
      </c>
      <c r="AU1592" s="144" t="s">
        <v>82</v>
      </c>
      <c r="AY1592" s="18" t="s">
        <v>161</v>
      </c>
      <c r="BE1592" s="145">
        <f t="shared" si="34"/>
        <v>0</v>
      </c>
      <c r="BF1592" s="145">
        <f t="shared" si="35"/>
        <v>0</v>
      </c>
      <c r="BG1592" s="145">
        <f t="shared" si="36"/>
        <v>0</v>
      </c>
      <c r="BH1592" s="145">
        <f t="shared" si="37"/>
        <v>0</v>
      </c>
      <c r="BI1592" s="145">
        <f t="shared" si="38"/>
        <v>0</v>
      </c>
      <c r="BJ1592" s="18" t="s">
        <v>80</v>
      </c>
      <c r="BK1592" s="145">
        <f t="shared" si="39"/>
        <v>0</v>
      </c>
      <c r="BL1592" s="18" t="s">
        <v>310</v>
      </c>
      <c r="BM1592" s="144" t="s">
        <v>1581</v>
      </c>
    </row>
    <row r="1593" spans="2:65" s="1" customFormat="1" ht="49.15" customHeight="1">
      <c r="B1593" s="132"/>
      <c r="C1593" s="133" t="s">
        <v>1582</v>
      </c>
      <c r="D1593" s="133" t="s">
        <v>164</v>
      </c>
      <c r="E1593" s="134" t="s">
        <v>1583</v>
      </c>
      <c r="F1593" s="135" t="s">
        <v>1584</v>
      </c>
      <c r="G1593" s="136" t="s">
        <v>212</v>
      </c>
      <c r="H1593" s="137">
        <v>2</v>
      </c>
      <c r="I1593" s="138"/>
      <c r="J1593" s="139">
        <f t="shared" si="30"/>
        <v>0</v>
      </c>
      <c r="K1593" s="135" t="s">
        <v>3</v>
      </c>
      <c r="L1593" s="33"/>
      <c r="M1593" s="140" t="s">
        <v>3</v>
      </c>
      <c r="N1593" s="141" t="s">
        <v>44</v>
      </c>
      <c r="P1593" s="142">
        <f t="shared" si="31"/>
        <v>0</v>
      </c>
      <c r="Q1593" s="142">
        <v>0</v>
      </c>
      <c r="R1593" s="142">
        <f t="shared" si="32"/>
        <v>0</v>
      </c>
      <c r="S1593" s="142">
        <v>0</v>
      </c>
      <c r="T1593" s="143">
        <f t="shared" si="33"/>
        <v>0</v>
      </c>
      <c r="AR1593" s="144" t="s">
        <v>310</v>
      </c>
      <c r="AT1593" s="144" t="s">
        <v>164</v>
      </c>
      <c r="AU1593" s="144" t="s">
        <v>82</v>
      </c>
      <c r="AY1593" s="18" t="s">
        <v>161</v>
      </c>
      <c r="BE1593" s="145">
        <f t="shared" si="34"/>
        <v>0</v>
      </c>
      <c r="BF1593" s="145">
        <f t="shared" si="35"/>
        <v>0</v>
      </c>
      <c r="BG1593" s="145">
        <f t="shared" si="36"/>
        <v>0</v>
      </c>
      <c r="BH1593" s="145">
        <f t="shared" si="37"/>
        <v>0</v>
      </c>
      <c r="BI1593" s="145">
        <f t="shared" si="38"/>
        <v>0</v>
      </c>
      <c r="BJ1593" s="18" t="s">
        <v>80</v>
      </c>
      <c r="BK1593" s="145">
        <f t="shared" si="39"/>
        <v>0</v>
      </c>
      <c r="BL1593" s="18" t="s">
        <v>310</v>
      </c>
      <c r="BM1593" s="144" t="s">
        <v>1585</v>
      </c>
    </row>
    <row r="1594" spans="2:65" s="1" customFormat="1" ht="49.15" customHeight="1">
      <c r="B1594" s="132"/>
      <c r="C1594" s="133" t="s">
        <v>1586</v>
      </c>
      <c r="D1594" s="133" t="s">
        <v>164</v>
      </c>
      <c r="E1594" s="134" t="s">
        <v>1587</v>
      </c>
      <c r="F1594" s="135" t="s">
        <v>1588</v>
      </c>
      <c r="G1594" s="136" t="s">
        <v>212</v>
      </c>
      <c r="H1594" s="137">
        <v>1</v>
      </c>
      <c r="I1594" s="138"/>
      <c r="J1594" s="139">
        <f aca="true" t="shared" si="40" ref="J1594:J1625">ROUND(I1594*H1594,2)</f>
        <v>0</v>
      </c>
      <c r="K1594" s="135" t="s">
        <v>3</v>
      </c>
      <c r="L1594" s="33"/>
      <c r="M1594" s="140" t="s">
        <v>3</v>
      </c>
      <c r="N1594" s="141" t="s">
        <v>44</v>
      </c>
      <c r="P1594" s="142">
        <f aca="true" t="shared" si="41" ref="P1594:P1625">O1594*H1594</f>
        <v>0</v>
      </c>
      <c r="Q1594" s="142">
        <v>0</v>
      </c>
      <c r="R1594" s="142">
        <f aca="true" t="shared" si="42" ref="R1594:R1625">Q1594*H1594</f>
        <v>0</v>
      </c>
      <c r="S1594" s="142">
        <v>0</v>
      </c>
      <c r="T1594" s="143">
        <f aca="true" t="shared" si="43" ref="T1594:T1625">S1594*H1594</f>
        <v>0</v>
      </c>
      <c r="AR1594" s="144" t="s">
        <v>310</v>
      </c>
      <c r="AT1594" s="144" t="s">
        <v>164</v>
      </c>
      <c r="AU1594" s="144" t="s">
        <v>82</v>
      </c>
      <c r="AY1594" s="18" t="s">
        <v>161</v>
      </c>
      <c r="BE1594" s="145">
        <f aca="true" t="shared" si="44" ref="BE1594:BE1611">IF(N1594="základní",J1594,0)</f>
        <v>0</v>
      </c>
      <c r="BF1594" s="145">
        <f aca="true" t="shared" si="45" ref="BF1594:BF1611">IF(N1594="snížená",J1594,0)</f>
        <v>0</v>
      </c>
      <c r="BG1594" s="145">
        <f aca="true" t="shared" si="46" ref="BG1594:BG1611">IF(N1594="zákl. přenesená",J1594,0)</f>
        <v>0</v>
      </c>
      <c r="BH1594" s="145">
        <f aca="true" t="shared" si="47" ref="BH1594:BH1611">IF(N1594="sníž. přenesená",J1594,0)</f>
        <v>0</v>
      </c>
      <c r="BI1594" s="145">
        <f aca="true" t="shared" si="48" ref="BI1594:BI1611">IF(N1594="nulová",J1594,0)</f>
        <v>0</v>
      </c>
      <c r="BJ1594" s="18" t="s">
        <v>80</v>
      </c>
      <c r="BK1594" s="145">
        <f aca="true" t="shared" si="49" ref="BK1594:BK1611">ROUND(I1594*H1594,2)</f>
        <v>0</v>
      </c>
      <c r="BL1594" s="18" t="s">
        <v>310</v>
      </c>
      <c r="BM1594" s="144" t="s">
        <v>1589</v>
      </c>
    </row>
    <row r="1595" spans="2:65" s="1" customFormat="1" ht="49.15" customHeight="1">
      <c r="B1595" s="132"/>
      <c r="C1595" s="133" t="s">
        <v>1590</v>
      </c>
      <c r="D1595" s="133" t="s">
        <v>164</v>
      </c>
      <c r="E1595" s="134" t="s">
        <v>1591</v>
      </c>
      <c r="F1595" s="135" t="s">
        <v>1592</v>
      </c>
      <c r="G1595" s="136" t="s">
        <v>212</v>
      </c>
      <c r="H1595" s="137">
        <v>3</v>
      </c>
      <c r="I1595" s="138"/>
      <c r="J1595" s="139">
        <f t="shared" si="40"/>
        <v>0</v>
      </c>
      <c r="K1595" s="135" t="s">
        <v>3</v>
      </c>
      <c r="L1595" s="33"/>
      <c r="M1595" s="140" t="s">
        <v>3</v>
      </c>
      <c r="N1595" s="141" t="s">
        <v>44</v>
      </c>
      <c r="P1595" s="142">
        <f t="shared" si="41"/>
        <v>0</v>
      </c>
      <c r="Q1595" s="142">
        <v>0</v>
      </c>
      <c r="R1595" s="142">
        <f t="shared" si="42"/>
        <v>0</v>
      </c>
      <c r="S1595" s="142">
        <v>0</v>
      </c>
      <c r="T1595" s="143">
        <f t="shared" si="43"/>
        <v>0</v>
      </c>
      <c r="AR1595" s="144" t="s">
        <v>310</v>
      </c>
      <c r="AT1595" s="144" t="s">
        <v>164</v>
      </c>
      <c r="AU1595" s="144" t="s">
        <v>82</v>
      </c>
      <c r="AY1595" s="18" t="s">
        <v>161</v>
      </c>
      <c r="BE1595" s="145">
        <f t="shared" si="44"/>
        <v>0</v>
      </c>
      <c r="BF1595" s="145">
        <f t="shared" si="45"/>
        <v>0</v>
      </c>
      <c r="BG1595" s="145">
        <f t="shared" si="46"/>
        <v>0</v>
      </c>
      <c r="BH1595" s="145">
        <f t="shared" si="47"/>
        <v>0</v>
      </c>
      <c r="BI1595" s="145">
        <f t="shared" si="48"/>
        <v>0</v>
      </c>
      <c r="BJ1595" s="18" t="s">
        <v>80</v>
      </c>
      <c r="BK1595" s="145">
        <f t="shared" si="49"/>
        <v>0</v>
      </c>
      <c r="BL1595" s="18" t="s">
        <v>310</v>
      </c>
      <c r="BM1595" s="144" t="s">
        <v>1593</v>
      </c>
    </row>
    <row r="1596" spans="2:65" s="1" customFormat="1" ht="49.15" customHeight="1">
      <c r="B1596" s="132"/>
      <c r="C1596" s="133" t="s">
        <v>1594</v>
      </c>
      <c r="D1596" s="133" t="s">
        <v>164</v>
      </c>
      <c r="E1596" s="134" t="s">
        <v>1595</v>
      </c>
      <c r="F1596" s="135" t="s">
        <v>1596</v>
      </c>
      <c r="G1596" s="136" t="s">
        <v>212</v>
      </c>
      <c r="H1596" s="137">
        <v>2</v>
      </c>
      <c r="I1596" s="138"/>
      <c r="J1596" s="139">
        <f t="shared" si="40"/>
        <v>0</v>
      </c>
      <c r="K1596" s="135" t="s">
        <v>3</v>
      </c>
      <c r="L1596" s="33"/>
      <c r="M1596" s="140" t="s">
        <v>3</v>
      </c>
      <c r="N1596" s="141" t="s">
        <v>44</v>
      </c>
      <c r="P1596" s="142">
        <f t="shared" si="41"/>
        <v>0</v>
      </c>
      <c r="Q1596" s="142">
        <v>0</v>
      </c>
      <c r="R1596" s="142">
        <f t="shared" si="42"/>
        <v>0</v>
      </c>
      <c r="S1596" s="142">
        <v>0</v>
      </c>
      <c r="T1596" s="143">
        <f t="shared" si="43"/>
        <v>0</v>
      </c>
      <c r="AR1596" s="144" t="s">
        <v>310</v>
      </c>
      <c r="AT1596" s="144" t="s">
        <v>164</v>
      </c>
      <c r="AU1596" s="144" t="s">
        <v>82</v>
      </c>
      <c r="AY1596" s="18" t="s">
        <v>161</v>
      </c>
      <c r="BE1596" s="145">
        <f t="shared" si="44"/>
        <v>0</v>
      </c>
      <c r="BF1596" s="145">
        <f t="shared" si="45"/>
        <v>0</v>
      </c>
      <c r="BG1596" s="145">
        <f t="shared" si="46"/>
        <v>0</v>
      </c>
      <c r="BH1596" s="145">
        <f t="shared" si="47"/>
        <v>0</v>
      </c>
      <c r="BI1596" s="145">
        <f t="shared" si="48"/>
        <v>0</v>
      </c>
      <c r="BJ1596" s="18" t="s">
        <v>80</v>
      </c>
      <c r="BK1596" s="145">
        <f t="shared" si="49"/>
        <v>0</v>
      </c>
      <c r="BL1596" s="18" t="s">
        <v>310</v>
      </c>
      <c r="BM1596" s="144" t="s">
        <v>1597</v>
      </c>
    </row>
    <row r="1597" spans="2:65" s="1" customFormat="1" ht="49.15" customHeight="1">
      <c r="B1597" s="132"/>
      <c r="C1597" s="133" t="s">
        <v>1598</v>
      </c>
      <c r="D1597" s="133" t="s">
        <v>164</v>
      </c>
      <c r="E1597" s="134" t="s">
        <v>1599</v>
      </c>
      <c r="F1597" s="135" t="s">
        <v>1600</v>
      </c>
      <c r="G1597" s="136" t="s">
        <v>212</v>
      </c>
      <c r="H1597" s="137">
        <v>1</v>
      </c>
      <c r="I1597" s="138"/>
      <c r="J1597" s="139">
        <f t="shared" si="40"/>
        <v>0</v>
      </c>
      <c r="K1597" s="135" t="s">
        <v>3</v>
      </c>
      <c r="L1597" s="33"/>
      <c r="M1597" s="140" t="s">
        <v>3</v>
      </c>
      <c r="N1597" s="141" t="s">
        <v>44</v>
      </c>
      <c r="P1597" s="142">
        <f t="shared" si="41"/>
        <v>0</v>
      </c>
      <c r="Q1597" s="142">
        <v>0</v>
      </c>
      <c r="R1597" s="142">
        <f t="shared" si="42"/>
        <v>0</v>
      </c>
      <c r="S1597" s="142">
        <v>0</v>
      </c>
      <c r="T1597" s="143">
        <f t="shared" si="43"/>
        <v>0</v>
      </c>
      <c r="AR1597" s="144" t="s">
        <v>310</v>
      </c>
      <c r="AT1597" s="144" t="s">
        <v>164</v>
      </c>
      <c r="AU1597" s="144" t="s">
        <v>82</v>
      </c>
      <c r="AY1597" s="18" t="s">
        <v>161</v>
      </c>
      <c r="BE1597" s="145">
        <f t="shared" si="44"/>
        <v>0</v>
      </c>
      <c r="BF1597" s="145">
        <f t="shared" si="45"/>
        <v>0</v>
      </c>
      <c r="BG1597" s="145">
        <f t="shared" si="46"/>
        <v>0</v>
      </c>
      <c r="BH1597" s="145">
        <f t="shared" si="47"/>
        <v>0</v>
      </c>
      <c r="BI1597" s="145">
        <f t="shared" si="48"/>
        <v>0</v>
      </c>
      <c r="BJ1597" s="18" t="s">
        <v>80</v>
      </c>
      <c r="BK1597" s="145">
        <f t="shared" si="49"/>
        <v>0</v>
      </c>
      <c r="BL1597" s="18" t="s">
        <v>310</v>
      </c>
      <c r="BM1597" s="144" t="s">
        <v>1601</v>
      </c>
    </row>
    <row r="1598" spans="2:65" s="1" customFormat="1" ht="44.25" customHeight="1">
      <c r="B1598" s="132"/>
      <c r="C1598" s="133" t="s">
        <v>1602</v>
      </c>
      <c r="D1598" s="133" t="s">
        <v>164</v>
      </c>
      <c r="E1598" s="134" t="s">
        <v>1603</v>
      </c>
      <c r="F1598" s="135" t="s">
        <v>1604</v>
      </c>
      <c r="G1598" s="136" t="s">
        <v>212</v>
      </c>
      <c r="H1598" s="137">
        <v>1</v>
      </c>
      <c r="I1598" s="138"/>
      <c r="J1598" s="139">
        <f t="shared" si="40"/>
        <v>0</v>
      </c>
      <c r="K1598" s="135" t="s">
        <v>3</v>
      </c>
      <c r="L1598" s="33"/>
      <c r="M1598" s="140" t="s">
        <v>3</v>
      </c>
      <c r="N1598" s="141" t="s">
        <v>44</v>
      </c>
      <c r="P1598" s="142">
        <f t="shared" si="41"/>
        <v>0</v>
      </c>
      <c r="Q1598" s="142">
        <v>0</v>
      </c>
      <c r="R1598" s="142">
        <f t="shared" si="42"/>
        <v>0</v>
      </c>
      <c r="S1598" s="142">
        <v>0</v>
      </c>
      <c r="T1598" s="143">
        <f t="shared" si="43"/>
        <v>0</v>
      </c>
      <c r="AR1598" s="144" t="s">
        <v>310</v>
      </c>
      <c r="AT1598" s="144" t="s">
        <v>164</v>
      </c>
      <c r="AU1598" s="144" t="s">
        <v>82</v>
      </c>
      <c r="AY1598" s="18" t="s">
        <v>161</v>
      </c>
      <c r="BE1598" s="145">
        <f t="shared" si="44"/>
        <v>0</v>
      </c>
      <c r="BF1598" s="145">
        <f t="shared" si="45"/>
        <v>0</v>
      </c>
      <c r="BG1598" s="145">
        <f t="shared" si="46"/>
        <v>0</v>
      </c>
      <c r="BH1598" s="145">
        <f t="shared" si="47"/>
        <v>0</v>
      </c>
      <c r="BI1598" s="145">
        <f t="shared" si="48"/>
        <v>0</v>
      </c>
      <c r="BJ1598" s="18" t="s">
        <v>80</v>
      </c>
      <c r="BK1598" s="145">
        <f t="shared" si="49"/>
        <v>0</v>
      </c>
      <c r="BL1598" s="18" t="s">
        <v>310</v>
      </c>
      <c r="BM1598" s="144" t="s">
        <v>1605</v>
      </c>
    </row>
    <row r="1599" spans="2:65" s="1" customFormat="1" ht="49.15" customHeight="1">
      <c r="B1599" s="132"/>
      <c r="C1599" s="279" t="s">
        <v>1606</v>
      </c>
      <c r="D1599" s="279" t="s">
        <v>164</v>
      </c>
      <c r="E1599" s="280" t="s">
        <v>1607</v>
      </c>
      <c r="F1599" s="281" t="s">
        <v>1608</v>
      </c>
      <c r="G1599" s="282" t="s">
        <v>212</v>
      </c>
      <c r="H1599" s="283">
        <v>2</v>
      </c>
      <c r="I1599" s="138"/>
      <c r="J1599" s="139">
        <f t="shared" si="40"/>
        <v>0</v>
      </c>
      <c r="K1599" s="135" t="s">
        <v>3</v>
      </c>
      <c r="L1599" s="33"/>
      <c r="M1599" s="140" t="s">
        <v>3</v>
      </c>
      <c r="N1599" s="141" t="s">
        <v>44</v>
      </c>
      <c r="P1599" s="142">
        <f t="shared" si="41"/>
        <v>0</v>
      </c>
      <c r="Q1599" s="142">
        <v>0</v>
      </c>
      <c r="R1599" s="142">
        <f t="shared" si="42"/>
        <v>0</v>
      </c>
      <c r="S1599" s="142">
        <v>0</v>
      </c>
      <c r="T1599" s="143">
        <f t="shared" si="43"/>
        <v>0</v>
      </c>
      <c r="V1599" s="285" t="s">
        <v>4187</v>
      </c>
      <c r="AR1599" s="144" t="s">
        <v>310</v>
      </c>
      <c r="AT1599" s="144" t="s">
        <v>164</v>
      </c>
      <c r="AU1599" s="144" t="s">
        <v>82</v>
      </c>
      <c r="AY1599" s="18" t="s">
        <v>161</v>
      </c>
      <c r="BE1599" s="145">
        <f t="shared" si="44"/>
        <v>0</v>
      </c>
      <c r="BF1599" s="145">
        <f t="shared" si="45"/>
        <v>0</v>
      </c>
      <c r="BG1599" s="145">
        <f t="shared" si="46"/>
        <v>0</v>
      </c>
      <c r="BH1599" s="145">
        <f t="shared" si="47"/>
        <v>0</v>
      </c>
      <c r="BI1599" s="145">
        <f t="shared" si="48"/>
        <v>0</v>
      </c>
      <c r="BJ1599" s="18" t="s">
        <v>80</v>
      </c>
      <c r="BK1599" s="145">
        <f t="shared" si="49"/>
        <v>0</v>
      </c>
      <c r="BL1599" s="18" t="s">
        <v>310</v>
      </c>
      <c r="BM1599" s="144" t="s">
        <v>1609</v>
      </c>
    </row>
    <row r="1600" spans="2:65" s="1" customFormat="1" ht="49.15" customHeight="1">
      <c r="B1600" s="132"/>
      <c r="C1600" s="133" t="s">
        <v>1610</v>
      </c>
      <c r="D1600" s="133" t="s">
        <v>164</v>
      </c>
      <c r="E1600" s="134" t="s">
        <v>1611</v>
      </c>
      <c r="F1600" s="135" t="s">
        <v>1612</v>
      </c>
      <c r="G1600" s="136" t="s">
        <v>212</v>
      </c>
      <c r="H1600" s="137">
        <v>2</v>
      </c>
      <c r="I1600" s="138"/>
      <c r="J1600" s="139">
        <f t="shared" si="40"/>
        <v>0</v>
      </c>
      <c r="K1600" s="135" t="s">
        <v>3</v>
      </c>
      <c r="L1600" s="33"/>
      <c r="M1600" s="140" t="s">
        <v>3</v>
      </c>
      <c r="N1600" s="141" t="s">
        <v>44</v>
      </c>
      <c r="P1600" s="142">
        <f t="shared" si="41"/>
        <v>0</v>
      </c>
      <c r="Q1600" s="142">
        <v>0</v>
      </c>
      <c r="R1600" s="142">
        <f t="shared" si="42"/>
        <v>0</v>
      </c>
      <c r="S1600" s="142">
        <v>0</v>
      </c>
      <c r="T1600" s="143">
        <f t="shared" si="43"/>
        <v>0</v>
      </c>
      <c r="AR1600" s="144" t="s">
        <v>310</v>
      </c>
      <c r="AT1600" s="144" t="s">
        <v>164</v>
      </c>
      <c r="AU1600" s="144" t="s">
        <v>82</v>
      </c>
      <c r="AY1600" s="18" t="s">
        <v>161</v>
      </c>
      <c r="BE1600" s="145">
        <f t="shared" si="44"/>
        <v>0</v>
      </c>
      <c r="BF1600" s="145">
        <f t="shared" si="45"/>
        <v>0</v>
      </c>
      <c r="BG1600" s="145">
        <f t="shared" si="46"/>
        <v>0</v>
      </c>
      <c r="BH1600" s="145">
        <f t="shared" si="47"/>
        <v>0</v>
      </c>
      <c r="BI1600" s="145">
        <f t="shared" si="48"/>
        <v>0</v>
      </c>
      <c r="BJ1600" s="18" t="s">
        <v>80</v>
      </c>
      <c r="BK1600" s="145">
        <f t="shared" si="49"/>
        <v>0</v>
      </c>
      <c r="BL1600" s="18" t="s">
        <v>310</v>
      </c>
      <c r="BM1600" s="144" t="s">
        <v>1613</v>
      </c>
    </row>
    <row r="1601" spans="2:65" s="1" customFormat="1" ht="55.5" customHeight="1">
      <c r="B1601" s="132"/>
      <c r="C1601" s="133" t="s">
        <v>1614</v>
      </c>
      <c r="D1601" s="133" t="s">
        <v>164</v>
      </c>
      <c r="E1601" s="134" t="s">
        <v>1615</v>
      </c>
      <c r="F1601" s="135" t="s">
        <v>1616</v>
      </c>
      <c r="G1601" s="136" t="s">
        <v>212</v>
      </c>
      <c r="H1601" s="137">
        <v>1</v>
      </c>
      <c r="I1601" s="138"/>
      <c r="J1601" s="139">
        <f t="shared" si="40"/>
        <v>0</v>
      </c>
      <c r="K1601" s="135" t="s">
        <v>3</v>
      </c>
      <c r="L1601" s="33"/>
      <c r="M1601" s="140" t="s">
        <v>3</v>
      </c>
      <c r="N1601" s="141" t="s">
        <v>44</v>
      </c>
      <c r="P1601" s="142">
        <f t="shared" si="41"/>
        <v>0</v>
      </c>
      <c r="Q1601" s="142">
        <v>0</v>
      </c>
      <c r="R1601" s="142">
        <f t="shared" si="42"/>
        <v>0</v>
      </c>
      <c r="S1601" s="142">
        <v>0</v>
      </c>
      <c r="T1601" s="143">
        <f t="shared" si="43"/>
        <v>0</v>
      </c>
      <c r="AR1601" s="144" t="s">
        <v>310</v>
      </c>
      <c r="AT1601" s="144" t="s">
        <v>164</v>
      </c>
      <c r="AU1601" s="144" t="s">
        <v>82</v>
      </c>
      <c r="AY1601" s="18" t="s">
        <v>161</v>
      </c>
      <c r="BE1601" s="145">
        <f t="shared" si="44"/>
        <v>0</v>
      </c>
      <c r="BF1601" s="145">
        <f t="shared" si="45"/>
        <v>0</v>
      </c>
      <c r="BG1601" s="145">
        <f t="shared" si="46"/>
        <v>0</v>
      </c>
      <c r="BH1601" s="145">
        <f t="shared" si="47"/>
        <v>0</v>
      </c>
      <c r="BI1601" s="145">
        <f t="shared" si="48"/>
        <v>0</v>
      </c>
      <c r="BJ1601" s="18" t="s">
        <v>80</v>
      </c>
      <c r="BK1601" s="145">
        <f t="shared" si="49"/>
        <v>0</v>
      </c>
      <c r="BL1601" s="18" t="s">
        <v>310</v>
      </c>
      <c r="BM1601" s="144" t="s">
        <v>1617</v>
      </c>
    </row>
    <row r="1602" spans="2:65" s="1" customFormat="1" ht="49.15" customHeight="1">
      <c r="B1602" s="132"/>
      <c r="C1602" s="133" t="s">
        <v>1618</v>
      </c>
      <c r="D1602" s="133" t="s">
        <v>164</v>
      </c>
      <c r="E1602" s="134" t="s">
        <v>1619</v>
      </c>
      <c r="F1602" s="135" t="s">
        <v>1620</v>
      </c>
      <c r="G1602" s="136" t="s">
        <v>212</v>
      </c>
      <c r="H1602" s="137">
        <v>2</v>
      </c>
      <c r="I1602" s="138"/>
      <c r="J1602" s="139">
        <f t="shared" si="40"/>
        <v>0</v>
      </c>
      <c r="K1602" s="135" t="s">
        <v>3</v>
      </c>
      <c r="L1602" s="33"/>
      <c r="M1602" s="140" t="s">
        <v>3</v>
      </c>
      <c r="N1602" s="141" t="s">
        <v>44</v>
      </c>
      <c r="P1602" s="142">
        <f t="shared" si="41"/>
        <v>0</v>
      </c>
      <c r="Q1602" s="142">
        <v>0</v>
      </c>
      <c r="R1602" s="142">
        <f t="shared" si="42"/>
        <v>0</v>
      </c>
      <c r="S1602" s="142">
        <v>0</v>
      </c>
      <c r="T1602" s="143">
        <f t="shared" si="43"/>
        <v>0</v>
      </c>
      <c r="AR1602" s="144" t="s">
        <v>310</v>
      </c>
      <c r="AT1602" s="144" t="s">
        <v>164</v>
      </c>
      <c r="AU1602" s="144" t="s">
        <v>82</v>
      </c>
      <c r="AY1602" s="18" t="s">
        <v>161</v>
      </c>
      <c r="BE1602" s="145">
        <f t="shared" si="44"/>
        <v>0</v>
      </c>
      <c r="BF1602" s="145">
        <f t="shared" si="45"/>
        <v>0</v>
      </c>
      <c r="BG1602" s="145">
        <f t="shared" si="46"/>
        <v>0</v>
      </c>
      <c r="BH1602" s="145">
        <f t="shared" si="47"/>
        <v>0</v>
      </c>
      <c r="BI1602" s="145">
        <f t="shared" si="48"/>
        <v>0</v>
      </c>
      <c r="BJ1602" s="18" t="s">
        <v>80</v>
      </c>
      <c r="BK1602" s="145">
        <f t="shared" si="49"/>
        <v>0</v>
      </c>
      <c r="BL1602" s="18" t="s">
        <v>310</v>
      </c>
      <c r="BM1602" s="144" t="s">
        <v>1621</v>
      </c>
    </row>
    <row r="1603" spans="2:65" s="1" customFormat="1" ht="62.65" customHeight="1">
      <c r="B1603" s="132"/>
      <c r="C1603" s="133" t="s">
        <v>1622</v>
      </c>
      <c r="D1603" s="133" t="s">
        <v>164</v>
      </c>
      <c r="E1603" s="134" t="s">
        <v>1623</v>
      </c>
      <c r="F1603" s="135" t="s">
        <v>1624</v>
      </c>
      <c r="G1603" s="136" t="s">
        <v>212</v>
      </c>
      <c r="H1603" s="137">
        <v>1</v>
      </c>
      <c r="I1603" s="138"/>
      <c r="J1603" s="139">
        <f t="shared" si="40"/>
        <v>0</v>
      </c>
      <c r="K1603" s="135" t="s">
        <v>3</v>
      </c>
      <c r="L1603" s="33"/>
      <c r="M1603" s="140" t="s">
        <v>3</v>
      </c>
      <c r="N1603" s="141" t="s">
        <v>44</v>
      </c>
      <c r="P1603" s="142">
        <f t="shared" si="41"/>
        <v>0</v>
      </c>
      <c r="Q1603" s="142">
        <v>0</v>
      </c>
      <c r="R1603" s="142">
        <f t="shared" si="42"/>
        <v>0</v>
      </c>
      <c r="S1603" s="142">
        <v>0</v>
      </c>
      <c r="T1603" s="143">
        <f t="shared" si="43"/>
        <v>0</v>
      </c>
      <c r="AR1603" s="144" t="s">
        <v>310</v>
      </c>
      <c r="AT1603" s="144" t="s">
        <v>164</v>
      </c>
      <c r="AU1603" s="144" t="s">
        <v>82</v>
      </c>
      <c r="AY1603" s="18" t="s">
        <v>161</v>
      </c>
      <c r="BE1603" s="145">
        <f t="shared" si="44"/>
        <v>0</v>
      </c>
      <c r="BF1603" s="145">
        <f t="shared" si="45"/>
        <v>0</v>
      </c>
      <c r="BG1603" s="145">
        <f t="shared" si="46"/>
        <v>0</v>
      </c>
      <c r="BH1603" s="145">
        <f t="shared" si="47"/>
        <v>0</v>
      </c>
      <c r="BI1603" s="145">
        <f t="shared" si="48"/>
        <v>0</v>
      </c>
      <c r="BJ1603" s="18" t="s">
        <v>80</v>
      </c>
      <c r="BK1603" s="145">
        <f t="shared" si="49"/>
        <v>0</v>
      </c>
      <c r="BL1603" s="18" t="s">
        <v>310</v>
      </c>
      <c r="BM1603" s="144" t="s">
        <v>1625</v>
      </c>
    </row>
    <row r="1604" spans="2:65" s="1" customFormat="1" ht="49.15" customHeight="1">
      <c r="B1604" s="132"/>
      <c r="C1604" s="133" t="s">
        <v>1626</v>
      </c>
      <c r="D1604" s="133" t="s">
        <v>164</v>
      </c>
      <c r="E1604" s="134" t="s">
        <v>1627</v>
      </c>
      <c r="F1604" s="135" t="s">
        <v>1628</v>
      </c>
      <c r="G1604" s="136" t="s">
        <v>212</v>
      </c>
      <c r="H1604" s="137">
        <v>1</v>
      </c>
      <c r="I1604" s="138"/>
      <c r="J1604" s="139">
        <f t="shared" si="40"/>
        <v>0</v>
      </c>
      <c r="K1604" s="135" t="s">
        <v>3</v>
      </c>
      <c r="L1604" s="33"/>
      <c r="M1604" s="140" t="s">
        <v>3</v>
      </c>
      <c r="N1604" s="141" t="s">
        <v>44</v>
      </c>
      <c r="P1604" s="142">
        <f t="shared" si="41"/>
        <v>0</v>
      </c>
      <c r="Q1604" s="142">
        <v>0</v>
      </c>
      <c r="R1604" s="142">
        <f t="shared" si="42"/>
        <v>0</v>
      </c>
      <c r="S1604" s="142">
        <v>0</v>
      </c>
      <c r="T1604" s="143">
        <f t="shared" si="43"/>
        <v>0</v>
      </c>
      <c r="AR1604" s="144" t="s">
        <v>310</v>
      </c>
      <c r="AT1604" s="144" t="s">
        <v>164</v>
      </c>
      <c r="AU1604" s="144" t="s">
        <v>82</v>
      </c>
      <c r="AY1604" s="18" t="s">
        <v>161</v>
      </c>
      <c r="BE1604" s="145">
        <f t="shared" si="44"/>
        <v>0</v>
      </c>
      <c r="BF1604" s="145">
        <f t="shared" si="45"/>
        <v>0</v>
      </c>
      <c r="BG1604" s="145">
        <f t="shared" si="46"/>
        <v>0</v>
      </c>
      <c r="BH1604" s="145">
        <f t="shared" si="47"/>
        <v>0</v>
      </c>
      <c r="BI1604" s="145">
        <f t="shared" si="48"/>
        <v>0</v>
      </c>
      <c r="BJ1604" s="18" t="s">
        <v>80</v>
      </c>
      <c r="BK1604" s="145">
        <f t="shared" si="49"/>
        <v>0</v>
      </c>
      <c r="BL1604" s="18" t="s">
        <v>310</v>
      </c>
      <c r="BM1604" s="144" t="s">
        <v>1629</v>
      </c>
    </row>
    <row r="1605" spans="2:65" s="1" customFormat="1" ht="49.15" customHeight="1">
      <c r="B1605" s="132"/>
      <c r="C1605" s="133" t="s">
        <v>1630</v>
      </c>
      <c r="D1605" s="133" t="s">
        <v>164</v>
      </c>
      <c r="E1605" s="134" t="s">
        <v>1631</v>
      </c>
      <c r="F1605" s="135" t="s">
        <v>1632</v>
      </c>
      <c r="G1605" s="136" t="s">
        <v>167</v>
      </c>
      <c r="H1605" s="137">
        <v>44.31</v>
      </c>
      <c r="I1605" s="138"/>
      <c r="J1605" s="139">
        <f t="shared" si="40"/>
        <v>0</v>
      </c>
      <c r="K1605" s="135" t="s">
        <v>3</v>
      </c>
      <c r="L1605" s="33"/>
      <c r="M1605" s="140" t="s">
        <v>3</v>
      </c>
      <c r="N1605" s="141" t="s">
        <v>44</v>
      </c>
      <c r="P1605" s="142">
        <f t="shared" si="41"/>
        <v>0</v>
      </c>
      <c r="Q1605" s="142">
        <v>0</v>
      </c>
      <c r="R1605" s="142">
        <f t="shared" si="42"/>
        <v>0</v>
      </c>
      <c r="S1605" s="142">
        <v>0</v>
      </c>
      <c r="T1605" s="143">
        <f t="shared" si="43"/>
        <v>0</v>
      </c>
      <c r="AR1605" s="144" t="s">
        <v>310</v>
      </c>
      <c r="AT1605" s="144" t="s">
        <v>164</v>
      </c>
      <c r="AU1605" s="144" t="s">
        <v>82</v>
      </c>
      <c r="AY1605" s="18" t="s">
        <v>161</v>
      </c>
      <c r="BE1605" s="145">
        <f t="shared" si="44"/>
        <v>0</v>
      </c>
      <c r="BF1605" s="145">
        <f t="shared" si="45"/>
        <v>0</v>
      </c>
      <c r="BG1605" s="145">
        <f t="shared" si="46"/>
        <v>0</v>
      </c>
      <c r="BH1605" s="145">
        <f t="shared" si="47"/>
        <v>0</v>
      </c>
      <c r="BI1605" s="145">
        <f t="shared" si="48"/>
        <v>0</v>
      </c>
      <c r="BJ1605" s="18" t="s">
        <v>80</v>
      </c>
      <c r="BK1605" s="145">
        <f t="shared" si="49"/>
        <v>0</v>
      </c>
      <c r="BL1605" s="18" t="s">
        <v>310</v>
      </c>
      <c r="BM1605" s="144" t="s">
        <v>1633</v>
      </c>
    </row>
    <row r="1606" spans="2:65" s="1" customFormat="1" ht="49.15" customHeight="1">
      <c r="B1606" s="132"/>
      <c r="C1606" s="133" t="s">
        <v>1634</v>
      </c>
      <c r="D1606" s="133" t="s">
        <v>164</v>
      </c>
      <c r="E1606" s="134" t="s">
        <v>1635</v>
      </c>
      <c r="F1606" s="135" t="s">
        <v>1636</v>
      </c>
      <c r="G1606" s="136" t="s">
        <v>212</v>
      </c>
      <c r="H1606" s="137">
        <v>1</v>
      </c>
      <c r="I1606" s="138"/>
      <c r="J1606" s="139">
        <f t="shared" si="40"/>
        <v>0</v>
      </c>
      <c r="K1606" s="135" t="s">
        <v>3</v>
      </c>
      <c r="L1606" s="33"/>
      <c r="M1606" s="140" t="s">
        <v>3</v>
      </c>
      <c r="N1606" s="141" t="s">
        <v>44</v>
      </c>
      <c r="P1606" s="142">
        <f t="shared" si="41"/>
        <v>0</v>
      </c>
      <c r="Q1606" s="142">
        <v>0</v>
      </c>
      <c r="R1606" s="142">
        <f t="shared" si="42"/>
        <v>0</v>
      </c>
      <c r="S1606" s="142">
        <v>0</v>
      </c>
      <c r="T1606" s="143">
        <f t="shared" si="43"/>
        <v>0</v>
      </c>
      <c r="AR1606" s="144" t="s">
        <v>310</v>
      </c>
      <c r="AT1606" s="144" t="s">
        <v>164</v>
      </c>
      <c r="AU1606" s="144" t="s">
        <v>82</v>
      </c>
      <c r="AY1606" s="18" t="s">
        <v>161</v>
      </c>
      <c r="BE1606" s="145">
        <f t="shared" si="44"/>
        <v>0</v>
      </c>
      <c r="BF1606" s="145">
        <f t="shared" si="45"/>
        <v>0</v>
      </c>
      <c r="BG1606" s="145">
        <f t="shared" si="46"/>
        <v>0</v>
      </c>
      <c r="BH1606" s="145">
        <f t="shared" si="47"/>
        <v>0</v>
      </c>
      <c r="BI1606" s="145">
        <f t="shared" si="48"/>
        <v>0</v>
      </c>
      <c r="BJ1606" s="18" t="s">
        <v>80</v>
      </c>
      <c r="BK1606" s="145">
        <f t="shared" si="49"/>
        <v>0</v>
      </c>
      <c r="BL1606" s="18" t="s">
        <v>310</v>
      </c>
      <c r="BM1606" s="144" t="s">
        <v>1637</v>
      </c>
    </row>
    <row r="1607" spans="2:65" s="1" customFormat="1" ht="49.15" customHeight="1">
      <c r="B1607" s="132"/>
      <c r="C1607" s="133" t="s">
        <v>1638</v>
      </c>
      <c r="D1607" s="133" t="s">
        <v>164</v>
      </c>
      <c r="E1607" s="134" t="s">
        <v>1639</v>
      </c>
      <c r="F1607" s="135" t="s">
        <v>1640</v>
      </c>
      <c r="G1607" s="136" t="s">
        <v>212</v>
      </c>
      <c r="H1607" s="137">
        <v>5</v>
      </c>
      <c r="I1607" s="138"/>
      <c r="J1607" s="139">
        <f t="shared" si="40"/>
        <v>0</v>
      </c>
      <c r="K1607" s="135" t="s">
        <v>3</v>
      </c>
      <c r="L1607" s="33"/>
      <c r="M1607" s="140" t="s">
        <v>3</v>
      </c>
      <c r="N1607" s="141" t="s">
        <v>44</v>
      </c>
      <c r="P1607" s="142">
        <f t="shared" si="41"/>
        <v>0</v>
      </c>
      <c r="Q1607" s="142">
        <v>0</v>
      </c>
      <c r="R1607" s="142">
        <f t="shared" si="42"/>
        <v>0</v>
      </c>
      <c r="S1607" s="142">
        <v>0</v>
      </c>
      <c r="T1607" s="143">
        <f t="shared" si="43"/>
        <v>0</v>
      </c>
      <c r="AR1607" s="144" t="s">
        <v>310</v>
      </c>
      <c r="AT1607" s="144" t="s">
        <v>164</v>
      </c>
      <c r="AU1607" s="144" t="s">
        <v>82</v>
      </c>
      <c r="AY1607" s="18" t="s">
        <v>161</v>
      </c>
      <c r="BE1607" s="145">
        <f t="shared" si="44"/>
        <v>0</v>
      </c>
      <c r="BF1607" s="145">
        <f t="shared" si="45"/>
        <v>0</v>
      </c>
      <c r="BG1607" s="145">
        <f t="shared" si="46"/>
        <v>0</v>
      </c>
      <c r="BH1607" s="145">
        <f t="shared" si="47"/>
        <v>0</v>
      </c>
      <c r="BI1607" s="145">
        <f t="shared" si="48"/>
        <v>0</v>
      </c>
      <c r="BJ1607" s="18" t="s">
        <v>80</v>
      </c>
      <c r="BK1607" s="145">
        <f t="shared" si="49"/>
        <v>0</v>
      </c>
      <c r="BL1607" s="18" t="s">
        <v>310</v>
      </c>
      <c r="BM1607" s="144" t="s">
        <v>1641</v>
      </c>
    </row>
    <row r="1608" spans="2:65" s="1" customFormat="1" ht="62.65" customHeight="1">
      <c r="B1608" s="132"/>
      <c r="C1608" s="133" t="s">
        <v>1642</v>
      </c>
      <c r="D1608" s="133" t="s">
        <v>164</v>
      </c>
      <c r="E1608" s="134" t="s">
        <v>1643</v>
      </c>
      <c r="F1608" s="135" t="s">
        <v>1644</v>
      </c>
      <c r="G1608" s="136" t="s">
        <v>212</v>
      </c>
      <c r="H1608" s="137">
        <v>1</v>
      </c>
      <c r="I1608" s="138"/>
      <c r="J1608" s="139">
        <f t="shared" si="40"/>
        <v>0</v>
      </c>
      <c r="K1608" s="135" t="s">
        <v>3</v>
      </c>
      <c r="L1608" s="33"/>
      <c r="M1608" s="140" t="s">
        <v>3</v>
      </c>
      <c r="N1608" s="141" t="s">
        <v>44</v>
      </c>
      <c r="P1608" s="142">
        <f t="shared" si="41"/>
        <v>0</v>
      </c>
      <c r="Q1608" s="142">
        <v>0</v>
      </c>
      <c r="R1608" s="142">
        <f t="shared" si="42"/>
        <v>0</v>
      </c>
      <c r="S1608" s="142">
        <v>0</v>
      </c>
      <c r="T1608" s="143">
        <f t="shared" si="43"/>
        <v>0</v>
      </c>
      <c r="AR1608" s="144" t="s">
        <v>310</v>
      </c>
      <c r="AT1608" s="144" t="s">
        <v>164</v>
      </c>
      <c r="AU1608" s="144" t="s">
        <v>82</v>
      </c>
      <c r="AY1608" s="18" t="s">
        <v>161</v>
      </c>
      <c r="BE1608" s="145">
        <f t="shared" si="44"/>
        <v>0</v>
      </c>
      <c r="BF1608" s="145">
        <f t="shared" si="45"/>
        <v>0</v>
      </c>
      <c r="BG1608" s="145">
        <f t="shared" si="46"/>
        <v>0</v>
      </c>
      <c r="BH1608" s="145">
        <f t="shared" si="47"/>
        <v>0</v>
      </c>
      <c r="BI1608" s="145">
        <f t="shared" si="48"/>
        <v>0</v>
      </c>
      <c r="BJ1608" s="18" t="s">
        <v>80</v>
      </c>
      <c r="BK1608" s="145">
        <f t="shared" si="49"/>
        <v>0</v>
      </c>
      <c r="BL1608" s="18" t="s">
        <v>310</v>
      </c>
      <c r="BM1608" s="144" t="s">
        <v>1645</v>
      </c>
    </row>
    <row r="1609" spans="2:65" s="1" customFormat="1" ht="16.5" customHeight="1">
      <c r="B1609" s="132"/>
      <c r="C1609" s="133" t="s">
        <v>1646</v>
      </c>
      <c r="D1609" s="133" t="s">
        <v>164</v>
      </c>
      <c r="E1609" s="134" t="s">
        <v>1647</v>
      </c>
      <c r="F1609" s="135" t="s">
        <v>1648</v>
      </c>
      <c r="G1609" s="136" t="s">
        <v>212</v>
      </c>
      <c r="H1609" s="137">
        <v>78</v>
      </c>
      <c r="I1609" s="138"/>
      <c r="J1609" s="139">
        <f t="shared" si="40"/>
        <v>0</v>
      </c>
      <c r="K1609" s="135" t="s">
        <v>3</v>
      </c>
      <c r="L1609" s="33"/>
      <c r="M1609" s="140" t="s">
        <v>3</v>
      </c>
      <c r="N1609" s="141" t="s">
        <v>44</v>
      </c>
      <c r="P1609" s="142">
        <f t="shared" si="41"/>
        <v>0</v>
      </c>
      <c r="Q1609" s="142">
        <v>0</v>
      </c>
      <c r="R1609" s="142">
        <f t="shared" si="42"/>
        <v>0</v>
      </c>
      <c r="S1609" s="142">
        <v>0</v>
      </c>
      <c r="T1609" s="143">
        <f t="shared" si="43"/>
        <v>0</v>
      </c>
      <c r="AR1609" s="144" t="s">
        <v>310</v>
      </c>
      <c r="AT1609" s="144" t="s">
        <v>164</v>
      </c>
      <c r="AU1609" s="144" t="s">
        <v>82</v>
      </c>
      <c r="AY1609" s="18" t="s">
        <v>161</v>
      </c>
      <c r="BE1609" s="145">
        <f t="shared" si="44"/>
        <v>0</v>
      </c>
      <c r="BF1609" s="145">
        <f t="shared" si="45"/>
        <v>0</v>
      </c>
      <c r="BG1609" s="145">
        <f t="shared" si="46"/>
        <v>0</v>
      </c>
      <c r="BH1609" s="145">
        <f t="shared" si="47"/>
        <v>0</v>
      </c>
      <c r="BI1609" s="145">
        <f t="shared" si="48"/>
        <v>0</v>
      </c>
      <c r="BJ1609" s="18" t="s">
        <v>80</v>
      </c>
      <c r="BK1609" s="145">
        <f t="shared" si="49"/>
        <v>0</v>
      </c>
      <c r="BL1609" s="18" t="s">
        <v>310</v>
      </c>
      <c r="BM1609" s="144" t="s">
        <v>1649</v>
      </c>
    </row>
    <row r="1610" spans="2:65" s="1" customFormat="1" ht="16.5" customHeight="1">
      <c r="B1610" s="132"/>
      <c r="C1610" s="133" t="s">
        <v>1650</v>
      </c>
      <c r="D1610" s="133" t="s">
        <v>164</v>
      </c>
      <c r="E1610" s="134" t="s">
        <v>1651</v>
      </c>
      <c r="F1610" s="135" t="s">
        <v>1652</v>
      </c>
      <c r="G1610" s="136" t="s">
        <v>212</v>
      </c>
      <c r="H1610" s="137">
        <v>26</v>
      </c>
      <c r="I1610" s="138"/>
      <c r="J1610" s="139">
        <f t="shared" si="40"/>
        <v>0</v>
      </c>
      <c r="K1610" s="135" t="s">
        <v>3</v>
      </c>
      <c r="L1610" s="33"/>
      <c r="M1610" s="140" t="s">
        <v>3</v>
      </c>
      <c r="N1610" s="141" t="s">
        <v>44</v>
      </c>
      <c r="P1610" s="142">
        <f t="shared" si="41"/>
        <v>0</v>
      </c>
      <c r="Q1610" s="142">
        <v>0</v>
      </c>
      <c r="R1610" s="142">
        <f t="shared" si="42"/>
        <v>0</v>
      </c>
      <c r="S1610" s="142">
        <v>0</v>
      </c>
      <c r="T1610" s="143">
        <f t="shared" si="43"/>
        <v>0</v>
      </c>
      <c r="AR1610" s="144" t="s">
        <v>310</v>
      </c>
      <c r="AT1610" s="144" t="s">
        <v>164</v>
      </c>
      <c r="AU1610" s="144" t="s">
        <v>82</v>
      </c>
      <c r="AY1610" s="18" t="s">
        <v>161</v>
      </c>
      <c r="BE1610" s="145">
        <f t="shared" si="44"/>
        <v>0</v>
      </c>
      <c r="BF1610" s="145">
        <f t="shared" si="45"/>
        <v>0</v>
      </c>
      <c r="BG1610" s="145">
        <f t="shared" si="46"/>
        <v>0</v>
      </c>
      <c r="BH1610" s="145">
        <f t="shared" si="47"/>
        <v>0</v>
      </c>
      <c r="BI1610" s="145">
        <f t="shared" si="48"/>
        <v>0</v>
      </c>
      <c r="BJ1610" s="18" t="s">
        <v>80</v>
      </c>
      <c r="BK1610" s="145">
        <f t="shared" si="49"/>
        <v>0</v>
      </c>
      <c r="BL1610" s="18" t="s">
        <v>310</v>
      </c>
      <c r="BM1610" s="144" t="s">
        <v>1653</v>
      </c>
    </row>
    <row r="1611" spans="2:65" s="1" customFormat="1" ht="49.15" customHeight="1">
      <c r="B1611" s="132"/>
      <c r="C1611" s="133" t="s">
        <v>1654</v>
      </c>
      <c r="D1611" s="133" t="s">
        <v>164</v>
      </c>
      <c r="E1611" s="134" t="s">
        <v>1655</v>
      </c>
      <c r="F1611" s="135" t="s">
        <v>1656</v>
      </c>
      <c r="G1611" s="136" t="s">
        <v>167</v>
      </c>
      <c r="H1611" s="137">
        <v>3.536</v>
      </c>
      <c r="I1611" s="138"/>
      <c r="J1611" s="139">
        <f t="shared" si="40"/>
        <v>0</v>
      </c>
      <c r="K1611" s="135" t="s">
        <v>3</v>
      </c>
      <c r="L1611" s="33"/>
      <c r="M1611" s="140" t="s">
        <v>3</v>
      </c>
      <c r="N1611" s="141" t="s">
        <v>44</v>
      </c>
      <c r="P1611" s="142">
        <f t="shared" si="41"/>
        <v>0</v>
      </c>
      <c r="Q1611" s="142">
        <v>0</v>
      </c>
      <c r="R1611" s="142">
        <f t="shared" si="42"/>
        <v>0</v>
      </c>
      <c r="S1611" s="142">
        <v>0</v>
      </c>
      <c r="T1611" s="143">
        <f t="shared" si="43"/>
        <v>0</v>
      </c>
      <c r="AR1611" s="144" t="s">
        <v>310</v>
      </c>
      <c r="AT1611" s="144" t="s">
        <v>164</v>
      </c>
      <c r="AU1611" s="144" t="s">
        <v>82</v>
      </c>
      <c r="AY1611" s="18" t="s">
        <v>161</v>
      </c>
      <c r="BE1611" s="145">
        <f t="shared" si="44"/>
        <v>0</v>
      </c>
      <c r="BF1611" s="145">
        <f t="shared" si="45"/>
        <v>0</v>
      </c>
      <c r="BG1611" s="145">
        <f t="shared" si="46"/>
        <v>0</v>
      </c>
      <c r="BH1611" s="145">
        <f t="shared" si="47"/>
        <v>0</v>
      </c>
      <c r="BI1611" s="145">
        <f t="shared" si="48"/>
        <v>0</v>
      </c>
      <c r="BJ1611" s="18" t="s">
        <v>80</v>
      </c>
      <c r="BK1611" s="145">
        <f t="shared" si="49"/>
        <v>0</v>
      </c>
      <c r="BL1611" s="18" t="s">
        <v>310</v>
      </c>
      <c r="BM1611" s="144" t="s">
        <v>1657</v>
      </c>
    </row>
    <row r="1612" spans="2:51" s="12" customFormat="1" ht="12">
      <c r="B1612" s="150"/>
      <c r="D1612" s="151" t="s">
        <v>173</v>
      </c>
      <c r="E1612" s="152" t="s">
        <v>3</v>
      </c>
      <c r="F1612" s="153" t="s">
        <v>1658</v>
      </c>
      <c r="H1612" s="152" t="s">
        <v>3</v>
      </c>
      <c r="I1612" s="154"/>
      <c r="L1612" s="150"/>
      <c r="M1612" s="155"/>
      <c r="T1612" s="156"/>
      <c r="AT1612" s="152" t="s">
        <v>173</v>
      </c>
      <c r="AU1612" s="152" t="s">
        <v>82</v>
      </c>
      <c r="AV1612" s="12" t="s">
        <v>80</v>
      </c>
      <c r="AW1612" s="12" t="s">
        <v>32</v>
      </c>
      <c r="AX1612" s="12" t="s">
        <v>73</v>
      </c>
      <c r="AY1612" s="152" t="s">
        <v>161</v>
      </c>
    </row>
    <row r="1613" spans="2:51" s="13" customFormat="1" ht="12">
      <c r="B1613" s="157"/>
      <c r="D1613" s="151" t="s">
        <v>173</v>
      </c>
      <c r="E1613" s="158" t="s">
        <v>3</v>
      </c>
      <c r="F1613" s="159" t="s">
        <v>1659</v>
      </c>
      <c r="H1613" s="160">
        <v>2.7</v>
      </c>
      <c r="I1613" s="161"/>
      <c r="L1613" s="157"/>
      <c r="M1613" s="162"/>
      <c r="T1613" s="163"/>
      <c r="AT1613" s="158" t="s">
        <v>173</v>
      </c>
      <c r="AU1613" s="158" t="s">
        <v>82</v>
      </c>
      <c r="AV1613" s="13" t="s">
        <v>82</v>
      </c>
      <c r="AW1613" s="13" t="s">
        <v>32</v>
      </c>
      <c r="AX1613" s="13" t="s">
        <v>73</v>
      </c>
      <c r="AY1613" s="158" t="s">
        <v>161</v>
      </c>
    </row>
    <row r="1614" spans="2:51" s="13" customFormat="1" ht="12">
      <c r="B1614" s="157"/>
      <c r="D1614" s="151" t="s">
        <v>173</v>
      </c>
      <c r="E1614" s="158" t="s">
        <v>3</v>
      </c>
      <c r="F1614" s="159" t="s">
        <v>1660</v>
      </c>
      <c r="H1614" s="160">
        <v>0.836</v>
      </c>
      <c r="I1614" s="161"/>
      <c r="L1614" s="157"/>
      <c r="M1614" s="162"/>
      <c r="T1614" s="163"/>
      <c r="AT1614" s="158" t="s">
        <v>173</v>
      </c>
      <c r="AU1614" s="158" t="s">
        <v>82</v>
      </c>
      <c r="AV1614" s="13" t="s">
        <v>82</v>
      </c>
      <c r="AW1614" s="13" t="s">
        <v>32</v>
      </c>
      <c r="AX1614" s="13" t="s">
        <v>73</v>
      </c>
      <c r="AY1614" s="158" t="s">
        <v>161</v>
      </c>
    </row>
    <row r="1615" spans="2:51" s="14" customFormat="1" ht="12">
      <c r="B1615" s="164"/>
      <c r="D1615" s="151" t="s">
        <v>173</v>
      </c>
      <c r="E1615" s="165" t="s">
        <v>3</v>
      </c>
      <c r="F1615" s="166" t="s">
        <v>192</v>
      </c>
      <c r="H1615" s="167">
        <v>3.536</v>
      </c>
      <c r="I1615" s="168"/>
      <c r="L1615" s="164"/>
      <c r="M1615" s="169"/>
      <c r="T1615" s="170"/>
      <c r="AT1615" s="165" t="s">
        <v>173</v>
      </c>
      <c r="AU1615" s="165" t="s">
        <v>82</v>
      </c>
      <c r="AV1615" s="14" t="s">
        <v>169</v>
      </c>
      <c r="AW1615" s="14" t="s">
        <v>32</v>
      </c>
      <c r="AX1615" s="14" t="s">
        <v>80</v>
      </c>
      <c r="AY1615" s="165" t="s">
        <v>161</v>
      </c>
    </row>
    <row r="1616" spans="2:65" s="1" customFormat="1" ht="21.75" customHeight="1">
      <c r="B1616" s="132"/>
      <c r="C1616" s="133" t="s">
        <v>1661</v>
      </c>
      <c r="D1616" s="133" t="s">
        <v>164</v>
      </c>
      <c r="E1616" s="134" t="s">
        <v>1662</v>
      </c>
      <c r="F1616" s="135" t="s">
        <v>1663</v>
      </c>
      <c r="G1616" s="136" t="s">
        <v>167</v>
      </c>
      <c r="H1616" s="137">
        <v>466.837</v>
      </c>
      <c r="I1616" s="138"/>
      <c r="J1616" s="139">
        <f>ROUND(I1616*H1616,2)</f>
        <v>0</v>
      </c>
      <c r="K1616" s="135" t="s">
        <v>168</v>
      </c>
      <c r="L1616" s="33"/>
      <c r="M1616" s="140" t="s">
        <v>3</v>
      </c>
      <c r="N1616" s="141" t="s">
        <v>44</v>
      </c>
      <c r="P1616" s="142">
        <f>O1616*H1616</f>
        <v>0</v>
      </c>
      <c r="Q1616" s="142">
        <v>0</v>
      </c>
      <c r="R1616" s="142">
        <f>Q1616*H1616</f>
        <v>0</v>
      </c>
      <c r="S1616" s="142">
        <v>0.02465</v>
      </c>
      <c r="T1616" s="143">
        <f>S1616*H1616</f>
        <v>11.507532049999998</v>
      </c>
      <c r="AR1616" s="144" t="s">
        <v>310</v>
      </c>
      <c r="AT1616" s="144" t="s">
        <v>164</v>
      </c>
      <c r="AU1616" s="144" t="s">
        <v>82</v>
      </c>
      <c r="AY1616" s="18" t="s">
        <v>161</v>
      </c>
      <c r="BE1616" s="145">
        <f>IF(N1616="základní",J1616,0)</f>
        <v>0</v>
      </c>
      <c r="BF1616" s="145">
        <f>IF(N1616="snížená",J1616,0)</f>
        <v>0</v>
      </c>
      <c r="BG1616" s="145">
        <f>IF(N1616="zákl. přenesená",J1616,0)</f>
        <v>0</v>
      </c>
      <c r="BH1616" s="145">
        <f>IF(N1616="sníž. přenesená",J1616,0)</f>
        <v>0</v>
      </c>
      <c r="BI1616" s="145">
        <f>IF(N1616="nulová",J1616,0)</f>
        <v>0</v>
      </c>
      <c r="BJ1616" s="18" t="s">
        <v>80</v>
      </c>
      <c r="BK1616" s="145">
        <f>ROUND(I1616*H1616,2)</f>
        <v>0</v>
      </c>
      <c r="BL1616" s="18" t="s">
        <v>310</v>
      </c>
      <c r="BM1616" s="144" t="s">
        <v>1664</v>
      </c>
    </row>
    <row r="1617" spans="2:47" s="1" customFormat="1" ht="12">
      <c r="B1617" s="33"/>
      <c r="D1617" s="146" t="s">
        <v>171</v>
      </c>
      <c r="F1617" s="147" t="s">
        <v>1665</v>
      </c>
      <c r="I1617" s="148"/>
      <c r="L1617" s="33"/>
      <c r="M1617" s="149"/>
      <c r="T1617" s="54"/>
      <c r="AT1617" s="18" t="s">
        <v>171</v>
      </c>
      <c r="AU1617" s="18" t="s">
        <v>82</v>
      </c>
    </row>
    <row r="1618" spans="2:51" s="12" customFormat="1" ht="12">
      <c r="B1618" s="150"/>
      <c r="D1618" s="151" t="s">
        <v>173</v>
      </c>
      <c r="E1618" s="152" t="s">
        <v>3</v>
      </c>
      <c r="F1618" s="153" t="s">
        <v>299</v>
      </c>
      <c r="H1618" s="152" t="s">
        <v>3</v>
      </c>
      <c r="I1618" s="154"/>
      <c r="L1618" s="150"/>
      <c r="M1618" s="155"/>
      <c r="T1618" s="156"/>
      <c r="AT1618" s="152" t="s">
        <v>173</v>
      </c>
      <c r="AU1618" s="152" t="s">
        <v>82</v>
      </c>
      <c r="AV1618" s="12" t="s">
        <v>80</v>
      </c>
      <c r="AW1618" s="12" t="s">
        <v>32</v>
      </c>
      <c r="AX1618" s="12" t="s">
        <v>73</v>
      </c>
      <c r="AY1618" s="152" t="s">
        <v>161</v>
      </c>
    </row>
    <row r="1619" spans="2:51" s="12" customFormat="1" ht="12">
      <c r="B1619" s="150"/>
      <c r="D1619" s="151" t="s">
        <v>173</v>
      </c>
      <c r="E1619" s="152" t="s">
        <v>3</v>
      </c>
      <c r="F1619" s="153" t="s">
        <v>1666</v>
      </c>
      <c r="H1619" s="152" t="s">
        <v>3</v>
      </c>
      <c r="I1619" s="154"/>
      <c r="L1619" s="150"/>
      <c r="M1619" s="155"/>
      <c r="T1619" s="156"/>
      <c r="AT1619" s="152" t="s">
        <v>173</v>
      </c>
      <c r="AU1619" s="152" t="s">
        <v>82</v>
      </c>
      <c r="AV1619" s="12" t="s">
        <v>80</v>
      </c>
      <c r="AW1619" s="12" t="s">
        <v>32</v>
      </c>
      <c r="AX1619" s="12" t="s">
        <v>73</v>
      </c>
      <c r="AY1619" s="152" t="s">
        <v>161</v>
      </c>
    </row>
    <row r="1620" spans="2:51" s="13" customFormat="1" ht="22.5">
      <c r="B1620" s="157"/>
      <c r="D1620" s="151" t="s">
        <v>173</v>
      </c>
      <c r="E1620" s="158" t="s">
        <v>3</v>
      </c>
      <c r="F1620" s="159" t="s">
        <v>1667</v>
      </c>
      <c r="H1620" s="160">
        <v>152.931</v>
      </c>
      <c r="I1620" s="161"/>
      <c r="L1620" s="157"/>
      <c r="M1620" s="162"/>
      <c r="T1620" s="163"/>
      <c r="AT1620" s="158" t="s">
        <v>173</v>
      </c>
      <c r="AU1620" s="158" t="s">
        <v>82</v>
      </c>
      <c r="AV1620" s="13" t="s">
        <v>82</v>
      </c>
      <c r="AW1620" s="13" t="s">
        <v>32</v>
      </c>
      <c r="AX1620" s="13" t="s">
        <v>73</v>
      </c>
      <c r="AY1620" s="158" t="s">
        <v>161</v>
      </c>
    </row>
    <row r="1621" spans="2:51" s="13" customFormat="1" ht="12">
      <c r="B1621" s="157"/>
      <c r="D1621" s="151" t="s">
        <v>173</v>
      </c>
      <c r="E1621" s="158" t="s">
        <v>3</v>
      </c>
      <c r="F1621" s="159" t="s">
        <v>1668</v>
      </c>
      <c r="H1621" s="160">
        <v>-8.54</v>
      </c>
      <c r="I1621" s="161"/>
      <c r="L1621" s="157"/>
      <c r="M1621" s="162"/>
      <c r="T1621" s="163"/>
      <c r="AT1621" s="158" t="s">
        <v>173</v>
      </c>
      <c r="AU1621" s="158" t="s">
        <v>82</v>
      </c>
      <c r="AV1621" s="13" t="s">
        <v>82</v>
      </c>
      <c r="AW1621" s="13" t="s">
        <v>32</v>
      </c>
      <c r="AX1621" s="13" t="s">
        <v>73</v>
      </c>
      <c r="AY1621" s="158" t="s">
        <v>161</v>
      </c>
    </row>
    <row r="1622" spans="2:51" s="12" customFormat="1" ht="12">
      <c r="B1622" s="150"/>
      <c r="D1622" s="151" t="s">
        <v>173</v>
      </c>
      <c r="E1622" s="152" t="s">
        <v>3</v>
      </c>
      <c r="F1622" s="153" t="s">
        <v>440</v>
      </c>
      <c r="H1622" s="152" t="s">
        <v>3</v>
      </c>
      <c r="I1622" s="154"/>
      <c r="L1622" s="150"/>
      <c r="M1622" s="155"/>
      <c r="T1622" s="156"/>
      <c r="AT1622" s="152" t="s">
        <v>173</v>
      </c>
      <c r="AU1622" s="152" t="s">
        <v>82</v>
      </c>
      <c r="AV1622" s="12" t="s">
        <v>80</v>
      </c>
      <c r="AW1622" s="12" t="s">
        <v>32</v>
      </c>
      <c r="AX1622" s="12" t="s">
        <v>73</v>
      </c>
      <c r="AY1622" s="152" t="s">
        <v>161</v>
      </c>
    </row>
    <row r="1623" spans="2:51" s="13" customFormat="1" ht="12">
      <c r="B1623" s="157"/>
      <c r="D1623" s="151" t="s">
        <v>173</v>
      </c>
      <c r="E1623" s="158" t="s">
        <v>3</v>
      </c>
      <c r="F1623" s="159" t="s">
        <v>1669</v>
      </c>
      <c r="H1623" s="160">
        <v>40.775</v>
      </c>
      <c r="I1623" s="161"/>
      <c r="L1623" s="157"/>
      <c r="M1623" s="162"/>
      <c r="T1623" s="163"/>
      <c r="AT1623" s="158" t="s">
        <v>173</v>
      </c>
      <c r="AU1623" s="158" t="s">
        <v>82</v>
      </c>
      <c r="AV1623" s="13" t="s">
        <v>82</v>
      </c>
      <c r="AW1623" s="13" t="s">
        <v>32</v>
      </c>
      <c r="AX1623" s="13" t="s">
        <v>73</v>
      </c>
      <c r="AY1623" s="158" t="s">
        <v>161</v>
      </c>
    </row>
    <row r="1624" spans="2:51" s="12" customFormat="1" ht="12">
      <c r="B1624" s="150"/>
      <c r="D1624" s="151" t="s">
        <v>173</v>
      </c>
      <c r="E1624" s="152" t="s">
        <v>3</v>
      </c>
      <c r="F1624" s="153" t="s">
        <v>1670</v>
      </c>
      <c r="H1624" s="152" t="s">
        <v>3</v>
      </c>
      <c r="I1624" s="154"/>
      <c r="L1624" s="150"/>
      <c r="M1624" s="155"/>
      <c r="T1624" s="156"/>
      <c r="AT1624" s="152" t="s">
        <v>173</v>
      </c>
      <c r="AU1624" s="152" t="s">
        <v>82</v>
      </c>
      <c r="AV1624" s="12" t="s">
        <v>80</v>
      </c>
      <c r="AW1624" s="12" t="s">
        <v>32</v>
      </c>
      <c r="AX1624" s="12" t="s">
        <v>73</v>
      </c>
      <c r="AY1624" s="152" t="s">
        <v>161</v>
      </c>
    </row>
    <row r="1625" spans="2:51" s="13" customFormat="1" ht="12">
      <c r="B1625" s="157"/>
      <c r="D1625" s="151" t="s">
        <v>173</v>
      </c>
      <c r="E1625" s="158" t="s">
        <v>3</v>
      </c>
      <c r="F1625" s="159" t="s">
        <v>1671</v>
      </c>
      <c r="H1625" s="160">
        <v>16.973</v>
      </c>
      <c r="I1625" s="161"/>
      <c r="L1625" s="157"/>
      <c r="M1625" s="162"/>
      <c r="T1625" s="163"/>
      <c r="AT1625" s="158" t="s">
        <v>173</v>
      </c>
      <c r="AU1625" s="158" t="s">
        <v>82</v>
      </c>
      <c r="AV1625" s="13" t="s">
        <v>82</v>
      </c>
      <c r="AW1625" s="13" t="s">
        <v>32</v>
      </c>
      <c r="AX1625" s="13" t="s">
        <v>73</v>
      </c>
      <c r="AY1625" s="158" t="s">
        <v>161</v>
      </c>
    </row>
    <row r="1626" spans="2:51" s="12" customFormat="1" ht="12">
      <c r="B1626" s="150"/>
      <c r="D1626" s="151" t="s">
        <v>173</v>
      </c>
      <c r="E1626" s="152" t="s">
        <v>3</v>
      </c>
      <c r="F1626" s="153" t="s">
        <v>276</v>
      </c>
      <c r="H1626" s="152" t="s">
        <v>3</v>
      </c>
      <c r="I1626" s="154"/>
      <c r="L1626" s="150"/>
      <c r="M1626" s="155"/>
      <c r="T1626" s="156"/>
      <c r="AT1626" s="152" t="s">
        <v>173</v>
      </c>
      <c r="AU1626" s="152" t="s">
        <v>82</v>
      </c>
      <c r="AV1626" s="12" t="s">
        <v>80</v>
      </c>
      <c r="AW1626" s="12" t="s">
        <v>32</v>
      </c>
      <c r="AX1626" s="12" t="s">
        <v>73</v>
      </c>
      <c r="AY1626" s="152" t="s">
        <v>161</v>
      </c>
    </row>
    <row r="1627" spans="2:51" s="13" customFormat="1" ht="22.5">
      <c r="B1627" s="157"/>
      <c r="D1627" s="151" t="s">
        <v>173</v>
      </c>
      <c r="E1627" s="158" t="s">
        <v>3</v>
      </c>
      <c r="F1627" s="159" t="s">
        <v>1672</v>
      </c>
      <c r="H1627" s="160">
        <v>247.156</v>
      </c>
      <c r="I1627" s="161"/>
      <c r="L1627" s="157"/>
      <c r="M1627" s="162"/>
      <c r="T1627" s="163"/>
      <c r="AT1627" s="158" t="s">
        <v>173</v>
      </c>
      <c r="AU1627" s="158" t="s">
        <v>82</v>
      </c>
      <c r="AV1627" s="13" t="s">
        <v>82</v>
      </c>
      <c r="AW1627" s="13" t="s">
        <v>32</v>
      </c>
      <c r="AX1627" s="13" t="s">
        <v>73</v>
      </c>
      <c r="AY1627" s="158" t="s">
        <v>161</v>
      </c>
    </row>
    <row r="1628" spans="2:51" s="13" customFormat="1" ht="12">
      <c r="B1628" s="157"/>
      <c r="D1628" s="151" t="s">
        <v>173</v>
      </c>
      <c r="E1628" s="158" t="s">
        <v>3</v>
      </c>
      <c r="F1628" s="159" t="s">
        <v>1673</v>
      </c>
      <c r="H1628" s="160">
        <v>-8.684</v>
      </c>
      <c r="I1628" s="161"/>
      <c r="L1628" s="157"/>
      <c r="M1628" s="162"/>
      <c r="T1628" s="163"/>
      <c r="AT1628" s="158" t="s">
        <v>173</v>
      </c>
      <c r="AU1628" s="158" t="s">
        <v>82</v>
      </c>
      <c r="AV1628" s="13" t="s">
        <v>82</v>
      </c>
      <c r="AW1628" s="13" t="s">
        <v>32</v>
      </c>
      <c r="AX1628" s="13" t="s">
        <v>73</v>
      </c>
      <c r="AY1628" s="158" t="s">
        <v>161</v>
      </c>
    </row>
    <row r="1629" spans="2:51" s="12" customFormat="1" ht="12">
      <c r="B1629" s="150"/>
      <c r="D1629" s="151" t="s">
        <v>173</v>
      </c>
      <c r="E1629" s="152" t="s">
        <v>3</v>
      </c>
      <c r="F1629" s="153" t="s">
        <v>307</v>
      </c>
      <c r="H1629" s="152" t="s">
        <v>3</v>
      </c>
      <c r="I1629" s="154"/>
      <c r="L1629" s="150"/>
      <c r="M1629" s="155"/>
      <c r="T1629" s="156"/>
      <c r="AT1629" s="152" t="s">
        <v>173</v>
      </c>
      <c r="AU1629" s="152" t="s">
        <v>82</v>
      </c>
      <c r="AV1629" s="12" t="s">
        <v>80</v>
      </c>
      <c r="AW1629" s="12" t="s">
        <v>32</v>
      </c>
      <c r="AX1629" s="12" t="s">
        <v>73</v>
      </c>
      <c r="AY1629" s="152" t="s">
        <v>161</v>
      </c>
    </row>
    <row r="1630" spans="2:51" s="13" customFormat="1" ht="12">
      <c r="B1630" s="157"/>
      <c r="D1630" s="151" t="s">
        <v>173</v>
      </c>
      <c r="E1630" s="158" t="s">
        <v>3</v>
      </c>
      <c r="F1630" s="159" t="s">
        <v>1674</v>
      </c>
      <c r="H1630" s="160">
        <v>23.526</v>
      </c>
      <c r="I1630" s="161"/>
      <c r="L1630" s="157"/>
      <c r="M1630" s="162"/>
      <c r="T1630" s="163"/>
      <c r="AT1630" s="158" t="s">
        <v>173</v>
      </c>
      <c r="AU1630" s="158" t="s">
        <v>82</v>
      </c>
      <c r="AV1630" s="13" t="s">
        <v>82</v>
      </c>
      <c r="AW1630" s="13" t="s">
        <v>32</v>
      </c>
      <c r="AX1630" s="13" t="s">
        <v>73</v>
      </c>
      <c r="AY1630" s="158" t="s">
        <v>161</v>
      </c>
    </row>
    <row r="1631" spans="2:51" s="12" customFormat="1" ht="12">
      <c r="B1631" s="150"/>
      <c r="D1631" s="151" t="s">
        <v>173</v>
      </c>
      <c r="E1631" s="152" t="s">
        <v>3</v>
      </c>
      <c r="F1631" s="153" t="s">
        <v>1675</v>
      </c>
      <c r="H1631" s="152" t="s">
        <v>3</v>
      </c>
      <c r="I1631" s="154"/>
      <c r="L1631" s="150"/>
      <c r="M1631" s="155"/>
      <c r="T1631" s="156"/>
      <c r="AT1631" s="152" t="s">
        <v>173</v>
      </c>
      <c r="AU1631" s="152" t="s">
        <v>82</v>
      </c>
      <c r="AV1631" s="12" t="s">
        <v>80</v>
      </c>
      <c r="AW1631" s="12" t="s">
        <v>32</v>
      </c>
      <c r="AX1631" s="12" t="s">
        <v>73</v>
      </c>
      <c r="AY1631" s="152" t="s">
        <v>161</v>
      </c>
    </row>
    <row r="1632" spans="2:51" s="13" customFormat="1" ht="12">
      <c r="B1632" s="157"/>
      <c r="D1632" s="151" t="s">
        <v>173</v>
      </c>
      <c r="E1632" s="158" t="s">
        <v>3</v>
      </c>
      <c r="F1632" s="159" t="s">
        <v>1676</v>
      </c>
      <c r="H1632" s="160">
        <v>2.7</v>
      </c>
      <c r="I1632" s="161"/>
      <c r="L1632" s="157"/>
      <c r="M1632" s="162"/>
      <c r="T1632" s="163"/>
      <c r="AT1632" s="158" t="s">
        <v>173</v>
      </c>
      <c r="AU1632" s="158" t="s">
        <v>82</v>
      </c>
      <c r="AV1632" s="13" t="s">
        <v>82</v>
      </c>
      <c r="AW1632" s="13" t="s">
        <v>32</v>
      </c>
      <c r="AX1632" s="13" t="s">
        <v>73</v>
      </c>
      <c r="AY1632" s="158" t="s">
        <v>161</v>
      </c>
    </row>
    <row r="1633" spans="2:51" s="14" customFormat="1" ht="12">
      <c r="B1633" s="164"/>
      <c r="D1633" s="151" t="s">
        <v>173</v>
      </c>
      <c r="E1633" s="165" t="s">
        <v>3</v>
      </c>
      <c r="F1633" s="166" t="s">
        <v>192</v>
      </c>
      <c r="H1633" s="167">
        <v>466.837</v>
      </c>
      <c r="I1633" s="168"/>
      <c r="L1633" s="164"/>
      <c r="M1633" s="169"/>
      <c r="T1633" s="170"/>
      <c r="AT1633" s="165" t="s">
        <v>173</v>
      </c>
      <c r="AU1633" s="165" t="s">
        <v>82</v>
      </c>
      <c r="AV1633" s="14" t="s">
        <v>169</v>
      </c>
      <c r="AW1633" s="14" t="s">
        <v>32</v>
      </c>
      <c r="AX1633" s="14" t="s">
        <v>80</v>
      </c>
      <c r="AY1633" s="165" t="s">
        <v>161</v>
      </c>
    </row>
    <row r="1634" spans="2:65" s="1" customFormat="1" ht="16.5" customHeight="1">
      <c r="B1634" s="132"/>
      <c r="C1634" s="133" t="s">
        <v>1677</v>
      </c>
      <c r="D1634" s="133" t="s">
        <v>164</v>
      </c>
      <c r="E1634" s="134" t="s">
        <v>1678</v>
      </c>
      <c r="F1634" s="135" t="s">
        <v>1679</v>
      </c>
      <c r="G1634" s="136" t="s">
        <v>167</v>
      </c>
      <c r="H1634" s="137">
        <v>464.137</v>
      </c>
      <c r="I1634" s="138"/>
      <c r="J1634" s="139">
        <f>ROUND(I1634*H1634,2)</f>
        <v>0</v>
      </c>
      <c r="K1634" s="135" t="s">
        <v>168</v>
      </c>
      <c r="L1634" s="33"/>
      <c r="M1634" s="140" t="s">
        <v>3</v>
      </c>
      <c r="N1634" s="141" t="s">
        <v>44</v>
      </c>
      <c r="P1634" s="142">
        <f>O1634*H1634</f>
        <v>0</v>
      </c>
      <c r="Q1634" s="142">
        <v>0</v>
      </c>
      <c r="R1634" s="142">
        <f>Q1634*H1634</f>
        <v>0</v>
      </c>
      <c r="S1634" s="142">
        <v>0.008</v>
      </c>
      <c r="T1634" s="143">
        <f>S1634*H1634</f>
        <v>3.713096</v>
      </c>
      <c r="AR1634" s="144" t="s">
        <v>310</v>
      </c>
      <c r="AT1634" s="144" t="s">
        <v>164</v>
      </c>
      <c r="AU1634" s="144" t="s">
        <v>82</v>
      </c>
      <c r="AY1634" s="18" t="s">
        <v>161</v>
      </c>
      <c r="BE1634" s="145">
        <f>IF(N1634="základní",J1634,0)</f>
        <v>0</v>
      </c>
      <c r="BF1634" s="145">
        <f>IF(N1634="snížená",J1634,0)</f>
        <v>0</v>
      </c>
      <c r="BG1634" s="145">
        <f>IF(N1634="zákl. přenesená",J1634,0)</f>
        <v>0</v>
      </c>
      <c r="BH1634" s="145">
        <f>IF(N1634="sníž. přenesená",J1634,0)</f>
        <v>0</v>
      </c>
      <c r="BI1634" s="145">
        <f>IF(N1634="nulová",J1634,0)</f>
        <v>0</v>
      </c>
      <c r="BJ1634" s="18" t="s">
        <v>80</v>
      </c>
      <c r="BK1634" s="145">
        <f>ROUND(I1634*H1634,2)</f>
        <v>0</v>
      </c>
      <c r="BL1634" s="18" t="s">
        <v>310</v>
      </c>
      <c r="BM1634" s="144" t="s">
        <v>1680</v>
      </c>
    </row>
    <row r="1635" spans="2:47" s="1" customFormat="1" ht="12">
      <c r="B1635" s="33"/>
      <c r="D1635" s="146" t="s">
        <v>171</v>
      </c>
      <c r="F1635" s="147" t="s">
        <v>1681</v>
      </c>
      <c r="I1635" s="148"/>
      <c r="L1635" s="33"/>
      <c r="M1635" s="149"/>
      <c r="T1635" s="54"/>
      <c r="AT1635" s="18" t="s">
        <v>171</v>
      </c>
      <c r="AU1635" s="18" t="s">
        <v>82</v>
      </c>
    </row>
    <row r="1636" spans="2:51" s="12" customFormat="1" ht="12">
      <c r="B1636" s="150"/>
      <c r="D1636" s="151" t="s">
        <v>173</v>
      </c>
      <c r="E1636" s="152" t="s">
        <v>3</v>
      </c>
      <c r="F1636" s="153" t="s">
        <v>299</v>
      </c>
      <c r="H1636" s="152" t="s">
        <v>3</v>
      </c>
      <c r="I1636" s="154"/>
      <c r="L1636" s="150"/>
      <c r="M1636" s="155"/>
      <c r="T1636" s="156"/>
      <c r="AT1636" s="152" t="s">
        <v>173</v>
      </c>
      <c r="AU1636" s="152" t="s">
        <v>82</v>
      </c>
      <c r="AV1636" s="12" t="s">
        <v>80</v>
      </c>
      <c r="AW1636" s="12" t="s">
        <v>32</v>
      </c>
      <c r="AX1636" s="12" t="s">
        <v>73</v>
      </c>
      <c r="AY1636" s="152" t="s">
        <v>161</v>
      </c>
    </row>
    <row r="1637" spans="2:51" s="12" customFormat="1" ht="12">
      <c r="B1637" s="150"/>
      <c r="D1637" s="151" t="s">
        <v>173</v>
      </c>
      <c r="E1637" s="152" t="s">
        <v>3</v>
      </c>
      <c r="F1637" s="153" t="s">
        <v>1666</v>
      </c>
      <c r="H1637" s="152" t="s">
        <v>3</v>
      </c>
      <c r="I1637" s="154"/>
      <c r="L1637" s="150"/>
      <c r="M1637" s="155"/>
      <c r="T1637" s="156"/>
      <c r="AT1637" s="152" t="s">
        <v>173</v>
      </c>
      <c r="AU1637" s="152" t="s">
        <v>82</v>
      </c>
      <c r="AV1637" s="12" t="s">
        <v>80</v>
      </c>
      <c r="AW1637" s="12" t="s">
        <v>32</v>
      </c>
      <c r="AX1637" s="12" t="s">
        <v>73</v>
      </c>
      <c r="AY1637" s="152" t="s">
        <v>161</v>
      </c>
    </row>
    <row r="1638" spans="2:51" s="13" customFormat="1" ht="22.5">
      <c r="B1638" s="157"/>
      <c r="D1638" s="151" t="s">
        <v>173</v>
      </c>
      <c r="E1638" s="158" t="s">
        <v>3</v>
      </c>
      <c r="F1638" s="159" t="s">
        <v>1667</v>
      </c>
      <c r="H1638" s="160">
        <v>152.931</v>
      </c>
      <c r="I1638" s="161"/>
      <c r="L1638" s="157"/>
      <c r="M1638" s="162"/>
      <c r="T1638" s="163"/>
      <c r="AT1638" s="158" t="s">
        <v>173</v>
      </c>
      <c r="AU1638" s="158" t="s">
        <v>82</v>
      </c>
      <c r="AV1638" s="13" t="s">
        <v>82</v>
      </c>
      <c r="AW1638" s="13" t="s">
        <v>32</v>
      </c>
      <c r="AX1638" s="13" t="s">
        <v>73</v>
      </c>
      <c r="AY1638" s="158" t="s">
        <v>161</v>
      </c>
    </row>
    <row r="1639" spans="2:51" s="13" customFormat="1" ht="12">
      <c r="B1639" s="157"/>
      <c r="D1639" s="151" t="s">
        <v>173</v>
      </c>
      <c r="E1639" s="158" t="s">
        <v>3</v>
      </c>
      <c r="F1639" s="159" t="s">
        <v>1668</v>
      </c>
      <c r="H1639" s="160">
        <v>-8.54</v>
      </c>
      <c r="I1639" s="161"/>
      <c r="L1639" s="157"/>
      <c r="M1639" s="162"/>
      <c r="T1639" s="163"/>
      <c r="AT1639" s="158" t="s">
        <v>173</v>
      </c>
      <c r="AU1639" s="158" t="s">
        <v>82</v>
      </c>
      <c r="AV1639" s="13" t="s">
        <v>82</v>
      </c>
      <c r="AW1639" s="13" t="s">
        <v>32</v>
      </c>
      <c r="AX1639" s="13" t="s">
        <v>73</v>
      </c>
      <c r="AY1639" s="158" t="s">
        <v>161</v>
      </c>
    </row>
    <row r="1640" spans="2:51" s="12" customFormat="1" ht="12">
      <c r="B1640" s="150"/>
      <c r="D1640" s="151" t="s">
        <v>173</v>
      </c>
      <c r="E1640" s="152" t="s">
        <v>3</v>
      </c>
      <c r="F1640" s="153" t="s">
        <v>440</v>
      </c>
      <c r="H1640" s="152" t="s">
        <v>3</v>
      </c>
      <c r="I1640" s="154"/>
      <c r="L1640" s="150"/>
      <c r="M1640" s="155"/>
      <c r="T1640" s="156"/>
      <c r="AT1640" s="152" t="s">
        <v>173</v>
      </c>
      <c r="AU1640" s="152" t="s">
        <v>82</v>
      </c>
      <c r="AV1640" s="12" t="s">
        <v>80</v>
      </c>
      <c r="AW1640" s="12" t="s">
        <v>32</v>
      </c>
      <c r="AX1640" s="12" t="s">
        <v>73</v>
      </c>
      <c r="AY1640" s="152" t="s">
        <v>161</v>
      </c>
    </row>
    <row r="1641" spans="2:51" s="13" customFormat="1" ht="12">
      <c r="B1641" s="157"/>
      <c r="D1641" s="151" t="s">
        <v>173</v>
      </c>
      <c r="E1641" s="158" t="s">
        <v>3</v>
      </c>
      <c r="F1641" s="159" t="s">
        <v>1669</v>
      </c>
      <c r="H1641" s="160">
        <v>40.775</v>
      </c>
      <c r="I1641" s="161"/>
      <c r="L1641" s="157"/>
      <c r="M1641" s="162"/>
      <c r="T1641" s="163"/>
      <c r="AT1641" s="158" t="s">
        <v>173</v>
      </c>
      <c r="AU1641" s="158" t="s">
        <v>82</v>
      </c>
      <c r="AV1641" s="13" t="s">
        <v>82</v>
      </c>
      <c r="AW1641" s="13" t="s">
        <v>32</v>
      </c>
      <c r="AX1641" s="13" t="s">
        <v>73</v>
      </c>
      <c r="AY1641" s="158" t="s">
        <v>161</v>
      </c>
    </row>
    <row r="1642" spans="2:51" s="12" customFormat="1" ht="12">
      <c r="B1642" s="150"/>
      <c r="D1642" s="151" t="s">
        <v>173</v>
      </c>
      <c r="E1642" s="152" t="s">
        <v>3</v>
      </c>
      <c r="F1642" s="153" t="s">
        <v>1670</v>
      </c>
      <c r="H1642" s="152" t="s">
        <v>3</v>
      </c>
      <c r="I1642" s="154"/>
      <c r="L1642" s="150"/>
      <c r="M1642" s="155"/>
      <c r="T1642" s="156"/>
      <c r="AT1642" s="152" t="s">
        <v>173</v>
      </c>
      <c r="AU1642" s="152" t="s">
        <v>82</v>
      </c>
      <c r="AV1642" s="12" t="s">
        <v>80</v>
      </c>
      <c r="AW1642" s="12" t="s">
        <v>32</v>
      </c>
      <c r="AX1642" s="12" t="s">
        <v>73</v>
      </c>
      <c r="AY1642" s="152" t="s">
        <v>161</v>
      </c>
    </row>
    <row r="1643" spans="2:51" s="13" customFormat="1" ht="12">
      <c r="B1643" s="157"/>
      <c r="D1643" s="151" t="s">
        <v>173</v>
      </c>
      <c r="E1643" s="158" t="s">
        <v>3</v>
      </c>
      <c r="F1643" s="159" t="s">
        <v>1671</v>
      </c>
      <c r="H1643" s="160">
        <v>16.973</v>
      </c>
      <c r="I1643" s="161"/>
      <c r="L1643" s="157"/>
      <c r="M1643" s="162"/>
      <c r="T1643" s="163"/>
      <c r="AT1643" s="158" t="s">
        <v>173</v>
      </c>
      <c r="AU1643" s="158" t="s">
        <v>82</v>
      </c>
      <c r="AV1643" s="13" t="s">
        <v>82</v>
      </c>
      <c r="AW1643" s="13" t="s">
        <v>32</v>
      </c>
      <c r="AX1643" s="13" t="s">
        <v>73</v>
      </c>
      <c r="AY1643" s="158" t="s">
        <v>161</v>
      </c>
    </row>
    <row r="1644" spans="2:51" s="12" customFormat="1" ht="12">
      <c r="B1644" s="150"/>
      <c r="D1644" s="151" t="s">
        <v>173</v>
      </c>
      <c r="E1644" s="152" t="s">
        <v>3</v>
      </c>
      <c r="F1644" s="153" t="s">
        <v>276</v>
      </c>
      <c r="H1644" s="152" t="s">
        <v>3</v>
      </c>
      <c r="I1644" s="154"/>
      <c r="L1644" s="150"/>
      <c r="M1644" s="155"/>
      <c r="T1644" s="156"/>
      <c r="AT1644" s="152" t="s">
        <v>173</v>
      </c>
      <c r="AU1644" s="152" t="s">
        <v>82</v>
      </c>
      <c r="AV1644" s="12" t="s">
        <v>80</v>
      </c>
      <c r="AW1644" s="12" t="s">
        <v>32</v>
      </c>
      <c r="AX1644" s="12" t="s">
        <v>73</v>
      </c>
      <c r="AY1644" s="152" t="s">
        <v>161</v>
      </c>
    </row>
    <row r="1645" spans="2:51" s="13" customFormat="1" ht="22.5">
      <c r="B1645" s="157"/>
      <c r="D1645" s="151" t="s">
        <v>173</v>
      </c>
      <c r="E1645" s="158" t="s">
        <v>3</v>
      </c>
      <c r="F1645" s="159" t="s">
        <v>1672</v>
      </c>
      <c r="H1645" s="160">
        <v>247.156</v>
      </c>
      <c r="I1645" s="161"/>
      <c r="L1645" s="157"/>
      <c r="M1645" s="162"/>
      <c r="T1645" s="163"/>
      <c r="AT1645" s="158" t="s">
        <v>173</v>
      </c>
      <c r="AU1645" s="158" t="s">
        <v>82</v>
      </c>
      <c r="AV1645" s="13" t="s">
        <v>82</v>
      </c>
      <c r="AW1645" s="13" t="s">
        <v>32</v>
      </c>
      <c r="AX1645" s="13" t="s">
        <v>73</v>
      </c>
      <c r="AY1645" s="158" t="s">
        <v>161</v>
      </c>
    </row>
    <row r="1646" spans="2:51" s="13" customFormat="1" ht="12">
      <c r="B1646" s="157"/>
      <c r="D1646" s="151" t="s">
        <v>173</v>
      </c>
      <c r="E1646" s="158" t="s">
        <v>3</v>
      </c>
      <c r="F1646" s="159" t="s">
        <v>1673</v>
      </c>
      <c r="H1646" s="160">
        <v>-8.684</v>
      </c>
      <c r="I1646" s="161"/>
      <c r="L1646" s="157"/>
      <c r="M1646" s="162"/>
      <c r="T1646" s="163"/>
      <c r="AT1646" s="158" t="s">
        <v>173</v>
      </c>
      <c r="AU1646" s="158" t="s">
        <v>82</v>
      </c>
      <c r="AV1646" s="13" t="s">
        <v>82</v>
      </c>
      <c r="AW1646" s="13" t="s">
        <v>32</v>
      </c>
      <c r="AX1646" s="13" t="s">
        <v>73</v>
      </c>
      <c r="AY1646" s="158" t="s">
        <v>161</v>
      </c>
    </row>
    <row r="1647" spans="2:51" s="12" customFormat="1" ht="12">
      <c r="B1647" s="150"/>
      <c r="D1647" s="151" t="s">
        <v>173</v>
      </c>
      <c r="E1647" s="152" t="s">
        <v>3</v>
      </c>
      <c r="F1647" s="153" t="s">
        <v>307</v>
      </c>
      <c r="H1647" s="152" t="s">
        <v>3</v>
      </c>
      <c r="I1647" s="154"/>
      <c r="L1647" s="150"/>
      <c r="M1647" s="155"/>
      <c r="T1647" s="156"/>
      <c r="AT1647" s="152" t="s">
        <v>173</v>
      </c>
      <c r="AU1647" s="152" t="s">
        <v>82</v>
      </c>
      <c r="AV1647" s="12" t="s">
        <v>80</v>
      </c>
      <c r="AW1647" s="12" t="s">
        <v>32</v>
      </c>
      <c r="AX1647" s="12" t="s">
        <v>73</v>
      </c>
      <c r="AY1647" s="152" t="s">
        <v>161</v>
      </c>
    </row>
    <row r="1648" spans="2:51" s="13" customFormat="1" ht="12">
      <c r="B1648" s="157"/>
      <c r="D1648" s="151" t="s">
        <v>173</v>
      </c>
      <c r="E1648" s="158" t="s">
        <v>3</v>
      </c>
      <c r="F1648" s="159" t="s">
        <v>1674</v>
      </c>
      <c r="H1648" s="160">
        <v>23.526</v>
      </c>
      <c r="I1648" s="161"/>
      <c r="L1648" s="157"/>
      <c r="M1648" s="162"/>
      <c r="T1648" s="163"/>
      <c r="AT1648" s="158" t="s">
        <v>173</v>
      </c>
      <c r="AU1648" s="158" t="s">
        <v>82</v>
      </c>
      <c r="AV1648" s="13" t="s">
        <v>82</v>
      </c>
      <c r="AW1648" s="13" t="s">
        <v>32</v>
      </c>
      <c r="AX1648" s="13" t="s">
        <v>73</v>
      </c>
      <c r="AY1648" s="158" t="s">
        <v>161</v>
      </c>
    </row>
    <row r="1649" spans="2:51" s="14" customFormat="1" ht="12">
      <c r="B1649" s="164"/>
      <c r="D1649" s="151" t="s">
        <v>173</v>
      </c>
      <c r="E1649" s="165" t="s">
        <v>3</v>
      </c>
      <c r="F1649" s="166" t="s">
        <v>192</v>
      </c>
      <c r="H1649" s="167">
        <v>464.137</v>
      </c>
      <c r="I1649" s="168"/>
      <c r="L1649" s="164"/>
      <c r="M1649" s="169"/>
      <c r="T1649" s="170"/>
      <c r="AT1649" s="165" t="s">
        <v>173</v>
      </c>
      <c r="AU1649" s="165" t="s">
        <v>82</v>
      </c>
      <c r="AV1649" s="14" t="s">
        <v>169</v>
      </c>
      <c r="AW1649" s="14" t="s">
        <v>32</v>
      </c>
      <c r="AX1649" s="14" t="s">
        <v>80</v>
      </c>
      <c r="AY1649" s="165" t="s">
        <v>161</v>
      </c>
    </row>
    <row r="1650" spans="2:65" s="1" customFormat="1" ht="24.2" customHeight="1">
      <c r="B1650" s="132"/>
      <c r="C1650" s="133" t="s">
        <v>1682</v>
      </c>
      <c r="D1650" s="133" t="s">
        <v>164</v>
      </c>
      <c r="E1650" s="134" t="s">
        <v>1683</v>
      </c>
      <c r="F1650" s="135" t="s">
        <v>1684</v>
      </c>
      <c r="G1650" s="136" t="s">
        <v>212</v>
      </c>
      <c r="H1650" s="137">
        <v>56</v>
      </c>
      <c r="I1650" s="138"/>
      <c r="J1650" s="139">
        <f>ROUND(I1650*H1650,2)</f>
        <v>0</v>
      </c>
      <c r="K1650" s="135" t="s">
        <v>168</v>
      </c>
      <c r="L1650" s="33"/>
      <c r="M1650" s="140" t="s">
        <v>3</v>
      </c>
      <c r="N1650" s="141" t="s">
        <v>44</v>
      </c>
      <c r="P1650" s="142">
        <f>O1650*H1650</f>
        <v>0</v>
      </c>
      <c r="Q1650" s="142">
        <v>0</v>
      </c>
      <c r="R1650" s="142">
        <f>Q1650*H1650</f>
        <v>0</v>
      </c>
      <c r="S1650" s="142">
        <v>0.005</v>
      </c>
      <c r="T1650" s="143">
        <f>S1650*H1650</f>
        <v>0.28</v>
      </c>
      <c r="AR1650" s="144" t="s">
        <v>310</v>
      </c>
      <c r="AT1650" s="144" t="s">
        <v>164</v>
      </c>
      <c r="AU1650" s="144" t="s">
        <v>82</v>
      </c>
      <c r="AY1650" s="18" t="s">
        <v>161</v>
      </c>
      <c r="BE1650" s="145">
        <f>IF(N1650="základní",J1650,0)</f>
        <v>0</v>
      </c>
      <c r="BF1650" s="145">
        <f>IF(N1650="snížená",J1650,0)</f>
        <v>0</v>
      </c>
      <c r="BG1650" s="145">
        <f>IF(N1650="zákl. přenesená",J1650,0)</f>
        <v>0</v>
      </c>
      <c r="BH1650" s="145">
        <f>IF(N1650="sníž. přenesená",J1650,0)</f>
        <v>0</v>
      </c>
      <c r="BI1650" s="145">
        <f>IF(N1650="nulová",J1650,0)</f>
        <v>0</v>
      </c>
      <c r="BJ1650" s="18" t="s">
        <v>80</v>
      </c>
      <c r="BK1650" s="145">
        <f>ROUND(I1650*H1650,2)</f>
        <v>0</v>
      </c>
      <c r="BL1650" s="18" t="s">
        <v>310</v>
      </c>
      <c r="BM1650" s="144" t="s">
        <v>1685</v>
      </c>
    </row>
    <row r="1651" spans="2:47" s="1" customFormat="1" ht="12">
      <c r="B1651" s="33"/>
      <c r="D1651" s="146" t="s">
        <v>171</v>
      </c>
      <c r="F1651" s="147" t="s">
        <v>1686</v>
      </c>
      <c r="I1651" s="148"/>
      <c r="L1651" s="33"/>
      <c r="M1651" s="149"/>
      <c r="T1651" s="54"/>
      <c r="AT1651" s="18" t="s">
        <v>171</v>
      </c>
      <c r="AU1651" s="18" t="s">
        <v>82</v>
      </c>
    </row>
    <row r="1652" spans="2:51" s="13" customFormat="1" ht="12">
      <c r="B1652" s="157"/>
      <c r="D1652" s="151" t="s">
        <v>173</v>
      </c>
      <c r="E1652" s="158" t="s">
        <v>3</v>
      </c>
      <c r="F1652" s="159" t="s">
        <v>1687</v>
      </c>
      <c r="H1652" s="160">
        <v>56</v>
      </c>
      <c r="I1652" s="161"/>
      <c r="L1652" s="157"/>
      <c r="M1652" s="162"/>
      <c r="T1652" s="163"/>
      <c r="AT1652" s="158" t="s">
        <v>173</v>
      </c>
      <c r="AU1652" s="158" t="s">
        <v>82</v>
      </c>
      <c r="AV1652" s="13" t="s">
        <v>82</v>
      </c>
      <c r="AW1652" s="13" t="s">
        <v>32</v>
      </c>
      <c r="AX1652" s="13" t="s">
        <v>80</v>
      </c>
      <c r="AY1652" s="158" t="s">
        <v>161</v>
      </c>
    </row>
    <row r="1653" spans="2:65" s="1" customFormat="1" ht="24.2" customHeight="1">
      <c r="B1653" s="132"/>
      <c r="C1653" s="133" t="s">
        <v>1688</v>
      </c>
      <c r="D1653" s="133" t="s">
        <v>164</v>
      </c>
      <c r="E1653" s="134" t="s">
        <v>1689</v>
      </c>
      <c r="F1653" s="135" t="s">
        <v>1690</v>
      </c>
      <c r="G1653" s="136" t="s">
        <v>212</v>
      </c>
      <c r="H1653" s="137">
        <v>3</v>
      </c>
      <c r="I1653" s="138"/>
      <c r="J1653" s="139">
        <f>ROUND(I1653*H1653,2)</f>
        <v>0</v>
      </c>
      <c r="K1653" s="135" t="s">
        <v>168</v>
      </c>
      <c r="L1653" s="33"/>
      <c r="M1653" s="140" t="s">
        <v>3</v>
      </c>
      <c r="N1653" s="141" t="s">
        <v>44</v>
      </c>
      <c r="P1653" s="142">
        <f>O1653*H1653</f>
        <v>0</v>
      </c>
      <c r="Q1653" s="142">
        <v>0</v>
      </c>
      <c r="R1653" s="142">
        <f>Q1653*H1653</f>
        <v>0</v>
      </c>
      <c r="S1653" s="142">
        <v>0.001</v>
      </c>
      <c r="T1653" s="143">
        <f>S1653*H1653</f>
        <v>0.003</v>
      </c>
      <c r="AR1653" s="144" t="s">
        <v>310</v>
      </c>
      <c r="AT1653" s="144" t="s">
        <v>164</v>
      </c>
      <c r="AU1653" s="144" t="s">
        <v>82</v>
      </c>
      <c r="AY1653" s="18" t="s">
        <v>161</v>
      </c>
      <c r="BE1653" s="145">
        <f>IF(N1653="základní",J1653,0)</f>
        <v>0</v>
      </c>
      <c r="BF1653" s="145">
        <f>IF(N1653="snížená",J1653,0)</f>
        <v>0</v>
      </c>
      <c r="BG1653" s="145">
        <f>IF(N1653="zákl. přenesená",J1653,0)</f>
        <v>0</v>
      </c>
      <c r="BH1653" s="145">
        <f>IF(N1653="sníž. přenesená",J1653,0)</f>
        <v>0</v>
      </c>
      <c r="BI1653" s="145">
        <f>IF(N1653="nulová",J1653,0)</f>
        <v>0</v>
      </c>
      <c r="BJ1653" s="18" t="s">
        <v>80</v>
      </c>
      <c r="BK1653" s="145">
        <f>ROUND(I1653*H1653,2)</f>
        <v>0</v>
      </c>
      <c r="BL1653" s="18" t="s">
        <v>310</v>
      </c>
      <c r="BM1653" s="144" t="s">
        <v>1691</v>
      </c>
    </row>
    <row r="1654" spans="2:47" s="1" customFormat="1" ht="12">
      <c r="B1654" s="33"/>
      <c r="D1654" s="146" t="s">
        <v>171</v>
      </c>
      <c r="F1654" s="147" t="s">
        <v>1692</v>
      </c>
      <c r="I1654" s="148"/>
      <c r="L1654" s="33"/>
      <c r="M1654" s="149"/>
      <c r="T1654" s="54"/>
      <c r="AT1654" s="18" t="s">
        <v>171</v>
      </c>
      <c r="AU1654" s="18" t="s">
        <v>82</v>
      </c>
    </row>
    <row r="1655" spans="2:65" s="1" customFormat="1" ht="24.2" customHeight="1">
      <c r="B1655" s="132"/>
      <c r="C1655" s="133" t="s">
        <v>1693</v>
      </c>
      <c r="D1655" s="133" t="s">
        <v>164</v>
      </c>
      <c r="E1655" s="134" t="s">
        <v>1694</v>
      </c>
      <c r="F1655" s="135" t="s">
        <v>1695</v>
      </c>
      <c r="G1655" s="136" t="s">
        <v>212</v>
      </c>
      <c r="H1655" s="137">
        <v>3</v>
      </c>
      <c r="I1655" s="138"/>
      <c r="J1655" s="139">
        <f>ROUND(I1655*H1655,2)</f>
        <v>0</v>
      </c>
      <c r="K1655" s="135" t="s">
        <v>168</v>
      </c>
      <c r="L1655" s="33"/>
      <c r="M1655" s="140" t="s">
        <v>3</v>
      </c>
      <c r="N1655" s="141" t="s">
        <v>44</v>
      </c>
      <c r="P1655" s="142">
        <f>O1655*H1655</f>
        <v>0</v>
      </c>
      <c r="Q1655" s="142">
        <v>0</v>
      </c>
      <c r="R1655" s="142">
        <f>Q1655*H1655</f>
        <v>0</v>
      </c>
      <c r="S1655" s="142">
        <v>0.001</v>
      </c>
      <c r="T1655" s="143">
        <f>S1655*H1655</f>
        <v>0.003</v>
      </c>
      <c r="AR1655" s="144" t="s">
        <v>310</v>
      </c>
      <c r="AT1655" s="144" t="s">
        <v>164</v>
      </c>
      <c r="AU1655" s="144" t="s">
        <v>82</v>
      </c>
      <c r="AY1655" s="18" t="s">
        <v>161</v>
      </c>
      <c r="BE1655" s="145">
        <f>IF(N1655="základní",J1655,0)</f>
        <v>0</v>
      </c>
      <c r="BF1655" s="145">
        <f>IF(N1655="snížená",J1655,0)</f>
        <v>0</v>
      </c>
      <c r="BG1655" s="145">
        <f>IF(N1655="zákl. přenesená",J1655,0)</f>
        <v>0</v>
      </c>
      <c r="BH1655" s="145">
        <f>IF(N1655="sníž. přenesená",J1655,0)</f>
        <v>0</v>
      </c>
      <c r="BI1655" s="145">
        <f>IF(N1655="nulová",J1655,0)</f>
        <v>0</v>
      </c>
      <c r="BJ1655" s="18" t="s">
        <v>80</v>
      </c>
      <c r="BK1655" s="145">
        <f>ROUND(I1655*H1655,2)</f>
        <v>0</v>
      </c>
      <c r="BL1655" s="18" t="s">
        <v>310</v>
      </c>
      <c r="BM1655" s="144" t="s">
        <v>1696</v>
      </c>
    </row>
    <row r="1656" spans="2:47" s="1" customFormat="1" ht="12">
      <c r="B1656" s="33"/>
      <c r="D1656" s="146" t="s">
        <v>171</v>
      </c>
      <c r="F1656" s="147" t="s">
        <v>1697</v>
      </c>
      <c r="I1656" s="148"/>
      <c r="L1656" s="33"/>
      <c r="M1656" s="149"/>
      <c r="T1656" s="54"/>
      <c r="AT1656" s="18" t="s">
        <v>171</v>
      </c>
      <c r="AU1656" s="18" t="s">
        <v>82</v>
      </c>
    </row>
    <row r="1657" spans="2:65" s="1" customFormat="1" ht="37.9" customHeight="1">
      <c r="B1657" s="132"/>
      <c r="C1657" s="133" t="s">
        <v>1698</v>
      </c>
      <c r="D1657" s="133" t="s">
        <v>164</v>
      </c>
      <c r="E1657" s="134" t="s">
        <v>1699</v>
      </c>
      <c r="F1657" s="135" t="s">
        <v>1700</v>
      </c>
      <c r="G1657" s="136" t="s">
        <v>212</v>
      </c>
      <c r="H1657" s="137">
        <v>3</v>
      </c>
      <c r="I1657" s="138"/>
      <c r="J1657" s="139">
        <f>ROUND(I1657*H1657,2)</f>
        <v>0</v>
      </c>
      <c r="K1657" s="135" t="s">
        <v>168</v>
      </c>
      <c r="L1657" s="33"/>
      <c r="M1657" s="140" t="s">
        <v>3</v>
      </c>
      <c r="N1657" s="141" t="s">
        <v>44</v>
      </c>
      <c r="P1657" s="142">
        <f>O1657*H1657</f>
        <v>0</v>
      </c>
      <c r="Q1657" s="142">
        <v>0</v>
      </c>
      <c r="R1657" s="142">
        <f>Q1657*H1657</f>
        <v>0</v>
      </c>
      <c r="S1657" s="142">
        <v>0.131</v>
      </c>
      <c r="T1657" s="143">
        <f>S1657*H1657</f>
        <v>0.393</v>
      </c>
      <c r="AR1657" s="144" t="s">
        <v>310</v>
      </c>
      <c r="AT1657" s="144" t="s">
        <v>164</v>
      </c>
      <c r="AU1657" s="144" t="s">
        <v>82</v>
      </c>
      <c r="AY1657" s="18" t="s">
        <v>161</v>
      </c>
      <c r="BE1657" s="145">
        <f>IF(N1657="základní",J1657,0)</f>
        <v>0</v>
      </c>
      <c r="BF1657" s="145">
        <f>IF(N1657="snížená",J1657,0)</f>
        <v>0</v>
      </c>
      <c r="BG1657" s="145">
        <f>IF(N1657="zákl. přenesená",J1657,0)</f>
        <v>0</v>
      </c>
      <c r="BH1657" s="145">
        <f>IF(N1657="sníž. přenesená",J1657,0)</f>
        <v>0</v>
      </c>
      <c r="BI1657" s="145">
        <f>IF(N1657="nulová",J1657,0)</f>
        <v>0</v>
      </c>
      <c r="BJ1657" s="18" t="s">
        <v>80</v>
      </c>
      <c r="BK1657" s="145">
        <f>ROUND(I1657*H1657,2)</f>
        <v>0</v>
      </c>
      <c r="BL1657" s="18" t="s">
        <v>310</v>
      </c>
      <c r="BM1657" s="144" t="s">
        <v>1701</v>
      </c>
    </row>
    <row r="1658" spans="2:47" s="1" customFormat="1" ht="12">
      <c r="B1658" s="33"/>
      <c r="D1658" s="146" t="s">
        <v>171</v>
      </c>
      <c r="F1658" s="147" t="s">
        <v>1702</v>
      </c>
      <c r="I1658" s="148"/>
      <c r="L1658" s="33"/>
      <c r="M1658" s="149"/>
      <c r="T1658" s="54"/>
      <c r="AT1658" s="18" t="s">
        <v>171</v>
      </c>
      <c r="AU1658" s="18" t="s">
        <v>82</v>
      </c>
    </row>
    <row r="1659" spans="2:51" s="12" customFormat="1" ht="12">
      <c r="B1659" s="150"/>
      <c r="D1659" s="151" t="s">
        <v>173</v>
      </c>
      <c r="E1659" s="152" t="s">
        <v>3</v>
      </c>
      <c r="F1659" s="153" t="s">
        <v>496</v>
      </c>
      <c r="H1659" s="152" t="s">
        <v>3</v>
      </c>
      <c r="I1659" s="154"/>
      <c r="L1659" s="150"/>
      <c r="M1659" s="155"/>
      <c r="T1659" s="156"/>
      <c r="AT1659" s="152" t="s">
        <v>173</v>
      </c>
      <c r="AU1659" s="152" t="s">
        <v>82</v>
      </c>
      <c r="AV1659" s="12" t="s">
        <v>80</v>
      </c>
      <c r="AW1659" s="12" t="s">
        <v>32</v>
      </c>
      <c r="AX1659" s="12" t="s">
        <v>73</v>
      </c>
      <c r="AY1659" s="152" t="s">
        <v>161</v>
      </c>
    </row>
    <row r="1660" spans="2:51" s="13" customFormat="1" ht="12">
      <c r="B1660" s="157"/>
      <c r="D1660" s="151" t="s">
        <v>173</v>
      </c>
      <c r="E1660" s="158" t="s">
        <v>3</v>
      </c>
      <c r="F1660" s="159" t="s">
        <v>199</v>
      </c>
      <c r="H1660" s="160">
        <v>3</v>
      </c>
      <c r="I1660" s="161"/>
      <c r="L1660" s="157"/>
      <c r="M1660" s="162"/>
      <c r="T1660" s="163"/>
      <c r="AT1660" s="158" t="s">
        <v>173</v>
      </c>
      <c r="AU1660" s="158" t="s">
        <v>82</v>
      </c>
      <c r="AV1660" s="13" t="s">
        <v>82</v>
      </c>
      <c r="AW1660" s="13" t="s">
        <v>32</v>
      </c>
      <c r="AX1660" s="13" t="s">
        <v>80</v>
      </c>
      <c r="AY1660" s="158" t="s">
        <v>161</v>
      </c>
    </row>
    <row r="1661" spans="2:65" s="1" customFormat="1" ht="37.9" customHeight="1">
      <c r="B1661" s="132"/>
      <c r="C1661" s="133" t="s">
        <v>1703</v>
      </c>
      <c r="D1661" s="133" t="s">
        <v>164</v>
      </c>
      <c r="E1661" s="134" t="s">
        <v>1704</v>
      </c>
      <c r="F1661" s="135" t="s">
        <v>1705</v>
      </c>
      <c r="G1661" s="136" t="s">
        <v>212</v>
      </c>
      <c r="H1661" s="137">
        <v>4</v>
      </c>
      <c r="I1661" s="138"/>
      <c r="J1661" s="139">
        <f>ROUND(I1661*H1661,2)</f>
        <v>0</v>
      </c>
      <c r="K1661" s="135" t="s">
        <v>168</v>
      </c>
      <c r="L1661" s="33"/>
      <c r="M1661" s="140" t="s">
        <v>3</v>
      </c>
      <c r="N1661" s="141" t="s">
        <v>44</v>
      </c>
      <c r="P1661" s="142">
        <f>O1661*H1661</f>
        <v>0</v>
      </c>
      <c r="Q1661" s="142">
        <v>0</v>
      </c>
      <c r="R1661" s="142">
        <f>Q1661*H1661</f>
        <v>0</v>
      </c>
      <c r="S1661" s="142">
        <v>0.166</v>
      </c>
      <c r="T1661" s="143">
        <f>S1661*H1661</f>
        <v>0.664</v>
      </c>
      <c r="AR1661" s="144" t="s">
        <v>310</v>
      </c>
      <c r="AT1661" s="144" t="s">
        <v>164</v>
      </c>
      <c r="AU1661" s="144" t="s">
        <v>82</v>
      </c>
      <c r="AY1661" s="18" t="s">
        <v>161</v>
      </c>
      <c r="BE1661" s="145">
        <f>IF(N1661="základní",J1661,0)</f>
        <v>0</v>
      </c>
      <c r="BF1661" s="145">
        <f>IF(N1661="snížená",J1661,0)</f>
        <v>0</v>
      </c>
      <c r="BG1661" s="145">
        <f>IF(N1661="zákl. přenesená",J1661,0)</f>
        <v>0</v>
      </c>
      <c r="BH1661" s="145">
        <f>IF(N1661="sníž. přenesená",J1661,0)</f>
        <v>0</v>
      </c>
      <c r="BI1661" s="145">
        <f>IF(N1661="nulová",J1661,0)</f>
        <v>0</v>
      </c>
      <c r="BJ1661" s="18" t="s">
        <v>80</v>
      </c>
      <c r="BK1661" s="145">
        <f>ROUND(I1661*H1661,2)</f>
        <v>0</v>
      </c>
      <c r="BL1661" s="18" t="s">
        <v>310</v>
      </c>
      <c r="BM1661" s="144" t="s">
        <v>1706</v>
      </c>
    </row>
    <row r="1662" spans="2:47" s="1" customFormat="1" ht="12">
      <c r="B1662" s="33"/>
      <c r="D1662" s="146" t="s">
        <v>171</v>
      </c>
      <c r="F1662" s="147" t="s">
        <v>1707</v>
      </c>
      <c r="I1662" s="148"/>
      <c r="L1662" s="33"/>
      <c r="M1662" s="149"/>
      <c r="T1662" s="54"/>
      <c r="AT1662" s="18" t="s">
        <v>171</v>
      </c>
      <c r="AU1662" s="18" t="s">
        <v>82</v>
      </c>
    </row>
    <row r="1663" spans="2:51" s="12" customFormat="1" ht="12">
      <c r="B1663" s="150"/>
      <c r="D1663" s="151" t="s">
        <v>173</v>
      </c>
      <c r="E1663" s="152" t="s">
        <v>3</v>
      </c>
      <c r="F1663" s="153" t="s">
        <v>496</v>
      </c>
      <c r="H1663" s="152" t="s">
        <v>3</v>
      </c>
      <c r="I1663" s="154"/>
      <c r="L1663" s="150"/>
      <c r="M1663" s="155"/>
      <c r="T1663" s="156"/>
      <c r="AT1663" s="152" t="s">
        <v>173</v>
      </c>
      <c r="AU1663" s="152" t="s">
        <v>82</v>
      </c>
      <c r="AV1663" s="12" t="s">
        <v>80</v>
      </c>
      <c r="AW1663" s="12" t="s">
        <v>32</v>
      </c>
      <c r="AX1663" s="12" t="s">
        <v>73</v>
      </c>
      <c r="AY1663" s="152" t="s">
        <v>161</v>
      </c>
    </row>
    <row r="1664" spans="2:51" s="13" customFormat="1" ht="12">
      <c r="B1664" s="157"/>
      <c r="D1664" s="151" t="s">
        <v>173</v>
      </c>
      <c r="E1664" s="158" t="s">
        <v>3</v>
      </c>
      <c r="F1664" s="159" t="s">
        <v>169</v>
      </c>
      <c r="H1664" s="160">
        <v>4</v>
      </c>
      <c r="I1664" s="161"/>
      <c r="L1664" s="157"/>
      <c r="M1664" s="162"/>
      <c r="T1664" s="163"/>
      <c r="AT1664" s="158" t="s">
        <v>173</v>
      </c>
      <c r="AU1664" s="158" t="s">
        <v>82</v>
      </c>
      <c r="AV1664" s="13" t="s">
        <v>82</v>
      </c>
      <c r="AW1664" s="13" t="s">
        <v>32</v>
      </c>
      <c r="AX1664" s="13" t="s">
        <v>80</v>
      </c>
      <c r="AY1664" s="158" t="s">
        <v>161</v>
      </c>
    </row>
    <row r="1665" spans="2:65" s="1" customFormat="1" ht="37.9" customHeight="1">
      <c r="B1665" s="132"/>
      <c r="C1665" s="133" t="s">
        <v>1708</v>
      </c>
      <c r="D1665" s="133" t="s">
        <v>164</v>
      </c>
      <c r="E1665" s="134" t="s">
        <v>1709</v>
      </c>
      <c r="F1665" s="135" t="s">
        <v>1710</v>
      </c>
      <c r="G1665" s="136" t="s">
        <v>212</v>
      </c>
      <c r="H1665" s="137">
        <v>1</v>
      </c>
      <c r="I1665" s="138"/>
      <c r="J1665" s="139">
        <f>ROUND(I1665*H1665,2)</f>
        <v>0</v>
      </c>
      <c r="K1665" s="135" t="s">
        <v>168</v>
      </c>
      <c r="L1665" s="33"/>
      <c r="M1665" s="140" t="s">
        <v>3</v>
      </c>
      <c r="N1665" s="141" t="s">
        <v>44</v>
      </c>
      <c r="P1665" s="142">
        <f>O1665*H1665</f>
        <v>0</v>
      </c>
      <c r="Q1665" s="142">
        <v>0</v>
      </c>
      <c r="R1665" s="142">
        <f>Q1665*H1665</f>
        <v>0</v>
      </c>
      <c r="S1665" s="142">
        <v>0.174</v>
      </c>
      <c r="T1665" s="143">
        <f>S1665*H1665</f>
        <v>0.174</v>
      </c>
      <c r="AR1665" s="144" t="s">
        <v>310</v>
      </c>
      <c r="AT1665" s="144" t="s">
        <v>164</v>
      </c>
      <c r="AU1665" s="144" t="s">
        <v>82</v>
      </c>
      <c r="AY1665" s="18" t="s">
        <v>161</v>
      </c>
      <c r="BE1665" s="145">
        <f>IF(N1665="základní",J1665,0)</f>
        <v>0</v>
      </c>
      <c r="BF1665" s="145">
        <f>IF(N1665="snížená",J1665,0)</f>
        <v>0</v>
      </c>
      <c r="BG1665" s="145">
        <f>IF(N1665="zákl. přenesená",J1665,0)</f>
        <v>0</v>
      </c>
      <c r="BH1665" s="145">
        <f>IF(N1665="sníž. přenesená",J1665,0)</f>
        <v>0</v>
      </c>
      <c r="BI1665" s="145">
        <f>IF(N1665="nulová",J1665,0)</f>
        <v>0</v>
      </c>
      <c r="BJ1665" s="18" t="s">
        <v>80</v>
      </c>
      <c r="BK1665" s="145">
        <f>ROUND(I1665*H1665,2)</f>
        <v>0</v>
      </c>
      <c r="BL1665" s="18" t="s">
        <v>310</v>
      </c>
      <c r="BM1665" s="144" t="s">
        <v>1711</v>
      </c>
    </row>
    <row r="1666" spans="2:47" s="1" customFormat="1" ht="12">
      <c r="B1666" s="33"/>
      <c r="D1666" s="146" t="s">
        <v>171</v>
      </c>
      <c r="F1666" s="147" t="s">
        <v>1712</v>
      </c>
      <c r="I1666" s="148"/>
      <c r="L1666" s="33"/>
      <c r="M1666" s="149"/>
      <c r="T1666" s="54"/>
      <c r="AT1666" s="18" t="s">
        <v>171</v>
      </c>
      <c r="AU1666" s="18" t="s">
        <v>82</v>
      </c>
    </row>
    <row r="1667" spans="2:51" s="12" customFormat="1" ht="12">
      <c r="B1667" s="150"/>
      <c r="D1667" s="151" t="s">
        <v>173</v>
      </c>
      <c r="E1667" s="152" t="s">
        <v>3</v>
      </c>
      <c r="F1667" s="153" t="s">
        <v>1713</v>
      </c>
      <c r="H1667" s="152" t="s">
        <v>3</v>
      </c>
      <c r="I1667" s="154"/>
      <c r="L1667" s="150"/>
      <c r="M1667" s="155"/>
      <c r="T1667" s="156"/>
      <c r="AT1667" s="152" t="s">
        <v>173</v>
      </c>
      <c r="AU1667" s="152" t="s">
        <v>82</v>
      </c>
      <c r="AV1667" s="12" t="s">
        <v>80</v>
      </c>
      <c r="AW1667" s="12" t="s">
        <v>32</v>
      </c>
      <c r="AX1667" s="12" t="s">
        <v>73</v>
      </c>
      <c r="AY1667" s="152" t="s">
        <v>161</v>
      </c>
    </row>
    <row r="1668" spans="2:51" s="12" customFormat="1" ht="12">
      <c r="B1668" s="150"/>
      <c r="D1668" s="151" t="s">
        <v>173</v>
      </c>
      <c r="E1668" s="152" t="s">
        <v>3</v>
      </c>
      <c r="F1668" s="153" t="s">
        <v>496</v>
      </c>
      <c r="H1668" s="152" t="s">
        <v>3</v>
      </c>
      <c r="I1668" s="154"/>
      <c r="L1668" s="150"/>
      <c r="M1668" s="155"/>
      <c r="T1668" s="156"/>
      <c r="AT1668" s="152" t="s">
        <v>173</v>
      </c>
      <c r="AU1668" s="152" t="s">
        <v>82</v>
      </c>
      <c r="AV1668" s="12" t="s">
        <v>80</v>
      </c>
      <c r="AW1668" s="12" t="s">
        <v>32</v>
      </c>
      <c r="AX1668" s="12" t="s">
        <v>73</v>
      </c>
      <c r="AY1668" s="152" t="s">
        <v>161</v>
      </c>
    </row>
    <row r="1669" spans="2:51" s="13" customFormat="1" ht="12">
      <c r="B1669" s="157"/>
      <c r="D1669" s="151" t="s">
        <v>173</v>
      </c>
      <c r="E1669" s="158" t="s">
        <v>3</v>
      </c>
      <c r="F1669" s="159" t="s">
        <v>80</v>
      </c>
      <c r="H1669" s="160">
        <v>1</v>
      </c>
      <c r="I1669" s="161"/>
      <c r="L1669" s="157"/>
      <c r="M1669" s="162"/>
      <c r="T1669" s="163"/>
      <c r="AT1669" s="158" t="s">
        <v>173</v>
      </c>
      <c r="AU1669" s="158" t="s">
        <v>82</v>
      </c>
      <c r="AV1669" s="13" t="s">
        <v>82</v>
      </c>
      <c r="AW1669" s="13" t="s">
        <v>32</v>
      </c>
      <c r="AX1669" s="13" t="s">
        <v>80</v>
      </c>
      <c r="AY1669" s="158" t="s">
        <v>161</v>
      </c>
    </row>
    <row r="1670" spans="2:65" s="1" customFormat="1" ht="44.25" customHeight="1">
      <c r="B1670" s="132"/>
      <c r="C1670" s="133" t="s">
        <v>1714</v>
      </c>
      <c r="D1670" s="133" t="s">
        <v>164</v>
      </c>
      <c r="E1670" s="134" t="s">
        <v>1715</v>
      </c>
      <c r="F1670" s="135" t="s">
        <v>1716</v>
      </c>
      <c r="G1670" s="136" t="s">
        <v>1717</v>
      </c>
      <c r="H1670" s="188"/>
      <c r="I1670" s="138"/>
      <c r="J1670" s="139">
        <f>ROUND(I1670*H1670,2)</f>
        <v>0</v>
      </c>
      <c r="K1670" s="135" t="s">
        <v>168</v>
      </c>
      <c r="L1670" s="33"/>
      <c r="M1670" s="140" t="s">
        <v>3</v>
      </c>
      <c r="N1670" s="141" t="s">
        <v>44</v>
      </c>
      <c r="P1670" s="142">
        <f>O1670*H1670</f>
        <v>0</v>
      </c>
      <c r="Q1670" s="142">
        <v>0</v>
      </c>
      <c r="R1670" s="142">
        <f>Q1670*H1670</f>
        <v>0</v>
      </c>
      <c r="S1670" s="142">
        <v>0</v>
      </c>
      <c r="T1670" s="143">
        <f>S1670*H1670</f>
        <v>0</v>
      </c>
      <c r="AR1670" s="144" t="s">
        <v>310</v>
      </c>
      <c r="AT1670" s="144" t="s">
        <v>164</v>
      </c>
      <c r="AU1670" s="144" t="s">
        <v>82</v>
      </c>
      <c r="AY1670" s="18" t="s">
        <v>161</v>
      </c>
      <c r="BE1670" s="145">
        <f>IF(N1670="základní",J1670,0)</f>
        <v>0</v>
      </c>
      <c r="BF1670" s="145">
        <f>IF(N1670="snížená",J1670,0)</f>
        <v>0</v>
      </c>
      <c r="BG1670" s="145">
        <f>IF(N1670="zákl. přenesená",J1670,0)</f>
        <v>0</v>
      </c>
      <c r="BH1670" s="145">
        <f>IF(N1670="sníž. přenesená",J1670,0)</f>
        <v>0</v>
      </c>
      <c r="BI1670" s="145">
        <f>IF(N1670="nulová",J1670,0)</f>
        <v>0</v>
      </c>
      <c r="BJ1670" s="18" t="s">
        <v>80</v>
      </c>
      <c r="BK1670" s="145">
        <f>ROUND(I1670*H1670,2)</f>
        <v>0</v>
      </c>
      <c r="BL1670" s="18" t="s">
        <v>310</v>
      </c>
      <c r="BM1670" s="144" t="s">
        <v>1718</v>
      </c>
    </row>
    <row r="1671" spans="2:47" s="1" customFormat="1" ht="12">
      <c r="B1671" s="33"/>
      <c r="D1671" s="146" t="s">
        <v>171</v>
      </c>
      <c r="F1671" s="147" t="s">
        <v>1719</v>
      </c>
      <c r="I1671" s="148"/>
      <c r="L1671" s="33"/>
      <c r="M1671" s="149"/>
      <c r="T1671" s="54"/>
      <c r="AT1671" s="18" t="s">
        <v>171</v>
      </c>
      <c r="AU1671" s="18" t="s">
        <v>82</v>
      </c>
    </row>
    <row r="1672" spans="2:63" s="11" customFormat="1" ht="22.9" customHeight="1">
      <c r="B1672" s="120"/>
      <c r="D1672" s="121" t="s">
        <v>72</v>
      </c>
      <c r="E1672" s="130" t="s">
        <v>1720</v>
      </c>
      <c r="F1672" s="130" t="s">
        <v>1721</v>
      </c>
      <c r="I1672" s="123"/>
      <c r="J1672" s="131">
        <f>BK1672</f>
        <v>0</v>
      </c>
      <c r="L1672" s="120"/>
      <c r="M1672" s="125"/>
      <c r="P1672" s="126">
        <f>SUM(P1673:P1695)</f>
        <v>0</v>
      </c>
      <c r="R1672" s="126">
        <f>SUM(R1673:R1695)</f>
        <v>0.26489</v>
      </c>
      <c r="T1672" s="127">
        <f>SUM(T1673:T1695)</f>
        <v>0.14</v>
      </c>
      <c r="AR1672" s="121" t="s">
        <v>82</v>
      </c>
      <c r="AT1672" s="128" t="s">
        <v>72</v>
      </c>
      <c r="AU1672" s="128" t="s">
        <v>80</v>
      </c>
      <c r="AY1672" s="121" t="s">
        <v>161</v>
      </c>
      <c r="BK1672" s="129">
        <f>SUM(BK1673:BK1695)</f>
        <v>0</v>
      </c>
    </row>
    <row r="1673" spans="2:65" s="1" customFormat="1" ht="76.35" customHeight="1">
      <c r="B1673" s="132"/>
      <c r="C1673" s="133" t="s">
        <v>1722</v>
      </c>
      <c r="D1673" s="133" t="s">
        <v>164</v>
      </c>
      <c r="E1673" s="134" t="s">
        <v>1723</v>
      </c>
      <c r="F1673" s="135" t="s">
        <v>1724</v>
      </c>
      <c r="G1673" s="136" t="s">
        <v>212</v>
      </c>
      <c r="H1673" s="137">
        <v>1</v>
      </c>
      <c r="I1673" s="138"/>
      <c r="J1673" s="139">
        <f aca="true" t="shared" si="50" ref="J1673:J1692">ROUND(I1673*H1673,2)</f>
        <v>0</v>
      </c>
      <c r="K1673" s="135" t="s">
        <v>3</v>
      </c>
      <c r="L1673" s="33"/>
      <c r="M1673" s="140" t="s">
        <v>3</v>
      </c>
      <c r="N1673" s="141" t="s">
        <v>44</v>
      </c>
      <c r="P1673" s="142">
        <f aca="true" t="shared" si="51" ref="P1673:P1692">O1673*H1673</f>
        <v>0</v>
      </c>
      <c r="Q1673" s="142">
        <v>0</v>
      </c>
      <c r="R1673" s="142">
        <f aca="true" t="shared" si="52" ref="R1673:R1692">Q1673*H1673</f>
        <v>0</v>
      </c>
      <c r="S1673" s="142">
        <v>0</v>
      </c>
      <c r="T1673" s="143">
        <f aca="true" t="shared" si="53" ref="T1673:T1692">S1673*H1673</f>
        <v>0</v>
      </c>
      <c r="AR1673" s="144" t="s">
        <v>310</v>
      </c>
      <c r="AT1673" s="144" t="s">
        <v>164</v>
      </c>
      <c r="AU1673" s="144" t="s">
        <v>82</v>
      </c>
      <c r="AY1673" s="18" t="s">
        <v>161</v>
      </c>
      <c r="BE1673" s="145">
        <f aca="true" t="shared" si="54" ref="BE1673:BE1692">IF(N1673="základní",J1673,0)</f>
        <v>0</v>
      </c>
      <c r="BF1673" s="145">
        <f aca="true" t="shared" si="55" ref="BF1673:BF1692">IF(N1673="snížená",J1673,0)</f>
        <v>0</v>
      </c>
      <c r="BG1673" s="145">
        <f aca="true" t="shared" si="56" ref="BG1673:BG1692">IF(N1673="zákl. přenesená",J1673,0)</f>
        <v>0</v>
      </c>
      <c r="BH1673" s="145">
        <f aca="true" t="shared" si="57" ref="BH1673:BH1692">IF(N1673="sníž. přenesená",J1673,0)</f>
        <v>0</v>
      </c>
      <c r="BI1673" s="145">
        <f aca="true" t="shared" si="58" ref="BI1673:BI1692">IF(N1673="nulová",J1673,0)</f>
        <v>0</v>
      </c>
      <c r="BJ1673" s="18" t="s">
        <v>80</v>
      </c>
      <c r="BK1673" s="145">
        <f aca="true" t="shared" si="59" ref="BK1673:BK1692">ROUND(I1673*H1673,2)</f>
        <v>0</v>
      </c>
      <c r="BL1673" s="18" t="s">
        <v>310</v>
      </c>
      <c r="BM1673" s="144" t="s">
        <v>1725</v>
      </c>
    </row>
    <row r="1674" spans="2:65" s="1" customFormat="1" ht="76.35" customHeight="1">
      <c r="B1674" s="132"/>
      <c r="C1674" s="133" t="s">
        <v>1726</v>
      </c>
      <c r="D1674" s="133" t="s">
        <v>164</v>
      </c>
      <c r="E1674" s="134" t="s">
        <v>1727</v>
      </c>
      <c r="F1674" s="135" t="s">
        <v>1728</v>
      </c>
      <c r="G1674" s="136" t="s">
        <v>212</v>
      </c>
      <c r="H1674" s="137">
        <v>1</v>
      </c>
      <c r="I1674" s="138"/>
      <c r="J1674" s="139">
        <f t="shared" si="50"/>
        <v>0</v>
      </c>
      <c r="K1674" s="135" t="s">
        <v>3</v>
      </c>
      <c r="L1674" s="33"/>
      <c r="M1674" s="140" t="s">
        <v>3</v>
      </c>
      <c r="N1674" s="141" t="s">
        <v>44</v>
      </c>
      <c r="P1674" s="142">
        <f t="shared" si="51"/>
        <v>0</v>
      </c>
      <c r="Q1674" s="142">
        <v>0</v>
      </c>
      <c r="R1674" s="142">
        <f t="shared" si="52"/>
        <v>0</v>
      </c>
      <c r="S1674" s="142">
        <v>0</v>
      </c>
      <c r="T1674" s="143">
        <f t="shared" si="53"/>
        <v>0</v>
      </c>
      <c r="AR1674" s="144" t="s">
        <v>310</v>
      </c>
      <c r="AT1674" s="144" t="s">
        <v>164</v>
      </c>
      <c r="AU1674" s="144" t="s">
        <v>82</v>
      </c>
      <c r="AY1674" s="18" t="s">
        <v>161</v>
      </c>
      <c r="BE1674" s="145">
        <f t="shared" si="54"/>
        <v>0</v>
      </c>
      <c r="BF1674" s="145">
        <f t="shared" si="55"/>
        <v>0</v>
      </c>
      <c r="BG1674" s="145">
        <f t="shared" si="56"/>
        <v>0</v>
      </c>
      <c r="BH1674" s="145">
        <f t="shared" si="57"/>
        <v>0</v>
      </c>
      <c r="BI1674" s="145">
        <f t="shared" si="58"/>
        <v>0</v>
      </c>
      <c r="BJ1674" s="18" t="s">
        <v>80</v>
      </c>
      <c r="BK1674" s="145">
        <f t="shared" si="59"/>
        <v>0</v>
      </c>
      <c r="BL1674" s="18" t="s">
        <v>310</v>
      </c>
      <c r="BM1674" s="144" t="s">
        <v>1729</v>
      </c>
    </row>
    <row r="1675" spans="2:65" s="1" customFormat="1" ht="78" customHeight="1">
      <c r="B1675" s="132"/>
      <c r="C1675" s="133" t="s">
        <v>1730</v>
      </c>
      <c r="D1675" s="133" t="s">
        <v>164</v>
      </c>
      <c r="E1675" s="134" t="s">
        <v>1731</v>
      </c>
      <c r="F1675" s="135" t="s">
        <v>1732</v>
      </c>
      <c r="G1675" s="136" t="s">
        <v>212</v>
      </c>
      <c r="H1675" s="137">
        <v>1</v>
      </c>
      <c r="I1675" s="138"/>
      <c r="J1675" s="139">
        <f t="shared" si="50"/>
        <v>0</v>
      </c>
      <c r="K1675" s="135" t="s">
        <v>3</v>
      </c>
      <c r="L1675" s="33"/>
      <c r="M1675" s="140" t="s">
        <v>3</v>
      </c>
      <c r="N1675" s="141" t="s">
        <v>44</v>
      </c>
      <c r="P1675" s="142">
        <f t="shared" si="51"/>
        <v>0</v>
      </c>
      <c r="Q1675" s="142">
        <v>0</v>
      </c>
      <c r="R1675" s="142">
        <f t="shared" si="52"/>
        <v>0</v>
      </c>
      <c r="S1675" s="142">
        <v>0</v>
      </c>
      <c r="T1675" s="143">
        <f t="shared" si="53"/>
        <v>0</v>
      </c>
      <c r="AR1675" s="144" t="s">
        <v>310</v>
      </c>
      <c r="AT1675" s="144" t="s">
        <v>164</v>
      </c>
      <c r="AU1675" s="144" t="s">
        <v>82</v>
      </c>
      <c r="AY1675" s="18" t="s">
        <v>161</v>
      </c>
      <c r="BE1675" s="145">
        <f t="shared" si="54"/>
        <v>0</v>
      </c>
      <c r="BF1675" s="145">
        <f t="shared" si="55"/>
        <v>0</v>
      </c>
      <c r="BG1675" s="145">
        <f t="shared" si="56"/>
        <v>0</v>
      </c>
      <c r="BH1675" s="145">
        <f t="shared" si="57"/>
        <v>0</v>
      </c>
      <c r="BI1675" s="145">
        <f t="shared" si="58"/>
        <v>0</v>
      </c>
      <c r="BJ1675" s="18" t="s">
        <v>80</v>
      </c>
      <c r="BK1675" s="145">
        <f t="shared" si="59"/>
        <v>0</v>
      </c>
      <c r="BL1675" s="18" t="s">
        <v>310</v>
      </c>
      <c r="BM1675" s="144" t="s">
        <v>1733</v>
      </c>
    </row>
    <row r="1676" spans="2:65" s="1" customFormat="1" ht="78" customHeight="1">
      <c r="B1676" s="132"/>
      <c r="C1676" s="133" t="s">
        <v>1734</v>
      </c>
      <c r="D1676" s="133" t="s">
        <v>164</v>
      </c>
      <c r="E1676" s="134" t="s">
        <v>1735</v>
      </c>
      <c r="F1676" s="135" t="s">
        <v>1736</v>
      </c>
      <c r="G1676" s="136" t="s">
        <v>212</v>
      </c>
      <c r="H1676" s="137">
        <v>1</v>
      </c>
      <c r="I1676" s="138"/>
      <c r="J1676" s="139">
        <f t="shared" si="50"/>
        <v>0</v>
      </c>
      <c r="K1676" s="135" t="s">
        <v>3</v>
      </c>
      <c r="L1676" s="33"/>
      <c r="M1676" s="140" t="s">
        <v>3</v>
      </c>
      <c r="N1676" s="141" t="s">
        <v>44</v>
      </c>
      <c r="P1676" s="142">
        <f t="shared" si="51"/>
        <v>0</v>
      </c>
      <c r="Q1676" s="142">
        <v>0</v>
      </c>
      <c r="R1676" s="142">
        <f t="shared" si="52"/>
        <v>0</v>
      </c>
      <c r="S1676" s="142">
        <v>0</v>
      </c>
      <c r="T1676" s="143">
        <f t="shared" si="53"/>
        <v>0</v>
      </c>
      <c r="AR1676" s="144" t="s">
        <v>310</v>
      </c>
      <c r="AT1676" s="144" t="s">
        <v>164</v>
      </c>
      <c r="AU1676" s="144" t="s">
        <v>82</v>
      </c>
      <c r="AY1676" s="18" t="s">
        <v>161</v>
      </c>
      <c r="BE1676" s="145">
        <f t="shared" si="54"/>
        <v>0</v>
      </c>
      <c r="BF1676" s="145">
        <f t="shared" si="55"/>
        <v>0</v>
      </c>
      <c r="BG1676" s="145">
        <f t="shared" si="56"/>
        <v>0</v>
      </c>
      <c r="BH1676" s="145">
        <f t="shared" si="57"/>
        <v>0</v>
      </c>
      <c r="BI1676" s="145">
        <f t="shared" si="58"/>
        <v>0</v>
      </c>
      <c r="BJ1676" s="18" t="s">
        <v>80</v>
      </c>
      <c r="BK1676" s="145">
        <f t="shared" si="59"/>
        <v>0</v>
      </c>
      <c r="BL1676" s="18" t="s">
        <v>310</v>
      </c>
      <c r="BM1676" s="144" t="s">
        <v>1737</v>
      </c>
    </row>
    <row r="1677" spans="2:65" s="1" customFormat="1" ht="76.35" customHeight="1">
      <c r="B1677" s="132"/>
      <c r="C1677" s="133" t="s">
        <v>1738</v>
      </c>
      <c r="D1677" s="133" t="s">
        <v>164</v>
      </c>
      <c r="E1677" s="134" t="s">
        <v>1739</v>
      </c>
      <c r="F1677" s="135" t="s">
        <v>1740</v>
      </c>
      <c r="G1677" s="136" t="s">
        <v>212</v>
      </c>
      <c r="H1677" s="137">
        <v>1</v>
      </c>
      <c r="I1677" s="138"/>
      <c r="J1677" s="139">
        <f t="shared" si="50"/>
        <v>0</v>
      </c>
      <c r="K1677" s="135" t="s">
        <v>3</v>
      </c>
      <c r="L1677" s="33"/>
      <c r="M1677" s="140" t="s">
        <v>3</v>
      </c>
      <c r="N1677" s="141" t="s">
        <v>44</v>
      </c>
      <c r="P1677" s="142">
        <f t="shared" si="51"/>
        <v>0</v>
      </c>
      <c r="Q1677" s="142">
        <v>0</v>
      </c>
      <c r="R1677" s="142">
        <f t="shared" si="52"/>
        <v>0</v>
      </c>
      <c r="S1677" s="142">
        <v>0</v>
      </c>
      <c r="T1677" s="143">
        <f t="shared" si="53"/>
        <v>0</v>
      </c>
      <c r="AR1677" s="144" t="s">
        <v>310</v>
      </c>
      <c r="AT1677" s="144" t="s">
        <v>164</v>
      </c>
      <c r="AU1677" s="144" t="s">
        <v>82</v>
      </c>
      <c r="AY1677" s="18" t="s">
        <v>161</v>
      </c>
      <c r="BE1677" s="145">
        <f t="shared" si="54"/>
        <v>0</v>
      </c>
      <c r="BF1677" s="145">
        <f t="shared" si="55"/>
        <v>0</v>
      </c>
      <c r="BG1677" s="145">
        <f t="shared" si="56"/>
        <v>0</v>
      </c>
      <c r="BH1677" s="145">
        <f t="shared" si="57"/>
        <v>0</v>
      </c>
      <c r="BI1677" s="145">
        <f t="shared" si="58"/>
        <v>0</v>
      </c>
      <c r="BJ1677" s="18" t="s">
        <v>80</v>
      </c>
      <c r="BK1677" s="145">
        <f t="shared" si="59"/>
        <v>0</v>
      </c>
      <c r="BL1677" s="18" t="s">
        <v>310</v>
      </c>
      <c r="BM1677" s="144" t="s">
        <v>1741</v>
      </c>
    </row>
    <row r="1678" spans="2:65" s="1" customFormat="1" ht="78" customHeight="1">
      <c r="B1678" s="132"/>
      <c r="C1678" s="133" t="s">
        <v>1742</v>
      </c>
      <c r="D1678" s="133" t="s">
        <v>164</v>
      </c>
      <c r="E1678" s="134" t="s">
        <v>1743</v>
      </c>
      <c r="F1678" s="135" t="s">
        <v>1744</v>
      </c>
      <c r="G1678" s="136" t="s">
        <v>212</v>
      </c>
      <c r="H1678" s="137">
        <v>1</v>
      </c>
      <c r="I1678" s="138"/>
      <c r="J1678" s="139">
        <f t="shared" si="50"/>
        <v>0</v>
      </c>
      <c r="K1678" s="135" t="s">
        <v>3</v>
      </c>
      <c r="L1678" s="33"/>
      <c r="M1678" s="140" t="s">
        <v>3</v>
      </c>
      <c r="N1678" s="141" t="s">
        <v>44</v>
      </c>
      <c r="P1678" s="142">
        <f t="shared" si="51"/>
        <v>0</v>
      </c>
      <c r="Q1678" s="142">
        <v>0</v>
      </c>
      <c r="R1678" s="142">
        <f t="shared" si="52"/>
        <v>0</v>
      </c>
      <c r="S1678" s="142">
        <v>0</v>
      </c>
      <c r="T1678" s="143">
        <f t="shared" si="53"/>
        <v>0</v>
      </c>
      <c r="AR1678" s="144" t="s">
        <v>310</v>
      </c>
      <c r="AT1678" s="144" t="s">
        <v>164</v>
      </c>
      <c r="AU1678" s="144" t="s">
        <v>82</v>
      </c>
      <c r="AY1678" s="18" t="s">
        <v>161</v>
      </c>
      <c r="BE1678" s="145">
        <f t="shared" si="54"/>
        <v>0</v>
      </c>
      <c r="BF1678" s="145">
        <f t="shared" si="55"/>
        <v>0</v>
      </c>
      <c r="BG1678" s="145">
        <f t="shared" si="56"/>
        <v>0</v>
      </c>
      <c r="BH1678" s="145">
        <f t="shared" si="57"/>
        <v>0</v>
      </c>
      <c r="BI1678" s="145">
        <f t="shared" si="58"/>
        <v>0</v>
      </c>
      <c r="BJ1678" s="18" t="s">
        <v>80</v>
      </c>
      <c r="BK1678" s="145">
        <f t="shared" si="59"/>
        <v>0</v>
      </c>
      <c r="BL1678" s="18" t="s">
        <v>310</v>
      </c>
      <c r="BM1678" s="144" t="s">
        <v>1745</v>
      </c>
    </row>
    <row r="1679" spans="2:65" s="1" customFormat="1" ht="37.9" customHeight="1">
      <c r="B1679" s="132"/>
      <c r="C1679" s="133" t="s">
        <v>1746</v>
      </c>
      <c r="D1679" s="133" t="s">
        <v>164</v>
      </c>
      <c r="E1679" s="134" t="s">
        <v>1747</v>
      </c>
      <c r="F1679" s="135" t="s">
        <v>1748</v>
      </c>
      <c r="G1679" s="136" t="s">
        <v>212</v>
      </c>
      <c r="H1679" s="137">
        <v>3</v>
      </c>
      <c r="I1679" s="138"/>
      <c r="J1679" s="139">
        <f t="shared" si="50"/>
        <v>0</v>
      </c>
      <c r="K1679" s="135" t="s">
        <v>3</v>
      </c>
      <c r="L1679" s="33"/>
      <c r="M1679" s="140" t="s">
        <v>3</v>
      </c>
      <c r="N1679" s="141" t="s">
        <v>44</v>
      </c>
      <c r="P1679" s="142">
        <f t="shared" si="51"/>
        <v>0</v>
      </c>
      <c r="Q1679" s="142">
        <v>0</v>
      </c>
      <c r="R1679" s="142">
        <f t="shared" si="52"/>
        <v>0</v>
      </c>
      <c r="S1679" s="142">
        <v>0</v>
      </c>
      <c r="T1679" s="143">
        <f t="shared" si="53"/>
        <v>0</v>
      </c>
      <c r="AR1679" s="144" t="s">
        <v>310</v>
      </c>
      <c r="AT1679" s="144" t="s">
        <v>164</v>
      </c>
      <c r="AU1679" s="144" t="s">
        <v>82</v>
      </c>
      <c r="AY1679" s="18" t="s">
        <v>161</v>
      </c>
      <c r="BE1679" s="145">
        <f t="shared" si="54"/>
        <v>0</v>
      </c>
      <c r="BF1679" s="145">
        <f t="shared" si="55"/>
        <v>0</v>
      </c>
      <c r="BG1679" s="145">
        <f t="shared" si="56"/>
        <v>0</v>
      </c>
      <c r="BH1679" s="145">
        <f t="shared" si="57"/>
        <v>0</v>
      </c>
      <c r="BI1679" s="145">
        <f t="shared" si="58"/>
        <v>0</v>
      </c>
      <c r="BJ1679" s="18" t="s">
        <v>80</v>
      </c>
      <c r="BK1679" s="145">
        <f t="shared" si="59"/>
        <v>0</v>
      </c>
      <c r="BL1679" s="18" t="s">
        <v>310</v>
      </c>
      <c r="BM1679" s="144" t="s">
        <v>1749</v>
      </c>
    </row>
    <row r="1680" spans="2:65" s="1" customFormat="1" ht="33" customHeight="1">
      <c r="B1680" s="132"/>
      <c r="C1680" s="133" t="s">
        <v>1750</v>
      </c>
      <c r="D1680" s="133" t="s">
        <v>164</v>
      </c>
      <c r="E1680" s="134" t="s">
        <v>1751</v>
      </c>
      <c r="F1680" s="135" t="s">
        <v>1752</v>
      </c>
      <c r="G1680" s="136" t="s">
        <v>212</v>
      </c>
      <c r="H1680" s="137">
        <v>2</v>
      </c>
      <c r="I1680" s="138"/>
      <c r="J1680" s="139">
        <f t="shared" si="50"/>
        <v>0</v>
      </c>
      <c r="K1680" s="135" t="s">
        <v>3</v>
      </c>
      <c r="L1680" s="33"/>
      <c r="M1680" s="140" t="s">
        <v>3</v>
      </c>
      <c r="N1680" s="141" t="s">
        <v>44</v>
      </c>
      <c r="P1680" s="142">
        <f t="shared" si="51"/>
        <v>0</v>
      </c>
      <c r="Q1680" s="142">
        <v>0</v>
      </c>
      <c r="R1680" s="142">
        <f t="shared" si="52"/>
        <v>0</v>
      </c>
      <c r="S1680" s="142">
        <v>0</v>
      </c>
      <c r="T1680" s="143">
        <f t="shared" si="53"/>
        <v>0</v>
      </c>
      <c r="AR1680" s="144" t="s">
        <v>310</v>
      </c>
      <c r="AT1680" s="144" t="s">
        <v>164</v>
      </c>
      <c r="AU1680" s="144" t="s">
        <v>82</v>
      </c>
      <c r="AY1680" s="18" t="s">
        <v>161</v>
      </c>
      <c r="BE1680" s="145">
        <f t="shared" si="54"/>
        <v>0</v>
      </c>
      <c r="BF1680" s="145">
        <f t="shared" si="55"/>
        <v>0</v>
      </c>
      <c r="BG1680" s="145">
        <f t="shared" si="56"/>
        <v>0</v>
      </c>
      <c r="BH1680" s="145">
        <f t="shared" si="57"/>
        <v>0</v>
      </c>
      <c r="BI1680" s="145">
        <f t="shared" si="58"/>
        <v>0</v>
      </c>
      <c r="BJ1680" s="18" t="s">
        <v>80</v>
      </c>
      <c r="BK1680" s="145">
        <f t="shared" si="59"/>
        <v>0</v>
      </c>
      <c r="BL1680" s="18" t="s">
        <v>310</v>
      </c>
      <c r="BM1680" s="144" t="s">
        <v>1753</v>
      </c>
    </row>
    <row r="1681" spans="2:65" s="1" customFormat="1" ht="24.2" customHeight="1">
      <c r="B1681" s="132"/>
      <c r="C1681" s="279" t="s">
        <v>1754</v>
      </c>
      <c r="D1681" s="279" t="s">
        <v>164</v>
      </c>
      <c r="E1681" s="280" t="s">
        <v>1755</v>
      </c>
      <c r="F1681" s="281" t="s">
        <v>4201</v>
      </c>
      <c r="G1681" s="282" t="s">
        <v>212</v>
      </c>
      <c r="H1681" s="283">
        <v>7</v>
      </c>
      <c r="I1681" s="138"/>
      <c r="J1681" s="139">
        <f t="shared" si="50"/>
        <v>0</v>
      </c>
      <c r="K1681" s="135" t="s">
        <v>3</v>
      </c>
      <c r="L1681" s="33"/>
      <c r="M1681" s="140" t="s">
        <v>3</v>
      </c>
      <c r="N1681" s="141" t="s">
        <v>44</v>
      </c>
      <c r="P1681" s="142">
        <f t="shared" si="51"/>
        <v>0</v>
      </c>
      <c r="Q1681" s="142">
        <v>0</v>
      </c>
      <c r="R1681" s="142">
        <f t="shared" si="52"/>
        <v>0</v>
      </c>
      <c r="S1681" s="142">
        <v>0</v>
      </c>
      <c r="T1681" s="143">
        <f t="shared" si="53"/>
        <v>0</v>
      </c>
      <c r="AR1681" s="144" t="s">
        <v>310</v>
      </c>
      <c r="AT1681" s="144" t="s">
        <v>164</v>
      </c>
      <c r="AU1681" s="144" t="s">
        <v>82</v>
      </c>
      <c r="AY1681" s="18" t="s">
        <v>161</v>
      </c>
      <c r="BE1681" s="145">
        <f t="shared" si="54"/>
        <v>0</v>
      </c>
      <c r="BF1681" s="145">
        <f t="shared" si="55"/>
        <v>0</v>
      </c>
      <c r="BG1681" s="145">
        <f t="shared" si="56"/>
        <v>0</v>
      </c>
      <c r="BH1681" s="145">
        <f t="shared" si="57"/>
        <v>0</v>
      </c>
      <c r="BI1681" s="145">
        <f t="shared" si="58"/>
        <v>0</v>
      </c>
      <c r="BJ1681" s="18" t="s">
        <v>80</v>
      </c>
      <c r="BK1681" s="145">
        <f t="shared" si="59"/>
        <v>0</v>
      </c>
      <c r="BL1681" s="18" t="s">
        <v>310</v>
      </c>
      <c r="BM1681" s="144" t="s">
        <v>1756</v>
      </c>
    </row>
    <row r="1682" spans="2:65" s="1" customFormat="1" ht="33" customHeight="1">
      <c r="B1682" s="132"/>
      <c r="C1682" s="133" t="s">
        <v>1757</v>
      </c>
      <c r="D1682" s="133" t="s">
        <v>164</v>
      </c>
      <c r="E1682" s="134" t="s">
        <v>1758</v>
      </c>
      <c r="F1682" s="135" t="s">
        <v>1759</v>
      </c>
      <c r="G1682" s="136" t="s">
        <v>212</v>
      </c>
      <c r="H1682" s="137">
        <v>1</v>
      </c>
      <c r="I1682" s="138"/>
      <c r="J1682" s="139">
        <f t="shared" si="50"/>
        <v>0</v>
      </c>
      <c r="K1682" s="135" t="s">
        <v>3</v>
      </c>
      <c r="L1682" s="33"/>
      <c r="M1682" s="140" t="s">
        <v>3</v>
      </c>
      <c r="N1682" s="141" t="s">
        <v>44</v>
      </c>
      <c r="P1682" s="142">
        <f t="shared" si="51"/>
        <v>0</v>
      </c>
      <c r="Q1682" s="142">
        <v>0</v>
      </c>
      <c r="R1682" s="142">
        <f t="shared" si="52"/>
        <v>0</v>
      </c>
      <c r="S1682" s="142">
        <v>0</v>
      </c>
      <c r="T1682" s="143">
        <f t="shared" si="53"/>
        <v>0</v>
      </c>
      <c r="AR1682" s="144" t="s">
        <v>310</v>
      </c>
      <c r="AT1682" s="144" t="s">
        <v>164</v>
      </c>
      <c r="AU1682" s="144" t="s">
        <v>82</v>
      </c>
      <c r="AY1682" s="18" t="s">
        <v>161</v>
      </c>
      <c r="BE1682" s="145">
        <f t="shared" si="54"/>
        <v>0</v>
      </c>
      <c r="BF1682" s="145">
        <f t="shared" si="55"/>
        <v>0</v>
      </c>
      <c r="BG1682" s="145">
        <f t="shared" si="56"/>
        <v>0</v>
      </c>
      <c r="BH1682" s="145">
        <f t="shared" si="57"/>
        <v>0</v>
      </c>
      <c r="BI1682" s="145">
        <f t="shared" si="58"/>
        <v>0</v>
      </c>
      <c r="BJ1682" s="18" t="s">
        <v>80</v>
      </c>
      <c r="BK1682" s="145">
        <f t="shared" si="59"/>
        <v>0</v>
      </c>
      <c r="BL1682" s="18" t="s">
        <v>310</v>
      </c>
      <c r="BM1682" s="144" t="s">
        <v>1760</v>
      </c>
    </row>
    <row r="1683" spans="2:65" s="1" customFormat="1" ht="24.2" customHeight="1">
      <c r="B1683" s="132"/>
      <c r="C1683" s="279" t="s">
        <v>1761</v>
      </c>
      <c r="D1683" s="279" t="s">
        <v>164</v>
      </c>
      <c r="E1683" s="280" t="s">
        <v>1762</v>
      </c>
      <c r="F1683" s="281" t="s">
        <v>1763</v>
      </c>
      <c r="G1683" s="282" t="s">
        <v>212</v>
      </c>
      <c r="H1683" s="283">
        <v>2</v>
      </c>
      <c r="I1683" s="138"/>
      <c r="J1683" s="139">
        <f t="shared" si="50"/>
        <v>0</v>
      </c>
      <c r="K1683" s="135" t="s">
        <v>3</v>
      </c>
      <c r="L1683" s="33"/>
      <c r="M1683" s="140" t="s">
        <v>3</v>
      </c>
      <c r="N1683" s="141" t="s">
        <v>44</v>
      </c>
      <c r="P1683" s="142">
        <f t="shared" si="51"/>
        <v>0</v>
      </c>
      <c r="Q1683" s="142">
        <v>0</v>
      </c>
      <c r="R1683" s="142">
        <f t="shared" si="52"/>
        <v>0</v>
      </c>
      <c r="S1683" s="142">
        <v>0</v>
      </c>
      <c r="T1683" s="143">
        <f t="shared" si="53"/>
        <v>0</v>
      </c>
      <c r="V1683" s="285" t="s">
        <v>4187</v>
      </c>
      <c r="AR1683" s="144" t="s">
        <v>310</v>
      </c>
      <c r="AT1683" s="144" t="s">
        <v>164</v>
      </c>
      <c r="AU1683" s="144" t="s">
        <v>82</v>
      </c>
      <c r="AY1683" s="18" t="s">
        <v>161</v>
      </c>
      <c r="BE1683" s="145">
        <f t="shared" si="54"/>
        <v>0</v>
      </c>
      <c r="BF1683" s="145">
        <f t="shared" si="55"/>
        <v>0</v>
      </c>
      <c r="BG1683" s="145">
        <f t="shared" si="56"/>
        <v>0</v>
      </c>
      <c r="BH1683" s="145">
        <f t="shared" si="57"/>
        <v>0</v>
      </c>
      <c r="BI1683" s="145">
        <f t="shared" si="58"/>
        <v>0</v>
      </c>
      <c r="BJ1683" s="18" t="s">
        <v>80</v>
      </c>
      <c r="BK1683" s="145">
        <f t="shared" si="59"/>
        <v>0</v>
      </c>
      <c r="BL1683" s="18" t="s">
        <v>310</v>
      </c>
      <c r="BM1683" s="144" t="s">
        <v>1764</v>
      </c>
    </row>
    <row r="1684" spans="2:65" s="1" customFormat="1" ht="37.9" customHeight="1">
      <c r="B1684" s="132"/>
      <c r="C1684" s="133" t="s">
        <v>1765</v>
      </c>
      <c r="D1684" s="133" t="s">
        <v>164</v>
      </c>
      <c r="E1684" s="134" t="s">
        <v>1766</v>
      </c>
      <c r="F1684" s="135" t="s">
        <v>1767</v>
      </c>
      <c r="G1684" s="136" t="s">
        <v>212</v>
      </c>
      <c r="H1684" s="137">
        <v>6</v>
      </c>
      <c r="I1684" s="138"/>
      <c r="J1684" s="139">
        <f t="shared" si="50"/>
        <v>0</v>
      </c>
      <c r="K1684" s="135" t="s">
        <v>3</v>
      </c>
      <c r="L1684" s="33"/>
      <c r="M1684" s="140" t="s">
        <v>3</v>
      </c>
      <c r="N1684" s="141" t="s">
        <v>44</v>
      </c>
      <c r="P1684" s="142">
        <f t="shared" si="51"/>
        <v>0</v>
      </c>
      <c r="Q1684" s="142">
        <v>0</v>
      </c>
      <c r="R1684" s="142">
        <f t="shared" si="52"/>
        <v>0</v>
      </c>
      <c r="S1684" s="142">
        <v>0</v>
      </c>
      <c r="T1684" s="143">
        <f t="shared" si="53"/>
        <v>0</v>
      </c>
      <c r="AR1684" s="144" t="s">
        <v>310</v>
      </c>
      <c r="AT1684" s="144" t="s">
        <v>164</v>
      </c>
      <c r="AU1684" s="144" t="s">
        <v>82</v>
      </c>
      <c r="AY1684" s="18" t="s">
        <v>161</v>
      </c>
      <c r="BE1684" s="145">
        <f t="shared" si="54"/>
        <v>0</v>
      </c>
      <c r="BF1684" s="145">
        <f t="shared" si="55"/>
        <v>0</v>
      </c>
      <c r="BG1684" s="145">
        <f t="shared" si="56"/>
        <v>0</v>
      </c>
      <c r="BH1684" s="145">
        <f t="shared" si="57"/>
        <v>0</v>
      </c>
      <c r="BI1684" s="145">
        <f t="shared" si="58"/>
        <v>0</v>
      </c>
      <c r="BJ1684" s="18" t="s">
        <v>80</v>
      </c>
      <c r="BK1684" s="145">
        <f t="shared" si="59"/>
        <v>0</v>
      </c>
      <c r="BL1684" s="18" t="s">
        <v>310</v>
      </c>
      <c r="BM1684" s="144" t="s">
        <v>1768</v>
      </c>
    </row>
    <row r="1685" spans="2:65" s="1" customFormat="1" ht="37.9" customHeight="1">
      <c r="B1685" s="132"/>
      <c r="C1685" s="133" t="s">
        <v>1769</v>
      </c>
      <c r="D1685" s="133" t="s">
        <v>164</v>
      </c>
      <c r="E1685" s="134" t="s">
        <v>1770</v>
      </c>
      <c r="F1685" s="135" t="s">
        <v>1771</v>
      </c>
      <c r="G1685" s="136" t="s">
        <v>212</v>
      </c>
      <c r="H1685" s="137">
        <v>4</v>
      </c>
      <c r="I1685" s="138"/>
      <c r="J1685" s="139">
        <f t="shared" si="50"/>
        <v>0</v>
      </c>
      <c r="K1685" s="135" t="s">
        <v>3</v>
      </c>
      <c r="L1685" s="33"/>
      <c r="M1685" s="140" t="s">
        <v>3</v>
      </c>
      <c r="N1685" s="141" t="s">
        <v>44</v>
      </c>
      <c r="P1685" s="142">
        <f t="shared" si="51"/>
        <v>0</v>
      </c>
      <c r="Q1685" s="142">
        <v>0</v>
      </c>
      <c r="R1685" s="142">
        <f t="shared" si="52"/>
        <v>0</v>
      </c>
      <c r="S1685" s="142">
        <v>0</v>
      </c>
      <c r="T1685" s="143">
        <f t="shared" si="53"/>
        <v>0</v>
      </c>
      <c r="AR1685" s="144" t="s">
        <v>310</v>
      </c>
      <c r="AT1685" s="144" t="s">
        <v>164</v>
      </c>
      <c r="AU1685" s="144" t="s">
        <v>82</v>
      </c>
      <c r="AY1685" s="18" t="s">
        <v>161</v>
      </c>
      <c r="BE1685" s="145">
        <f t="shared" si="54"/>
        <v>0</v>
      </c>
      <c r="BF1685" s="145">
        <f t="shared" si="55"/>
        <v>0</v>
      </c>
      <c r="BG1685" s="145">
        <f t="shared" si="56"/>
        <v>0</v>
      </c>
      <c r="BH1685" s="145">
        <f t="shared" si="57"/>
        <v>0</v>
      </c>
      <c r="BI1685" s="145">
        <f t="shared" si="58"/>
        <v>0</v>
      </c>
      <c r="BJ1685" s="18" t="s">
        <v>80</v>
      </c>
      <c r="BK1685" s="145">
        <f t="shared" si="59"/>
        <v>0</v>
      </c>
      <c r="BL1685" s="18" t="s">
        <v>310</v>
      </c>
      <c r="BM1685" s="144" t="s">
        <v>1772</v>
      </c>
    </row>
    <row r="1686" spans="2:65" s="1" customFormat="1" ht="37.9" customHeight="1">
      <c r="B1686" s="132"/>
      <c r="C1686" s="133" t="s">
        <v>1773</v>
      </c>
      <c r="D1686" s="133" t="s">
        <v>164</v>
      </c>
      <c r="E1686" s="134" t="s">
        <v>1774</v>
      </c>
      <c r="F1686" s="135" t="s">
        <v>1775</v>
      </c>
      <c r="G1686" s="136" t="s">
        <v>212</v>
      </c>
      <c r="H1686" s="137">
        <v>2</v>
      </c>
      <c r="I1686" s="138"/>
      <c r="J1686" s="139">
        <f t="shared" si="50"/>
        <v>0</v>
      </c>
      <c r="K1686" s="135" t="s">
        <v>3</v>
      </c>
      <c r="L1686" s="33"/>
      <c r="M1686" s="140" t="s">
        <v>3</v>
      </c>
      <c r="N1686" s="141" t="s">
        <v>44</v>
      </c>
      <c r="P1686" s="142">
        <f t="shared" si="51"/>
        <v>0</v>
      </c>
      <c r="Q1686" s="142">
        <v>0</v>
      </c>
      <c r="R1686" s="142">
        <f t="shared" si="52"/>
        <v>0</v>
      </c>
      <c r="S1686" s="142">
        <v>0</v>
      </c>
      <c r="T1686" s="143">
        <f t="shared" si="53"/>
        <v>0</v>
      </c>
      <c r="AR1686" s="144" t="s">
        <v>310</v>
      </c>
      <c r="AT1686" s="144" t="s">
        <v>164</v>
      </c>
      <c r="AU1686" s="144" t="s">
        <v>82</v>
      </c>
      <c r="AY1686" s="18" t="s">
        <v>161</v>
      </c>
      <c r="BE1686" s="145">
        <f t="shared" si="54"/>
        <v>0</v>
      </c>
      <c r="BF1686" s="145">
        <f t="shared" si="55"/>
        <v>0</v>
      </c>
      <c r="BG1686" s="145">
        <f t="shared" si="56"/>
        <v>0</v>
      </c>
      <c r="BH1686" s="145">
        <f t="shared" si="57"/>
        <v>0</v>
      </c>
      <c r="BI1686" s="145">
        <f t="shared" si="58"/>
        <v>0</v>
      </c>
      <c r="BJ1686" s="18" t="s">
        <v>80</v>
      </c>
      <c r="BK1686" s="145">
        <f t="shared" si="59"/>
        <v>0</v>
      </c>
      <c r="BL1686" s="18" t="s">
        <v>310</v>
      </c>
      <c r="BM1686" s="144" t="s">
        <v>1776</v>
      </c>
    </row>
    <row r="1687" spans="2:65" s="1" customFormat="1" ht="33" customHeight="1">
      <c r="B1687" s="132"/>
      <c r="C1687" s="133" t="s">
        <v>1777</v>
      </c>
      <c r="D1687" s="133" t="s">
        <v>164</v>
      </c>
      <c r="E1687" s="134" t="s">
        <v>1778</v>
      </c>
      <c r="F1687" s="135" t="s">
        <v>1779</v>
      </c>
      <c r="G1687" s="136" t="s">
        <v>212</v>
      </c>
      <c r="H1687" s="137">
        <v>10</v>
      </c>
      <c r="I1687" s="138"/>
      <c r="J1687" s="139">
        <f t="shared" si="50"/>
        <v>0</v>
      </c>
      <c r="K1687" s="135" t="s">
        <v>3</v>
      </c>
      <c r="L1687" s="33"/>
      <c r="M1687" s="140" t="s">
        <v>3</v>
      </c>
      <c r="N1687" s="141" t="s">
        <v>44</v>
      </c>
      <c r="P1687" s="142">
        <f t="shared" si="51"/>
        <v>0</v>
      </c>
      <c r="Q1687" s="142">
        <v>0</v>
      </c>
      <c r="R1687" s="142">
        <f t="shared" si="52"/>
        <v>0</v>
      </c>
      <c r="S1687" s="142">
        <v>0</v>
      </c>
      <c r="T1687" s="143">
        <f t="shared" si="53"/>
        <v>0</v>
      </c>
      <c r="AR1687" s="144" t="s">
        <v>310</v>
      </c>
      <c r="AT1687" s="144" t="s">
        <v>164</v>
      </c>
      <c r="AU1687" s="144" t="s">
        <v>82</v>
      </c>
      <c r="AY1687" s="18" t="s">
        <v>161</v>
      </c>
      <c r="BE1687" s="145">
        <f t="shared" si="54"/>
        <v>0</v>
      </c>
      <c r="BF1687" s="145">
        <f t="shared" si="55"/>
        <v>0</v>
      </c>
      <c r="BG1687" s="145">
        <f t="shared" si="56"/>
        <v>0</v>
      </c>
      <c r="BH1687" s="145">
        <f t="shared" si="57"/>
        <v>0</v>
      </c>
      <c r="BI1687" s="145">
        <f t="shared" si="58"/>
        <v>0</v>
      </c>
      <c r="BJ1687" s="18" t="s">
        <v>80</v>
      </c>
      <c r="BK1687" s="145">
        <f t="shared" si="59"/>
        <v>0</v>
      </c>
      <c r="BL1687" s="18" t="s">
        <v>310</v>
      </c>
      <c r="BM1687" s="144" t="s">
        <v>1780</v>
      </c>
    </row>
    <row r="1688" spans="2:65" s="1" customFormat="1" ht="44.25" customHeight="1">
      <c r="B1688" s="132"/>
      <c r="C1688" s="133" t="s">
        <v>1781</v>
      </c>
      <c r="D1688" s="133" t="s">
        <v>164</v>
      </c>
      <c r="E1688" s="134" t="s">
        <v>1782</v>
      </c>
      <c r="F1688" s="135" t="s">
        <v>1783</v>
      </c>
      <c r="G1688" s="136" t="s">
        <v>212</v>
      </c>
      <c r="H1688" s="137">
        <v>1</v>
      </c>
      <c r="I1688" s="138"/>
      <c r="J1688" s="139">
        <f t="shared" si="50"/>
        <v>0</v>
      </c>
      <c r="K1688" s="135" t="s">
        <v>3</v>
      </c>
      <c r="L1688" s="33"/>
      <c r="M1688" s="140" t="s">
        <v>3</v>
      </c>
      <c r="N1688" s="141" t="s">
        <v>44</v>
      </c>
      <c r="P1688" s="142">
        <f t="shared" si="51"/>
        <v>0</v>
      </c>
      <c r="Q1688" s="142">
        <v>0.26489</v>
      </c>
      <c r="R1688" s="142">
        <f t="shared" si="52"/>
        <v>0.26489</v>
      </c>
      <c r="S1688" s="142">
        <v>0</v>
      </c>
      <c r="T1688" s="143">
        <f t="shared" si="53"/>
        <v>0</v>
      </c>
      <c r="AR1688" s="144" t="s">
        <v>310</v>
      </c>
      <c r="AT1688" s="144" t="s">
        <v>164</v>
      </c>
      <c r="AU1688" s="144" t="s">
        <v>82</v>
      </c>
      <c r="AY1688" s="18" t="s">
        <v>161</v>
      </c>
      <c r="BE1688" s="145">
        <f t="shared" si="54"/>
        <v>0</v>
      </c>
      <c r="BF1688" s="145">
        <f t="shared" si="55"/>
        <v>0</v>
      </c>
      <c r="BG1688" s="145">
        <f t="shared" si="56"/>
        <v>0</v>
      </c>
      <c r="BH1688" s="145">
        <f t="shared" si="57"/>
        <v>0</v>
      </c>
      <c r="BI1688" s="145">
        <f t="shared" si="58"/>
        <v>0</v>
      </c>
      <c r="BJ1688" s="18" t="s">
        <v>80</v>
      </c>
      <c r="BK1688" s="145">
        <f t="shared" si="59"/>
        <v>0</v>
      </c>
      <c r="BL1688" s="18" t="s">
        <v>310</v>
      </c>
      <c r="BM1688" s="144" t="s">
        <v>1784</v>
      </c>
    </row>
    <row r="1689" spans="2:65" s="1" customFormat="1" ht="33" customHeight="1">
      <c r="B1689" s="132"/>
      <c r="C1689" s="133" t="s">
        <v>1785</v>
      </c>
      <c r="D1689" s="133" t="s">
        <v>164</v>
      </c>
      <c r="E1689" s="134" t="s">
        <v>1786</v>
      </c>
      <c r="F1689" s="135" t="s">
        <v>1787</v>
      </c>
      <c r="G1689" s="136" t="s">
        <v>212</v>
      </c>
      <c r="H1689" s="137">
        <v>2</v>
      </c>
      <c r="I1689" s="138"/>
      <c r="J1689" s="139">
        <f t="shared" si="50"/>
        <v>0</v>
      </c>
      <c r="K1689" s="135" t="s">
        <v>3</v>
      </c>
      <c r="L1689" s="33"/>
      <c r="M1689" s="140" t="s">
        <v>3</v>
      </c>
      <c r="N1689" s="141" t="s">
        <v>44</v>
      </c>
      <c r="P1689" s="142">
        <f t="shared" si="51"/>
        <v>0</v>
      </c>
      <c r="Q1689" s="142">
        <v>0</v>
      </c>
      <c r="R1689" s="142">
        <f t="shared" si="52"/>
        <v>0</v>
      </c>
      <c r="S1689" s="142">
        <v>0</v>
      </c>
      <c r="T1689" s="143">
        <f t="shared" si="53"/>
        <v>0</v>
      </c>
      <c r="AR1689" s="144" t="s">
        <v>310</v>
      </c>
      <c r="AT1689" s="144" t="s">
        <v>164</v>
      </c>
      <c r="AU1689" s="144" t="s">
        <v>82</v>
      </c>
      <c r="AY1689" s="18" t="s">
        <v>161</v>
      </c>
      <c r="BE1689" s="145">
        <f t="shared" si="54"/>
        <v>0</v>
      </c>
      <c r="BF1689" s="145">
        <f t="shared" si="55"/>
        <v>0</v>
      </c>
      <c r="BG1689" s="145">
        <f t="shared" si="56"/>
        <v>0</v>
      </c>
      <c r="BH1689" s="145">
        <f t="shared" si="57"/>
        <v>0</v>
      </c>
      <c r="BI1689" s="145">
        <f t="shared" si="58"/>
        <v>0</v>
      </c>
      <c r="BJ1689" s="18" t="s">
        <v>80</v>
      </c>
      <c r="BK1689" s="145">
        <f t="shared" si="59"/>
        <v>0</v>
      </c>
      <c r="BL1689" s="18" t="s">
        <v>310</v>
      </c>
      <c r="BM1689" s="144" t="s">
        <v>1788</v>
      </c>
    </row>
    <row r="1690" spans="2:65" s="1" customFormat="1" ht="24.2" customHeight="1">
      <c r="B1690" s="132"/>
      <c r="C1690" s="133" t="s">
        <v>1789</v>
      </c>
      <c r="D1690" s="133" t="s">
        <v>164</v>
      </c>
      <c r="E1690" s="134" t="s">
        <v>1790</v>
      </c>
      <c r="F1690" s="135" t="s">
        <v>1791</v>
      </c>
      <c r="G1690" s="136" t="s">
        <v>212</v>
      </c>
      <c r="H1690" s="137">
        <v>1</v>
      </c>
      <c r="I1690" s="138"/>
      <c r="J1690" s="139">
        <f t="shared" si="50"/>
        <v>0</v>
      </c>
      <c r="K1690" s="135" t="s">
        <v>3</v>
      </c>
      <c r="L1690" s="33"/>
      <c r="M1690" s="140" t="s">
        <v>3</v>
      </c>
      <c r="N1690" s="141" t="s">
        <v>44</v>
      </c>
      <c r="P1690" s="142">
        <f t="shared" si="51"/>
        <v>0</v>
      </c>
      <c r="Q1690" s="142">
        <v>0</v>
      </c>
      <c r="R1690" s="142">
        <f t="shared" si="52"/>
        <v>0</v>
      </c>
      <c r="S1690" s="142">
        <v>0</v>
      </c>
      <c r="T1690" s="143">
        <f t="shared" si="53"/>
        <v>0</v>
      </c>
      <c r="AR1690" s="144" t="s">
        <v>310</v>
      </c>
      <c r="AT1690" s="144" t="s">
        <v>164</v>
      </c>
      <c r="AU1690" s="144" t="s">
        <v>82</v>
      </c>
      <c r="AY1690" s="18" t="s">
        <v>161</v>
      </c>
      <c r="BE1690" s="145">
        <f t="shared" si="54"/>
        <v>0</v>
      </c>
      <c r="BF1690" s="145">
        <f t="shared" si="55"/>
        <v>0</v>
      </c>
      <c r="BG1690" s="145">
        <f t="shared" si="56"/>
        <v>0</v>
      </c>
      <c r="BH1690" s="145">
        <f t="shared" si="57"/>
        <v>0</v>
      </c>
      <c r="BI1690" s="145">
        <f t="shared" si="58"/>
        <v>0</v>
      </c>
      <c r="BJ1690" s="18" t="s">
        <v>80</v>
      </c>
      <c r="BK1690" s="145">
        <f t="shared" si="59"/>
        <v>0</v>
      </c>
      <c r="BL1690" s="18" t="s">
        <v>310</v>
      </c>
      <c r="BM1690" s="144" t="s">
        <v>1792</v>
      </c>
    </row>
    <row r="1691" spans="2:65" s="1" customFormat="1" ht="37.9" customHeight="1">
      <c r="B1691" s="132"/>
      <c r="C1691" s="133" t="s">
        <v>1793</v>
      </c>
      <c r="D1691" s="133" t="s">
        <v>164</v>
      </c>
      <c r="E1691" s="134" t="s">
        <v>1794</v>
      </c>
      <c r="F1691" s="135" t="s">
        <v>1795</v>
      </c>
      <c r="G1691" s="136" t="s">
        <v>212</v>
      </c>
      <c r="H1691" s="137">
        <v>2</v>
      </c>
      <c r="I1691" s="138"/>
      <c r="J1691" s="139">
        <f t="shared" si="50"/>
        <v>0</v>
      </c>
      <c r="K1691" s="135" t="s">
        <v>3</v>
      </c>
      <c r="L1691" s="33"/>
      <c r="M1691" s="140" t="s">
        <v>3</v>
      </c>
      <c r="N1691" s="141" t="s">
        <v>44</v>
      </c>
      <c r="P1691" s="142">
        <f t="shared" si="51"/>
        <v>0</v>
      </c>
      <c r="Q1691" s="142">
        <v>0</v>
      </c>
      <c r="R1691" s="142">
        <f t="shared" si="52"/>
        <v>0</v>
      </c>
      <c r="S1691" s="142">
        <v>0</v>
      </c>
      <c r="T1691" s="143">
        <f t="shared" si="53"/>
        <v>0</v>
      </c>
      <c r="AR1691" s="144" t="s">
        <v>310</v>
      </c>
      <c r="AT1691" s="144" t="s">
        <v>164</v>
      </c>
      <c r="AU1691" s="144" t="s">
        <v>82</v>
      </c>
      <c r="AY1691" s="18" t="s">
        <v>161</v>
      </c>
      <c r="BE1691" s="145">
        <f t="shared" si="54"/>
        <v>0</v>
      </c>
      <c r="BF1691" s="145">
        <f t="shared" si="55"/>
        <v>0</v>
      </c>
      <c r="BG1691" s="145">
        <f t="shared" si="56"/>
        <v>0</v>
      </c>
      <c r="BH1691" s="145">
        <f t="shared" si="57"/>
        <v>0</v>
      </c>
      <c r="BI1691" s="145">
        <f t="shared" si="58"/>
        <v>0</v>
      </c>
      <c r="BJ1691" s="18" t="s">
        <v>80</v>
      </c>
      <c r="BK1691" s="145">
        <f t="shared" si="59"/>
        <v>0</v>
      </c>
      <c r="BL1691" s="18" t="s">
        <v>310</v>
      </c>
      <c r="BM1691" s="144" t="s">
        <v>1796</v>
      </c>
    </row>
    <row r="1692" spans="2:65" s="1" customFormat="1" ht="16.5" customHeight="1">
      <c r="B1692" s="132"/>
      <c r="C1692" s="133" t="s">
        <v>1797</v>
      </c>
      <c r="D1692" s="133" t="s">
        <v>164</v>
      </c>
      <c r="E1692" s="134" t="s">
        <v>1798</v>
      </c>
      <c r="F1692" s="135" t="s">
        <v>1799</v>
      </c>
      <c r="G1692" s="136" t="s">
        <v>167</v>
      </c>
      <c r="H1692" s="137">
        <v>7</v>
      </c>
      <c r="I1692" s="138"/>
      <c r="J1692" s="139">
        <f t="shared" si="50"/>
        <v>0</v>
      </c>
      <c r="K1692" s="135" t="s">
        <v>168</v>
      </c>
      <c r="L1692" s="33"/>
      <c r="M1692" s="140" t="s">
        <v>3</v>
      </c>
      <c r="N1692" s="141" t="s">
        <v>44</v>
      </c>
      <c r="P1692" s="142">
        <f t="shared" si="51"/>
        <v>0</v>
      </c>
      <c r="Q1692" s="142">
        <v>0</v>
      </c>
      <c r="R1692" s="142">
        <f t="shared" si="52"/>
        <v>0</v>
      </c>
      <c r="S1692" s="142">
        <v>0.02</v>
      </c>
      <c r="T1692" s="143">
        <f t="shared" si="53"/>
        <v>0.14</v>
      </c>
      <c r="AR1692" s="144" t="s">
        <v>310</v>
      </c>
      <c r="AT1692" s="144" t="s">
        <v>164</v>
      </c>
      <c r="AU1692" s="144" t="s">
        <v>82</v>
      </c>
      <c r="AY1692" s="18" t="s">
        <v>161</v>
      </c>
      <c r="BE1692" s="145">
        <f t="shared" si="54"/>
        <v>0</v>
      </c>
      <c r="BF1692" s="145">
        <f t="shared" si="55"/>
        <v>0</v>
      </c>
      <c r="BG1692" s="145">
        <f t="shared" si="56"/>
        <v>0</v>
      </c>
      <c r="BH1692" s="145">
        <f t="shared" si="57"/>
        <v>0</v>
      </c>
      <c r="BI1692" s="145">
        <f t="shared" si="58"/>
        <v>0</v>
      </c>
      <c r="BJ1692" s="18" t="s">
        <v>80</v>
      </c>
      <c r="BK1692" s="145">
        <f t="shared" si="59"/>
        <v>0</v>
      </c>
      <c r="BL1692" s="18" t="s">
        <v>310</v>
      </c>
      <c r="BM1692" s="144" t="s">
        <v>1800</v>
      </c>
    </row>
    <row r="1693" spans="2:47" s="1" customFormat="1" ht="12">
      <c r="B1693" s="33"/>
      <c r="D1693" s="146" t="s">
        <v>171</v>
      </c>
      <c r="F1693" s="147" t="s">
        <v>1801</v>
      </c>
      <c r="I1693" s="148"/>
      <c r="L1693" s="33"/>
      <c r="M1693" s="149"/>
      <c r="T1693" s="54"/>
      <c r="AT1693" s="18" t="s">
        <v>171</v>
      </c>
      <c r="AU1693" s="18" t="s">
        <v>82</v>
      </c>
    </row>
    <row r="1694" spans="2:65" s="1" customFormat="1" ht="44.25" customHeight="1">
      <c r="B1694" s="132"/>
      <c r="C1694" s="133" t="s">
        <v>1802</v>
      </c>
      <c r="D1694" s="133" t="s">
        <v>164</v>
      </c>
      <c r="E1694" s="134" t="s">
        <v>1803</v>
      </c>
      <c r="F1694" s="135" t="s">
        <v>1804</v>
      </c>
      <c r="G1694" s="136" t="s">
        <v>1717</v>
      </c>
      <c r="H1694" s="188"/>
      <c r="I1694" s="138"/>
      <c r="J1694" s="139">
        <f>ROUND(I1694*H1694,2)</f>
        <v>0</v>
      </c>
      <c r="K1694" s="135" t="s">
        <v>168</v>
      </c>
      <c r="L1694" s="33"/>
      <c r="M1694" s="140" t="s">
        <v>3</v>
      </c>
      <c r="N1694" s="141" t="s">
        <v>44</v>
      </c>
      <c r="P1694" s="142">
        <f>O1694*H1694</f>
        <v>0</v>
      </c>
      <c r="Q1694" s="142">
        <v>0</v>
      </c>
      <c r="R1694" s="142">
        <f>Q1694*H1694</f>
        <v>0</v>
      </c>
      <c r="S1694" s="142">
        <v>0</v>
      </c>
      <c r="T1694" s="143">
        <f>S1694*H1694</f>
        <v>0</v>
      </c>
      <c r="AR1694" s="144" t="s">
        <v>310</v>
      </c>
      <c r="AT1694" s="144" t="s">
        <v>164</v>
      </c>
      <c r="AU1694" s="144" t="s">
        <v>82</v>
      </c>
      <c r="AY1694" s="18" t="s">
        <v>161</v>
      </c>
      <c r="BE1694" s="145">
        <f>IF(N1694="základní",J1694,0)</f>
        <v>0</v>
      </c>
      <c r="BF1694" s="145">
        <f>IF(N1694="snížená",J1694,0)</f>
        <v>0</v>
      </c>
      <c r="BG1694" s="145">
        <f>IF(N1694="zákl. přenesená",J1694,0)</f>
        <v>0</v>
      </c>
      <c r="BH1694" s="145">
        <f>IF(N1694="sníž. přenesená",J1694,0)</f>
        <v>0</v>
      </c>
      <c r="BI1694" s="145">
        <f>IF(N1694="nulová",J1694,0)</f>
        <v>0</v>
      </c>
      <c r="BJ1694" s="18" t="s">
        <v>80</v>
      </c>
      <c r="BK1694" s="145">
        <f>ROUND(I1694*H1694,2)</f>
        <v>0</v>
      </c>
      <c r="BL1694" s="18" t="s">
        <v>310</v>
      </c>
      <c r="BM1694" s="144" t="s">
        <v>1805</v>
      </c>
    </row>
    <row r="1695" spans="2:47" s="1" customFormat="1" ht="12">
      <c r="B1695" s="33"/>
      <c r="D1695" s="146" t="s">
        <v>171</v>
      </c>
      <c r="F1695" s="147" t="s">
        <v>1806</v>
      </c>
      <c r="I1695" s="148"/>
      <c r="L1695" s="33"/>
      <c r="M1695" s="149"/>
      <c r="T1695" s="54"/>
      <c r="AT1695" s="18" t="s">
        <v>171</v>
      </c>
      <c r="AU1695" s="18" t="s">
        <v>82</v>
      </c>
    </row>
    <row r="1696" spans="2:63" s="11" customFormat="1" ht="22.9" customHeight="1">
      <c r="B1696" s="120"/>
      <c r="D1696" s="121" t="s">
        <v>72</v>
      </c>
      <c r="E1696" s="130" t="s">
        <v>1807</v>
      </c>
      <c r="F1696" s="130" t="s">
        <v>1808</v>
      </c>
      <c r="I1696" s="123"/>
      <c r="J1696" s="131">
        <f>BK1696</f>
        <v>0</v>
      </c>
      <c r="L1696" s="120"/>
      <c r="M1696" s="125"/>
      <c r="P1696" s="126">
        <f>SUM(P1697:P1768)</f>
        <v>0</v>
      </c>
      <c r="R1696" s="126">
        <f>SUM(R1697:R1768)</f>
        <v>8.01668725</v>
      </c>
      <c r="T1696" s="127">
        <f>SUM(T1697:T1768)</f>
        <v>0</v>
      </c>
      <c r="AR1696" s="121" t="s">
        <v>82</v>
      </c>
      <c r="AT1696" s="128" t="s">
        <v>72</v>
      </c>
      <c r="AU1696" s="128" t="s">
        <v>80</v>
      </c>
      <c r="AY1696" s="121" t="s">
        <v>161</v>
      </c>
      <c r="BK1696" s="129">
        <f>SUM(BK1697:BK1768)</f>
        <v>0</v>
      </c>
    </row>
    <row r="1697" spans="2:65" s="1" customFormat="1" ht="24.2" customHeight="1">
      <c r="B1697" s="132"/>
      <c r="C1697" s="133" t="s">
        <v>1809</v>
      </c>
      <c r="D1697" s="133" t="s">
        <v>164</v>
      </c>
      <c r="E1697" s="134" t="s">
        <v>1810</v>
      </c>
      <c r="F1697" s="135" t="s">
        <v>1811</v>
      </c>
      <c r="G1697" s="136" t="s">
        <v>167</v>
      </c>
      <c r="H1697" s="137">
        <v>380.78</v>
      </c>
      <c r="I1697" s="138"/>
      <c r="J1697" s="139">
        <f>ROUND(I1697*H1697,2)</f>
        <v>0</v>
      </c>
      <c r="K1697" s="135" t="s">
        <v>168</v>
      </c>
      <c r="L1697" s="33"/>
      <c r="M1697" s="140" t="s">
        <v>3</v>
      </c>
      <c r="N1697" s="141" t="s">
        <v>44</v>
      </c>
      <c r="P1697" s="142">
        <f>O1697*H1697</f>
        <v>0</v>
      </c>
      <c r="Q1697" s="142">
        <v>0.0003</v>
      </c>
      <c r="R1697" s="142">
        <f>Q1697*H1697</f>
        <v>0.11423399999999999</v>
      </c>
      <c r="S1697" s="142">
        <v>0</v>
      </c>
      <c r="T1697" s="143">
        <f>S1697*H1697</f>
        <v>0</v>
      </c>
      <c r="AR1697" s="144" t="s">
        <v>310</v>
      </c>
      <c r="AT1697" s="144" t="s">
        <v>164</v>
      </c>
      <c r="AU1697" s="144" t="s">
        <v>82</v>
      </c>
      <c r="AY1697" s="18" t="s">
        <v>161</v>
      </c>
      <c r="BE1697" s="145">
        <f>IF(N1697="základní",J1697,0)</f>
        <v>0</v>
      </c>
      <c r="BF1697" s="145">
        <f>IF(N1697="snížená",J1697,0)</f>
        <v>0</v>
      </c>
      <c r="BG1697" s="145">
        <f>IF(N1697="zákl. přenesená",J1697,0)</f>
        <v>0</v>
      </c>
      <c r="BH1697" s="145">
        <f>IF(N1697="sníž. přenesená",J1697,0)</f>
        <v>0</v>
      </c>
      <c r="BI1697" s="145">
        <f>IF(N1697="nulová",J1697,0)</f>
        <v>0</v>
      </c>
      <c r="BJ1697" s="18" t="s">
        <v>80</v>
      </c>
      <c r="BK1697" s="145">
        <f>ROUND(I1697*H1697,2)</f>
        <v>0</v>
      </c>
      <c r="BL1697" s="18" t="s">
        <v>310</v>
      </c>
      <c r="BM1697" s="144" t="s">
        <v>1812</v>
      </c>
    </row>
    <row r="1698" spans="2:47" s="1" customFormat="1" ht="12">
      <c r="B1698" s="33"/>
      <c r="D1698" s="146" t="s">
        <v>171</v>
      </c>
      <c r="F1698" s="147" t="s">
        <v>1813</v>
      </c>
      <c r="I1698" s="148"/>
      <c r="L1698" s="33"/>
      <c r="M1698" s="149"/>
      <c r="T1698" s="54"/>
      <c r="AT1698" s="18" t="s">
        <v>171</v>
      </c>
      <c r="AU1698" s="18" t="s">
        <v>82</v>
      </c>
    </row>
    <row r="1699" spans="2:51" s="12" customFormat="1" ht="12">
      <c r="B1699" s="150"/>
      <c r="D1699" s="151" t="s">
        <v>173</v>
      </c>
      <c r="E1699" s="152" t="s">
        <v>3</v>
      </c>
      <c r="F1699" s="153" t="s">
        <v>176</v>
      </c>
      <c r="H1699" s="152" t="s">
        <v>3</v>
      </c>
      <c r="I1699" s="154"/>
      <c r="L1699" s="150"/>
      <c r="M1699" s="155"/>
      <c r="T1699" s="156"/>
      <c r="AT1699" s="152" t="s">
        <v>173</v>
      </c>
      <c r="AU1699" s="152" t="s">
        <v>82</v>
      </c>
      <c r="AV1699" s="12" t="s">
        <v>80</v>
      </c>
      <c r="AW1699" s="12" t="s">
        <v>32</v>
      </c>
      <c r="AX1699" s="12" t="s">
        <v>73</v>
      </c>
      <c r="AY1699" s="152" t="s">
        <v>161</v>
      </c>
    </row>
    <row r="1700" spans="2:51" s="13" customFormat="1" ht="12">
      <c r="B1700" s="157"/>
      <c r="D1700" s="151" t="s">
        <v>173</v>
      </c>
      <c r="E1700" s="158" t="s">
        <v>3</v>
      </c>
      <c r="F1700" s="159" t="s">
        <v>177</v>
      </c>
      <c r="H1700" s="160">
        <v>58.36</v>
      </c>
      <c r="I1700" s="161"/>
      <c r="L1700" s="157"/>
      <c r="M1700" s="162"/>
      <c r="T1700" s="163"/>
      <c r="AT1700" s="158" t="s">
        <v>173</v>
      </c>
      <c r="AU1700" s="158" t="s">
        <v>82</v>
      </c>
      <c r="AV1700" s="13" t="s">
        <v>82</v>
      </c>
      <c r="AW1700" s="13" t="s">
        <v>32</v>
      </c>
      <c r="AX1700" s="13" t="s">
        <v>73</v>
      </c>
      <c r="AY1700" s="158" t="s">
        <v>161</v>
      </c>
    </row>
    <row r="1701" spans="2:51" s="12" customFormat="1" ht="12">
      <c r="B1701" s="150"/>
      <c r="D1701" s="151" t="s">
        <v>173</v>
      </c>
      <c r="E1701" s="152" t="s">
        <v>3</v>
      </c>
      <c r="F1701" s="153" t="s">
        <v>178</v>
      </c>
      <c r="H1701" s="152" t="s">
        <v>3</v>
      </c>
      <c r="I1701" s="154"/>
      <c r="L1701" s="150"/>
      <c r="M1701" s="155"/>
      <c r="T1701" s="156"/>
      <c r="AT1701" s="152" t="s">
        <v>173</v>
      </c>
      <c r="AU1701" s="152" t="s">
        <v>82</v>
      </c>
      <c r="AV1701" s="12" t="s">
        <v>80</v>
      </c>
      <c r="AW1701" s="12" t="s">
        <v>32</v>
      </c>
      <c r="AX1701" s="12" t="s">
        <v>73</v>
      </c>
      <c r="AY1701" s="152" t="s">
        <v>161</v>
      </c>
    </row>
    <row r="1702" spans="2:51" s="13" customFormat="1" ht="12">
      <c r="B1702" s="157"/>
      <c r="D1702" s="151" t="s">
        <v>173</v>
      </c>
      <c r="E1702" s="158" t="s">
        <v>3</v>
      </c>
      <c r="F1702" s="159" t="s">
        <v>179</v>
      </c>
      <c r="H1702" s="160">
        <v>10.65</v>
      </c>
      <c r="I1702" s="161"/>
      <c r="L1702" s="157"/>
      <c r="M1702" s="162"/>
      <c r="T1702" s="163"/>
      <c r="AT1702" s="158" t="s">
        <v>173</v>
      </c>
      <c r="AU1702" s="158" t="s">
        <v>82</v>
      </c>
      <c r="AV1702" s="13" t="s">
        <v>82</v>
      </c>
      <c r="AW1702" s="13" t="s">
        <v>32</v>
      </c>
      <c r="AX1702" s="13" t="s">
        <v>73</v>
      </c>
      <c r="AY1702" s="158" t="s">
        <v>161</v>
      </c>
    </row>
    <row r="1703" spans="2:51" s="12" customFormat="1" ht="12">
      <c r="B1703" s="150"/>
      <c r="D1703" s="151" t="s">
        <v>173</v>
      </c>
      <c r="E1703" s="152" t="s">
        <v>3</v>
      </c>
      <c r="F1703" s="153" t="s">
        <v>182</v>
      </c>
      <c r="H1703" s="152" t="s">
        <v>3</v>
      </c>
      <c r="I1703" s="154"/>
      <c r="L1703" s="150"/>
      <c r="M1703" s="155"/>
      <c r="T1703" s="156"/>
      <c r="AT1703" s="152" t="s">
        <v>173</v>
      </c>
      <c r="AU1703" s="152" t="s">
        <v>82</v>
      </c>
      <c r="AV1703" s="12" t="s">
        <v>80</v>
      </c>
      <c r="AW1703" s="12" t="s">
        <v>32</v>
      </c>
      <c r="AX1703" s="12" t="s">
        <v>73</v>
      </c>
      <c r="AY1703" s="152" t="s">
        <v>161</v>
      </c>
    </row>
    <row r="1704" spans="2:51" s="13" customFormat="1" ht="12">
      <c r="B1704" s="157"/>
      <c r="D1704" s="151" t="s">
        <v>173</v>
      </c>
      <c r="E1704" s="158" t="s">
        <v>3</v>
      </c>
      <c r="F1704" s="159" t="s">
        <v>183</v>
      </c>
      <c r="H1704" s="160">
        <v>130.84</v>
      </c>
      <c r="I1704" s="161"/>
      <c r="L1704" s="157"/>
      <c r="M1704" s="162"/>
      <c r="T1704" s="163"/>
      <c r="AT1704" s="158" t="s">
        <v>173</v>
      </c>
      <c r="AU1704" s="158" t="s">
        <v>82</v>
      </c>
      <c r="AV1704" s="13" t="s">
        <v>82</v>
      </c>
      <c r="AW1704" s="13" t="s">
        <v>32</v>
      </c>
      <c r="AX1704" s="13" t="s">
        <v>73</v>
      </c>
      <c r="AY1704" s="158" t="s">
        <v>161</v>
      </c>
    </row>
    <row r="1705" spans="2:51" s="12" customFormat="1" ht="12">
      <c r="B1705" s="150"/>
      <c r="D1705" s="151" t="s">
        <v>173</v>
      </c>
      <c r="E1705" s="152" t="s">
        <v>3</v>
      </c>
      <c r="F1705" s="153" t="s">
        <v>184</v>
      </c>
      <c r="H1705" s="152" t="s">
        <v>3</v>
      </c>
      <c r="I1705" s="154"/>
      <c r="L1705" s="150"/>
      <c r="M1705" s="155"/>
      <c r="T1705" s="156"/>
      <c r="AT1705" s="152" t="s">
        <v>173</v>
      </c>
      <c r="AU1705" s="152" t="s">
        <v>82</v>
      </c>
      <c r="AV1705" s="12" t="s">
        <v>80</v>
      </c>
      <c r="AW1705" s="12" t="s">
        <v>32</v>
      </c>
      <c r="AX1705" s="12" t="s">
        <v>73</v>
      </c>
      <c r="AY1705" s="152" t="s">
        <v>161</v>
      </c>
    </row>
    <row r="1706" spans="2:51" s="13" customFormat="1" ht="12">
      <c r="B1706" s="157"/>
      <c r="D1706" s="151" t="s">
        <v>173</v>
      </c>
      <c r="E1706" s="158" t="s">
        <v>3</v>
      </c>
      <c r="F1706" s="159" t="s">
        <v>185</v>
      </c>
      <c r="H1706" s="160">
        <v>33.87</v>
      </c>
      <c r="I1706" s="161"/>
      <c r="L1706" s="157"/>
      <c r="M1706" s="162"/>
      <c r="T1706" s="163"/>
      <c r="AT1706" s="158" t="s">
        <v>173</v>
      </c>
      <c r="AU1706" s="158" t="s">
        <v>82</v>
      </c>
      <c r="AV1706" s="13" t="s">
        <v>82</v>
      </c>
      <c r="AW1706" s="13" t="s">
        <v>32</v>
      </c>
      <c r="AX1706" s="13" t="s">
        <v>73</v>
      </c>
      <c r="AY1706" s="158" t="s">
        <v>161</v>
      </c>
    </row>
    <row r="1707" spans="2:51" s="12" customFormat="1" ht="12">
      <c r="B1707" s="150"/>
      <c r="D1707" s="151" t="s">
        <v>173</v>
      </c>
      <c r="E1707" s="152" t="s">
        <v>3</v>
      </c>
      <c r="F1707" s="153" t="s">
        <v>618</v>
      </c>
      <c r="H1707" s="152" t="s">
        <v>3</v>
      </c>
      <c r="I1707" s="154"/>
      <c r="L1707" s="150"/>
      <c r="M1707" s="155"/>
      <c r="T1707" s="156"/>
      <c r="AT1707" s="152" t="s">
        <v>173</v>
      </c>
      <c r="AU1707" s="152" t="s">
        <v>82</v>
      </c>
      <c r="AV1707" s="12" t="s">
        <v>80</v>
      </c>
      <c r="AW1707" s="12" t="s">
        <v>32</v>
      </c>
      <c r="AX1707" s="12" t="s">
        <v>73</v>
      </c>
      <c r="AY1707" s="152" t="s">
        <v>161</v>
      </c>
    </row>
    <row r="1708" spans="2:51" s="13" customFormat="1" ht="12">
      <c r="B1708" s="157"/>
      <c r="D1708" s="151" t="s">
        <v>173</v>
      </c>
      <c r="E1708" s="158" t="s">
        <v>3</v>
      </c>
      <c r="F1708" s="159" t="s">
        <v>1814</v>
      </c>
      <c r="H1708" s="160">
        <v>102.14</v>
      </c>
      <c r="I1708" s="161"/>
      <c r="L1708" s="157"/>
      <c r="M1708" s="162"/>
      <c r="T1708" s="163"/>
      <c r="AT1708" s="158" t="s">
        <v>173</v>
      </c>
      <c r="AU1708" s="158" t="s">
        <v>82</v>
      </c>
      <c r="AV1708" s="13" t="s">
        <v>82</v>
      </c>
      <c r="AW1708" s="13" t="s">
        <v>32</v>
      </c>
      <c r="AX1708" s="13" t="s">
        <v>73</v>
      </c>
      <c r="AY1708" s="158" t="s">
        <v>161</v>
      </c>
    </row>
    <row r="1709" spans="2:51" s="12" customFormat="1" ht="12">
      <c r="B1709" s="150"/>
      <c r="D1709" s="151" t="s">
        <v>173</v>
      </c>
      <c r="E1709" s="152" t="s">
        <v>3</v>
      </c>
      <c r="F1709" s="153" t="s">
        <v>188</v>
      </c>
      <c r="H1709" s="152" t="s">
        <v>3</v>
      </c>
      <c r="I1709" s="154"/>
      <c r="L1709" s="150"/>
      <c r="M1709" s="155"/>
      <c r="T1709" s="156"/>
      <c r="AT1709" s="152" t="s">
        <v>173</v>
      </c>
      <c r="AU1709" s="152" t="s">
        <v>82</v>
      </c>
      <c r="AV1709" s="12" t="s">
        <v>80</v>
      </c>
      <c r="AW1709" s="12" t="s">
        <v>32</v>
      </c>
      <c r="AX1709" s="12" t="s">
        <v>73</v>
      </c>
      <c r="AY1709" s="152" t="s">
        <v>161</v>
      </c>
    </row>
    <row r="1710" spans="2:51" s="13" customFormat="1" ht="12">
      <c r="B1710" s="157"/>
      <c r="D1710" s="151" t="s">
        <v>173</v>
      </c>
      <c r="E1710" s="158" t="s">
        <v>3</v>
      </c>
      <c r="F1710" s="159" t="s">
        <v>189</v>
      </c>
      <c r="H1710" s="160">
        <v>23.48</v>
      </c>
      <c r="I1710" s="161"/>
      <c r="L1710" s="157"/>
      <c r="M1710" s="162"/>
      <c r="T1710" s="163"/>
      <c r="AT1710" s="158" t="s">
        <v>173</v>
      </c>
      <c r="AU1710" s="158" t="s">
        <v>82</v>
      </c>
      <c r="AV1710" s="13" t="s">
        <v>82</v>
      </c>
      <c r="AW1710" s="13" t="s">
        <v>32</v>
      </c>
      <c r="AX1710" s="13" t="s">
        <v>73</v>
      </c>
      <c r="AY1710" s="158" t="s">
        <v>161</v>
      </c>
    </row>
    <row r="1711" spans="2:51" s="12" customFormat="1" ht="12">
      <c r="B1711" s="150"/>
      <c r="D1711" s="151" t="s">
        <v>173</v>
      </c>
      <c r="E1711" s="152" t="s">
        <v>3</v>
      </c>
      <c r="F1711" s="153" t="s">
        <v>623</v>
      </c>
      <c r="H1711" s="152" t="s">
        <v>3</v>
      </c>
      <c r="I1711" s="154"/>
      <c r="L1711" s="150"/>
      <c r="M1711" s="155"/>
      <c r="T1711" s="156"/>
      <c r="AT1711" s="152" t="s">
        <v>173</v>
      </c>
      <c r="AU1711" s="152" t="s">
        <v>82</v>
      </c>
      <c r="AV1711" s="12" t="s">
        <v>80</v>
      </c>
      <c r="AW1711" s="12" t="s">
        <v>32</v>
      </c>
      <c r="AX1711" s="12" t="s">
        <v>73</v>
      </c>
      <c r="AY1711" s="152" t="s">
        <v>161</v>
      </c>
    </row>
    <row r="1712" spans="2:51" s="13" customFormat="1" ht="12">
      <c r="B1712" s="157"/>
      <c r="D1712" s="151" t="s">
        <v>173</v>
      </c>
      <c r="E1712" s="158" t="s">
        <v>3</v>
      </c>
      <c r="F1712" s="159" t="s">
        <v>1129</v>
      </c>
      <c r="H1712" s="160">
        <v>21.44</v>
      </c>
      <c r="I1712" s="161"/>
      <c r="L1712" s="157"/>
      <c r="M1712" s="162"/>
      <c r="T1712" s="163"/>
      <c r="AT1712" s="158" t="s">
        <v>173</v>
      </c>
      <c r="AU1712" s="158" t="s">
        <v>82</v>
      </c>
      <c r="AV1712" s="13" t="s">
        <v>82</v>
      </c>
      <c r="AW1712" s="13" t="s">
        <v>32</v>
      </c>
      <c r="AX1712" s="13" t="s">
        <v>73</v>
      </c>
      <c r="AY1712" s="158" t="s">
        <v>161</v>
      </c>
    </row>
    <row r="1713" spans="2:51" s="14" customFormat="1" ht="12">
      <c r="B1713" s="164"/>
      <c r="D1713" s="151" t="s">
        <v>173</v>
      </c>
      <c r="E1713" s="165" t="s">
        <v>3</v>
      </c>
      <c r="F1713" s="166" t="s">
        <v>192</v>
      </c>
      <c r="H1713" s="167">
        <v>380.78000000000003</v>
      </c>
      <c r="I1713" s="168"/>
      <c r="L1713" s="164"/>
      <c r="M1713" s="169"/>
      <c r="T1713" s="170"/>
      <c r="AT1713" s="165" t="s">
        <v>173</v>
      </c>
      <c r="AU1713" s="165" t="s">
        <v>82</v>
      </c>
      <c r="AV1713" s="14" t="s">
        <v>169</v>
      </c>
      <c r="AW1713" s="14" t="s">
        <v>32</v>
      </c>
      <c r="AX1713" s="14" t="s">
        <v>80</v>
      </c>
      <c r="AY1713" s="165" t="s">
        <v>161</v>
      </c>
    </row>
    <row r="1714" spans="2:65" s="1" customFormat="1" ht="37.9" customHeight="1">
      <c r="B1714" s="132"/>
      <c r="C1714" s="133" t="s">
        <v>1815</v>
      </c>
      <c r="D1714" s="133" t="s">
        <v>164</v>
      </c>
      <c r="E1714" s="134" t="s">
        <v>1816</v>
      </c>
      <c r="F1714" s="135" t="s">
        <v>1817</v>
      </c>
      <c r="G1714" s="136" t="s">
        <v>167</v>
      </c>
      <c r="H1714" s="137">
        <v>51.07</v>
      </c>
      <c r="I1714" s="138"/>
      <c r="J1714" s="139">
        <f>ROUND(I1714*H1714,2)</f>
        <v>0</v>
      </c>
      <c r="K1714" s="135" t="s">
        <v>168</v>
      </c>
      <c r="L1714" s="33"/>
      <c r="M1714" s="140" t="s">
        <v>3</v>
      </c>
      <c r="N1714" s="141" t="s">
        <v>44</v>
      </c>
      <c r="P1714" s="142">
        <f>O1714*H1714</f>
        <v>0</v>
      </c>
      <c r="Q1714" s="142">
        <v>0.015</v>
      </c>
      <c r="R1714" s="142">
        <f>Q1714*H1714</f>
        <v>0.76605</v>
      </c>
      <c r="S1714" s="142">
        <v>0</v>
      </c>
      <c r="T1714" s="143">
        <f>S1714*H1714</f>
        <v>0</v>
      </c>
      <c r="AR1714" s="144" t="s">
        <v>310</v>
      </c>
      <c r="AT1714" s="144" t="s">
        <v>164</v>
      </c>
      <c r="AU1714" s="144" t="s">
        <v>82</v>
      </c>
      <c r="AY1714" s="18" t="s">
        <v>161</v>
      </c>
      <c r="BE1714" s="145">
        <f>IF(N1714="základní",J1714,0)</f>
        <v>0</v>
      </c>
      <c r="BF1714" s="145">
        <f>IF(N1714="snížená",J1714,0)</f>
        <v>0</v>
      </c>
      <c r="BG1714" s="145">
        <f>IF(N1714="zákl. přenesená",J1714,0)</f>
        <v>0</v>
      </c>
      <c r="BH1714" s="145">
        <f>IF(N1714="sníž. přenesená",J1714,0)</f>
        <v>0</v>
      </c>
      <c r="BI1714" s="145">
        <f>IF(N1714="nulová",J1714,0)</f>
        <v>0</v>
      </c>
      <c r="BJ1714" s="18" t="s">
        <v>80</v>
      </c>
      <c r="BK1714" s="145">
        <f>ROUND(I1714*H1714,2)</f>
        <v>0</v>
      </c>
      <c r="BL1714" s="18" t="s">
        <v>310</v>
      </c>
      <c r="BM1714" s="144" t="s">
        <v>1818</v>
      </c>
    </row>
    <row r="1715" spans="2:47" s="1" customFormat="1" ht="12">
      <c r="B1715" s="33"/>
      <c r="D1715" s="146" t="s">
        <v>171</v>
      </c>
      <c r="F1715" s="147" t="s">
        <v>1819</v>
      </c>
      <c r="I1715" s="148"/>
      <c r="L1715" s="33"/>
      <c r="M1715" s="149"/>
      <c r="T1715" s="54"/>
      <c r="AT1715" s="18" t="s">
        <v>171</v>
      </c>
      <c r="AU1715" s="18" t="s">
        <v>82</v>
      </c>
    </row>
    <row r="1716" spans="2:51" s="12" customFormat="1" ht="12">
      <c r="B1716" s="150"/>
      <c r="D1716" s="151" t="s">
        <v>173</v>
      </c>
      <c r="E1716" s="152" t="s">
        <v>3</v>
      </c>
      <c r="F1716" s="153" t="s">
        <v>618</v>
      </c>
      <c r="H1716" s="152" t="s">
        <v>3</v>
      </c>
      <c r="I1716" s="154"/>
      <c r="L1716" s="150"/>
      <c r="M1716" s="155"/>
      <c r="T1716" s="156"/>
      <c r="AT1716" s="152" t="s">
        <v>173</v>
      </c>
      <c r="AU1716" s="152" t="s">
        <v>82</v>
      </c>
      <c r="AV1716" s="12" t="s">
        <v>80</v>
      </c>
      <c r="AW1716" s="12" t="s">
        <v>32</v>
      </c>
      <c r="AX1716" s="12" t="s">
        <v>73</v>
      </c>
      <c r="AY1716" s="152" t="s">
        <v>161</v>
      </c>
    </row>
    <row r="1717" spans="2:51" s="13" customFormat="1" ht="12">
      <c r="B1717" s="157"/>
      <c r="D1717" s="151" t="s">
        <v>173</v>
      </c>
      <c r="E1717" s="158" t="s">
        <v>3</v>
      </c>
      <c r="F1717" s="159" t="s">
        <v>1128</v>
      </c>
      <c r="H1717" s="160">
        <v>51.07</v>
      </c>
      <c r="I1717" s="161"/>
      <c r="L1717" s="157"/>
      <c r="M1717" s="162"/>
      <c r="T1717" s="163"/>
      <c r="AT1717" s="158" t="s">
        <v>173</v>
      </c>
      <c r="AU1717" s="158" t="s">
        <v>82</v>
      </c>
      <c r="AV1717" s="13" t="s">
        <v>82</v>
      </c>
      <c r="AW1717" s="13" t="s">
        <v>32</v>
      </c>
      <c r="AX1717" s="13" t="s">
        <v>80</v>
      </c>
      <c r="AY1717" s="158" t="s">
        <v>161</v>
      </c>
    </row>
    <row r="1718" spans="2:65" s="1" customFormat="1" ht="24.2" customHeight="1">
      <c r="B1718" s="132"/>
      <c r="C1718" s="133" t="s">
        <v>1820</v>
      </c>
      <c r="D1718" s="133" t="s">
        <v>164</v>
      </c>
      <c r="E1718" s="134" t="s">
        <v>1821</v>
      </c>
      <c r="F1718" s="135" t="s">
        <v>1822</v>
      </c>
      <c r="G1718" s="136" t="s">
        <v>340</v>
      </c>
      <c r="H1718" s="137">
        <v>2.18</v>
      </c>
      <c r="I1718" s="138"/>
      <c r="J1718" s="139">
        <f>ROUND(I1718*H1718,2)</f>
        <v>0</v>
      </c>
      <c r="K1718" s="135" t="s">
        <v>168</v>
      </c>
      <c r="L1718" s="33"/>
      <c r="M1718" s="140" t="s">
        <v>3</v>
      </c>
      <c r="N1718" s="141" t="s">
        <v>44</v>
      </c>
      <c r="P1718" s="142">
        <f>O1718*H1718</f>
        <v>0</v>
      </c>
      <c r="Q1718" s="142">
        <v>0</v>
      </c>
      <c r="R1718" s="142">
        <f>Q1718*H1718</f>
        <v>0</v>
      </c>
      <c r="S1718" s="142">
        <v>0</v>
      </c>
      <c r="T1718" s="143">
        <f>S1718*H1718</f>
        <v>0</v>
      </c>
      <c r="AR1718" s="144" t="s">
        <v>310</v>
      </c>
      <c r="AT1718" s="144" t="s">
        <v>164</v>
      </c>
      <c r="AU1718" s="144" t="s">
        <v>82</v>
      </c>
      <c r="AY1718" s="18" t="s">
        <v>161</v>
      </c>
      <c r="BE1718" s="145">
        <f>IF(N1718="základní",J1718,0)</f>
        <v>0</v>
      </c>
      <c r="BF1718" s="145">
        <f>IF(N1718="snížená",J1718,0)</f>
        <v>0</v>
      </c>
      <c r="BG1718" s="145">
        <f>IF(N1718="zákl. přenesená",J1718,0)</f>
        <v>0</v>
      </c>
      <c r="BH1718" s="145">
        <f>IF(N1718="sníž. přenesená",J1718,0)</f>
        <v>0</v>
      </c>
      <c r="BI1718" s="145">
        <f>IF(N1718="nulová",J1718,0)</f>
        <v>0</v>
      </c>
      <c r="BJ1718" s="18" t="s">
        <v>80</v>
      </c>
      <c r="BK1718" s="145">
        <f>ROUND(I1718*H1718,2)</f>
        <v>0</v>
      </c>
      <c r="BL1718" s="18" t="s">
        <v>310</v>
      </c>
      <c r="BM1718" s="144" t="s">
        <v>1823</v>
      </c>
    </row>
    <row r="1719" spans="2:47" s="1" customFormat="1" ht="12">
      <c r="B1719" s="33"/>
      <c r="D1719" s="146" t="s">
        <v>171</v>
      </c>
      <c r="F1719" s="147" t="s">
        <v>1824</v>
      </c>
      <c r="I1719" s="148"/>
      <c r="L1719" s="33"/>
      <c r="M1719" s="149"/>
      <c r="T1719" s="54"/>
      <c r="AT1719" s="18" t="s">
        <v>171</v>
      </c>
      <c r="AU1719" s="18" t="s">
        <v>82</v>
      </c>
    </row>
    <row r="1720" spans="2:51" s="12" customFormat="1" ht="12">
      <c r="B1720" s="150"/>
      <c r="D1720" s="151" t="s">
        <v>173</v>
      </c>
      <c r="E1720" s="152" t="s">
        <v>3</v>
      </c>
      <c r="F1720" s="153" t="s">
        <v>556</v>
      </c>
      <c r="H1720" s="152" t="s">
        <v>3</v>
      </c>
      <c r="I1720" s="154"/>
      <c r="L1720" s="150"/>
      <c r="M1720" s="155"/>
      <c r="T1720" s="156"/>
      <c r="AT1720" s="152" t="s">
        <v>173</v>
      </c>
      <c r="AU1720" s="152" t="s">
        <v>82</v>
      </c>
      <c r="AV1720" s="12" t="s">
        <v>80</v>
      </c>
      <c r="AW1720" s="12" t="s">
        <v>32</v>
      </c>
      <c r="AX1720" s="12" t="s">
        <v>73</v>
      </c>
      <c r="AY1720" s="152" t="s">
        <v>161</v>
      </c>
    </row>
    <row r="1721" spans="2:51" s="13" customFormat="1" ht="12">
      <c r="B1721" s="157"/>
      <c r="D1721" s="151" t="s">
        <v>173</v>
      </c>
      <c r="E1721" s="158" t="s">
        <v>3</v>
      </c>
      <c r="F1721" s="159" t="s">
        <v>1825</v>
      </c>
      <c r="H1721" s="160">
        <v>2.18</v>
      </c>
      <c r="I1721" s="161"/>
      <c r="L1721" s="157"/>
      <c r="M1721" s="162"/>
      <c r="T1721" s="163"/>
      <c r="AT1721" s="158" t="s">
        <v>173</v>
      </c>
      <c r="AU1721" s="158" t="s">
        <v>82</v>
      </c>
      <c r="AV1721" s="13" t="s">
        <v>82</v>
      </c>
      <c r="AW1721" s="13" t="s">
        <v>32</v>
      </c>
      <c r="AX1721" s="13" t="s">
        <v>80</v>
      </c>
      <c r="AY1721" s="158" t="s">
        <v>161</v>
      </c>
    </row>
    <row r="1722" spans="2:65" s="1" customFormat="1" ht="16.5" customHeight="1">
      <c r="B1722" s="132"/>
      <c r="C1722" s="171" t="s">
        <v>1826</v>
      </c>
      <c r="D1722" s="171" t="s">
        <v>193</v>
      </c>
      <c r="E1722" s="172" t="s">
        <v>1827</v>
      </c>
      <c r="F1722" s="173" t="s">
        <v>1828</v>
      </c>
      <c r="G1722" s="174" t="s">
        <v>340</v>
      </c>
      <c r="H1722" s="175">
        <v>2.398</v>
      </c>
      <c r="I1722" s="176"/>
      <c r="J1722" s="177">
        <f>ROUND(I1722*H1722,2)</f>
        <v>0</v>
      </c>
      <c r="K1722" s="173" t="s">
        <v>3</v>
      </c>
      <c r="L1722" s="178"/>
      <c r="M1722" s="179" t="s">
        <v>3</v>
      </c>
      <c r="N1722" s="180" t="s">
        <v>44</v>
      </c>
      <c r="P1722" s="142">
        <f>O1722*H1722</f>
        <v>0</v>
      </c>
      <c r="Q1722" s="142">
        <v>0.00016</v>
      </c>
      <c r="R1722" s="142">
        <f>Q1722*H1722</f>
        <v>0.00038368000000000007</v>
      </c>
      <c r="S1722" s="142">
        <v>0</v>
      </c>
      <c r="T1722" s="143">
        <f>S1722*H1722</f>
        <v>0</v>
      </c>
      <c r="AR1722" s="144" t="s">
        <v>488</v>
      </c>
      <c r="AT1722" s="144" t="s">
        <v>193</v>
      </c>
      <c r="AU1722" s="144" t="s">
        <v>82</v>
      </c>
      <c r="AY1722" s="18" t="s">
        <v>161</v>
      </c>
      <c r="BE1722" s="145">
        <f>IF(N1722="základní",J1722,0)</f>
        <v>0</v>
      </c>
      <c r="BF1722" s="145">
        <f>IF(N1722="snížená",J1722,0)</f>
        <v>0</v>
      </c>
      <c r="BG1722" s="145">
        <f>IF(N1722="zákl. přenesená",J1722,0)</f>
        <v>0</v>
      </c>
      <c r="BH1722" s="145">
        <f>IF(N1722="sníž. přenesená",J1722,0)</f>
        <v>0</v>
      </c>
      <c r="BI1722" s="145">
        <f>IF(N1722="nulová",J1722,0)</f>
        <v>0</v>
      </c>
      <c r="BJ1722" s="18" t="s">
        <v>80</v>
      </c>
      <c r="BK1722" s="145">
        <f>ROUND(I1722*H1722,2)</f>
        <v>0</v>
      </c>
      <c r="BL1722" s="18" t="s">
        <v>310</v>
      </c>
      <c r="BM1722" s="144" t="s">
        <v>1829</v>
      </c>
    </row>
    <row r="1723" spans="2:51" s="13" customFormat="1" ht="12">
      <c r="B1723" s="157"/>
      <c r="D1723" s="151" t="s">
        <v>173</v>
      </c>
      <c r="E1723" s="158" t="s">
        <v>3</v>
      </c>
      <c r="F1723" s="159" t="s">
        <v>1830</v>
      </c>
      <c r="H1723" s="160">
        <v>2.398</v>
      </c>
      <c r="I1723" s="161"/>
      <c r="L1723" s="157"/>
      <c r="M1723" s="162"/>
      <c r="T1723" s="163"/>
      <c r="AT1723" s="158" t="s">
        <v>173</v>
      </c>
      <c r="AU1723" s="158" t="s">
        <v>82</v>
      </c>
      <c r="AV1723" s="13" t="s">
        <v>82</v>
      </c>
      <c r="AW1723" s="13" t="s">
        <v>32</v>
      </c>
      <c r="AX1723" s="13" t="s">
        <v>80</v>
      </c>
      <c r="AY1723" s="158" t="s">
        <v>161</v>
      </c>
    </row>
    <row r="1724" spans="2:65" s="1" customFormat="1" ht="33" customHeight="1">
      <c r="B1724" s="132"/>
      <c r="C1724" s="133" t="s">
        <v>1831</v>
      </c>
      <c r="D1724" s="133" t="s">
        <v>164</v>
      </c>
      <c r="E1724" s="134" t="s">
        <v>1832</v>
      </c>
      <c r="F1724" s="135" t="s">
        <v>1833</v>
      </c>
      <c r="G1724" s="136" t="s">
        <v>340</v>
      </c>
      <c r="H1724" s="137">
        <v>205.455</v>
      </c>
      <c r="I1724" s="138"/>
      <c r="J1724" s="139">
        <f>ROUND(I1724*H1724,2)</f>
        <v>0</v>
      </c>
      <c r="K1724" s="135" t="s">
        <v>168</v>
      </c>
      <c r="L1724" s="33"/>
      <c r="M1724" s="140" t="s">
        <v>3</v>
      </c>
      <c r="N1724" s="141" t="s">
        <v>44</v>
      </c>
      <c r="P1724" s="142">
        <f>O1724*H1724</f>
        <v>0</v>
      </c>
      <c r="Q1724" s="142">
        <v>0.00043</v>
      </c>
      <c r="R1724" s="142">
        <f>Q1724*H1724</f>
        <v>0.08834565</v>
      </c>
      <c r="S1724" s="142">
        <v>0</v>
      </c>
      <c r="T1724" s="143">
        <f>S1724*H1724</f>
        <v>0</v>
      </c>
      <c r="AR1724" s="144" t="s">
        <v>310</v>
      </c>
      <c r="AT1724" s="144" t="s">
        <v>164</v>
      </c>
      <c r="AU1724" s="144" t="s">
        <v>82</v>
      </c>
      <c r="AY1724" s="18" t="s">
        <v>161</v>
      </c>
      <c r="BE1724" s="145">
        <f>IF(N1724="základní",J1724,0)</f>
        <v>0</v>
      </c>
      <c r="BF1724" s="145">
        <f>IF(N1724="snížená",J1724,0)</f>
        <v>0</v>
      </c>
      <c r="BG1724" s="145">
        <f>IF(N1724="zákl. přenesená",J1724,0)</f>
        <v>0</v>
      </c>
      <c r="BH1724" s="145">
        <f>IF(N1724="sníž. přenesená",J1724,0)</f>
        <v>0</v>
      </c>
      <c r="BI1724" s="145">
        <f>IF(N1724="nulová",J1724,0)</f>
        <v>0</v>
      </c>
      <c r="BJ1724" s="18" t="s">
        <v>80</v>
      </c>
      <c r="BK1724" s="145">
        <f>ROUND(I1724*H1724,2)</f>
        <v>0</v>
      </c>
      <c r="BL1724" s="18" t="s">
        <v>310</v>
      </c>
      <c r="BM1724" s="144" t="s">
        <v>1834</v>
      </c>
    </row>
    <row r="1725" spans="2:47" s="1" customFormat="1" ht="12">
      <c r="B1725" s="33"/>
      <c r="D1725" s="146" t="s">
        <v>171</v>
      </c>
      <c r="F1725" s="147" t="s">
        <v>1835</v>
      </c>
      <c r="I1725" s="148"/>
      <c r="L1725" s="33"/>
      <c r="M1725" s="149"/>
      <c r="T1725" s="54"/>
      <c r="AT1725" s="18" t="s">
        <v>171</v>
      </c>
      <c r="AU1725" s="18" t="s">
        <v>82</v>
      </c>
    </row>
    <row r="1726" spans="2:51" s="12" customFormat="1" ht="12">
      <c r="B1726" s="150"/>
      <c r="D1726" s="151" t="s">
        <v>173</v>
      </c>
      <c r="E1726" s="152" t="s">
        <v>3</v>
      </c>
      <c r="F1726" s="153" t="s">
        <v>299</v>
      </c>
      <c r="H1726" s="152" t="s">
        <v>3</v>
      </c>
      <c r="I1726" s="154"/>
      <c r="L1726" s="150"/>
      <c r="M1726" s="155"/>
      <c r="T1726" s="156"/>
      <c r="AT1726" s="152" t="s">
        <v>173</v>
      </c>
      <c r="AU1726" s="152" t="s">
        <v>82</v>
      </c>
      <c r="AV1726" s="12" t="s">
        <v>80</v>
      </c>
      <c r="AW1726" s="12" t="s">
        <v>32</v>
      </c>
      <c r="AX1726" s="12" t="s">
        <v>73</v>
      </c>
      <c r="AY1726" s="152" t="s">
        <v>161</v>
      </c>
    </row>
    <row r="1727" spans="2:51" s="13" customFormat="1" ht="12">
      <c r="B1727" s="157"/>
      <c r="D1727" s="151" t="s">
        <v>173</v>
      </c>
      <c r="E1727" s="158" t="s">
        <v>3</v>
      </c>
      <c r="F1727" s="159" t="s">
        <v>1836</v>
      </c>
      <c r="H1727" s="160">
        <v>59.3</v>
      </c>
      <c r="I1727" s="161"/>
      <c r="L1727" s="157"/>
      <c r="M1727" s="162"/>
      <c r="T1727" s="163"/>
      <c r="AT1727" s="158" t="s">
        <v>173</v>
      </c>
      <c r="AU1727" s="158" t="s">
        <v>82</v>
      </c>
      <c r="AV1727" s="13" t="s">
        <v>82</v>
      </c>
      <c r="AW1727" s="13" t="s">
        <v>32</v>
      </c>
      <c r="AX1727" s="13" t="s">
        <v>73</v>
      </c>
      <c r="AY1727" s="158" t="s">
        <v>161</v>
      </c>
    </row>
    <row r="1728" spans="2:51" s="12" customFormat="1" ht="12">
      <c r="B1728" s="150"/>
      <c r="D1728" s="151" t="s">
        <v>173</v>
      </c>
      <c r="E1728" s="152" t="s">
        <v>3</v>
      </c>
      <c r="F1728" s="153" t="s">
        <v>307</v>
      </c>
      <c r="H1728" s="152" t="s">
        <v>3</v>
      </c>
      <c r="I1728" s="154"/>
      <c r="L1728" s="150"/>
      <c r="M1728" s="155"/>
      <c r="T1728" s="156"/>
      <c r="AT1728" s="152" t="s">
        <v>173</v>
      </c>
      <c r="AU1728" s="152" t="s">
        <v>82</v>
      </c>
      <c r="AV1728" s="12" t="s">
        <v>80</v>
      </c>
      <c r="AW1728" s="12" t="s">
        <v>32</v>
      </c>
      <c r="AX1728" s="12" t="s">
        <v>73</v>
      </c>
      <c r="AY1728" s="152" t="s">
        <v>161</v>
      </c>
    </row>
    <row r="1729" spans="2:51" s="13" customFormat="1" ht="12">
      <c r="B1729" s="157"/>
      <c r="D1729" s="151" t="s">
        <v>173</v>
      </c>
      <c r="E1729" s="158" t="s">
        <v>3</v>
      </c>
      <c r="F1729" s="159" t="s">
        <v>1837</v>
      </c>
      <c r="H1729" s="160">
        <v>61.02</v>
      </c>
      <c r="I1729" s="161"/>
      <c r="L1729" s="157"/>
      <c r="M1729" s="162"/>
      <c r="T1729" s="163"/>
      <c r="AT1729" s="158" t="s">
        <v>173</v>
      </c>
      <c r="AU1729" s="158" t="s">
        <v>82</v>
      </c>
      <c r="AV1729" s="13" t="s">
        <v>82</v>
      </c>
      <c r="AW1729" s="13" t="s">
        <v>32</v>
      </c>
      <c r="AX1729" s="13" t="s">
        <v>73</v>
      </c>
      <c r="AY1729" s="158" t="s">
        <v>161</v>
      </c>
    </row>
    <row r="1730" spans="2:51" s="12" customFormat="1" ht="12">
      <c r="B1730" s="150"/>
      <c r="D1730" s="151" t="s">
        <v>173</v>
      </c>
      <c r="E1730" s="152" t="s">
        <v>3</v>
      </c>
      <c r="F1730" s="153" t="s">
        <v>276</v>
      </c>
      <c r="H1730" s="152" t="s">
        <v>3</v>
      </c>
      <c r="I1730" s="154"/>
      <c r="L1730" s="150"/>
      <c r="M1730" s="155"/>
      <c r="T1730" s="156"/>
      <c r="AT1730" s="152" t="s">
        <v>173</v>
      </c>
      <c r="AU1730" s="152" t="s">
        <v>82</v>
      </c>
      <c r="AV1730" s="12" t="s">
        <v>80</v>
      </c>
      <c r="AW1730" s="12" t="s">
        <v>32</v>
      </c>
      <c r="AX1730" s="12" t="s">
        <v>73</v>
      </c>
      <c r="AY1730" s="152" t="s">
        <v>161</v>
      </c>
    </row>
    <row r="1731" spans="2:51" s="13" customFormat="1" ht="12">
      <c r="B1731" s="157"/>
      <c r="D1731" s="151" t="s">
        <v>173</v>
      </c>
      <c r="E1731" s="158" t="s">
        <v>3</v>
      </c>
      <c r="F1731" s="159" t="s">
        <v>1838</v>
      </c>
      <c r="H1731" s="160">
        <v>85.135</v>
      </c>
      <c r="I1731" s="161"/>
      <c r="L1731" s="157"/>
      <c r="M1731" s="162"/>
      <c r="T1731" s="163"/>
      <c r="AT1731" s="158" t="s">
        <v>173</v>
      </c>
      <c r="AU1731" s="158" t="s">
        <v>82</v>
      </c>
      <c r="AV1731" s="13" t="s">
        <v>82</v>
      </c>
      <c r="AW1731" s="13" t="s">
        <v>32</v>
      </c>
      <c r="AX1731" s="13" t="s">
        <v>73</v>
      </c>
      <c r="AY1731" s="158" t="s">
        <v>161</v>
      </c>
    </row>
    <row r="1732" spans="2:51" s="14" customFormat="1" ht="12">
      <c r="B1732" s="164"/>
      <c r="D1732" s="151" t="s">
        <v>173</v>
      </c>
      <c r="E1732" s="165" t="s">
        <v>3</v>
      </c>
      <c r="F1732" s="166" t="s">
        <v>192</v>
      </c>
      <c r="H1732" s="167">
        <v>205.45499999999998</v>
      </c>
      <c r="I1732" s="168"/>
      <c r="L1732" s="164"/>
      <c r="M1732" s="169"/>
      <c r="T1732" s="170"/>
      <c r="AT1732" s="165" t="s">
        <v>173</v>
      </c>
      <c r="AU1732" s="165" t="s">
        <v>82</v>
      </c>
      <c r="AV1732" s="14" t="s">
        <v>169</v>
      </c>
      <c r="AW1732" s="14" t="s">
        <v>32</v>
      </c>
      <c r="AX1732" s="14" t="s">
        <v>80</v>
      </c>
      <c r="AY1732" s="165" t="s">
        <v>161</v>
      </c>
    </row>
    <row r="1733" spans="2:65" s="1" customFormat="1" ht="16.5" customHeight="1">
      <c r="B1733" s="132"/>
      <c r="C1733" s="171" t="s">
        <v>1839</v>
      </c>
      <c r="D1733" s="171" t="s">
        <v>193</v>
      </c>
      <c r="E1733" s="172" t="s">
        <v>1840</v>
      </c>
      <c r="F1733" s="173" t="s">
        <v>1841</v>
      </c>
      <c r="G1733" s="174" t="s">
        <v>340</v>
      </c>
      <c r="H1733" s="175">
        <v>224.901</v>
      </c>
      <c r="I1733" s="176"/>
      <c r="J1733" s="177">
        <f>ROUND(I1733*H1733,2)</f>
        <v>0</v>
      </c>
      <c r="K1733" s="173" t="s">
        <v>3</v>
      </c>
      <c r="L1733" s="178"/>
      <c r="M1733" s="179" t="s">
        <v>3</v>
      </c>
      <c r="N1733" s="180" t="s">
        <v>44</v>
      </c>
      <c r="P1733" s="142">
        <f>O1733*H1733</f>
        <v>0</v>
      </c>
      <c r="Q1733" s="142">
        <v>0.00097</v>
      </c>
      <c r="R1733" s="142">
        <f>Q1733*H1733</f>
        <v>0.21815397000000003</v>
      </c>
      <c r="S1733" s="142">
        <v>0</v>
      </c>
      <c r="T1733" s="143">
        <f>S1733*H1733</f>
        <v>0</v>
      </c>
      <c r="AR1733" s="144" t="s">
        <v>488</v>
      </c>
      <c r="AT1733" s="144" t="s">
        <v>193</v>
      </c>
      <c r="AU1733" s="144" t="s">
        <v>82</v>
      </c>
      <c r="AY1733" s="18" t="s">
        <v>161</v>
      </c>
      <c r="BE1733" s="145">
        <f>IF(N1733="základní",J1733,0)</f>
        <v>0</v>
      </c>
      <c r="BF1733" s="145">
        <f>IF(N1733="snížená",J1733,0)</f>
        <v>0</v>
      </c>
      <c r="BG1733" s="145">
        <f>IF(N1733="zákl. přenesená",J1733,0)</f>
        <v>0</v>
      </c>
      <c r="BH1733" s="145">
        <f>IF(N1733="sníž. přenesená",J1733,0)</f>
        <v>0</v>
      </c>
      <c r="BI1733" s="145">
        <f>IF(N1733="nulová",J1733,0)</f>
        <v>0</v>
      </c>
      <c r="BJ1733" s="18" t="s">
        <v>80</v>
      </c>
      <c r="BK1733" s="145">
        <f>ROUND(I1733*H1733,2)</f>
        <v>0</v>
      </c>
      <c r="BL1733" s="18" t="s">
        <v>310</v>
      </c>
      <c r="BM1733" s="144" t="s">
        <v>1842</v>
      </c>
    </row>
    <row r="1734" spans="2:51" s="13" customFormat="1" ht="12">
      <c r="B1734" s="157"/>
      <c r="D1734" s="151" t="s">
        <v>173</v>
      </c>
      <c r="E1734" s="158" t="s">
        <v>3</v>
      </c>
      <c r="F1734" s="159" t="s">
        <v>1843</v>
      </c>
      <c r="H1734" s="160">
        <v>224.901</v>
      </c>
      <c r="I1734" s="161"/>
      <c r="L1734" s="157"/>
      <c r="M1734" s="162"/>
      <c r="T1734" s="163"/>
      <c r="AT1734" s="158" t="s">
        <v>173</v>
      </c>
      <c r="AU1734" s="158" t="s">
        <v>82</v>
      </c>
      <c r="AV1734" s="13" t="s">
        <v>82</v>
      </c>
      <c r="AW1734" s="13" t="s">
        <v>32</v>
      </c>
      <c r="AX1734" s="13" t="s">
        <v>80</v>
      </c>
      <c r="AY1734" s="158" t="s">
        <v>161</v>
      </c>
    </row>
    <row r="1735" spans="2:65" s="1" customFormat="1" ht="37.9" customHeight="1">
      <c r="B1735" s="379"/>
      <c r="C1735" s="350" t="s">
        <v>1844</v>
      </c>
      <c r="D1735" s="350" t="s">
        <v>164</v>
      </c>
      <c r="E1735" s="351" t="s">
        <v>1845</v>
      </c>
      <c r="F1735" s="352" t="s">
        <v>1846</v>
      </c>
      <c r="G1735" s="353" t="s">
        <v>167</v>
      </c>
      <c r="H1735" s="354">
        <v>329.71</v>
      </c>
      <c r="I1735" s="355"/>
      <c r="J1735" s="139">
        <f>ROUND(I1735*H1735,2)</f>
        <v>0</v>
      </c>
      <c r="K1735" s="135" t="s">
        <v>168</v>
      </c>
      <c r="L1735" s="33"/>
      <c r="M1735" s="140" t="s">
        <v>3</v>
      </c>
      <c r="N1735" s="141" t="s">
        <v>44</v>
      </c>
      <c r="P1735" s="142">
        <f>O1735*H1735</f>
        <v>0</v>
      </c>
      <c r="Q1735" s="142">
        <v>0.009</v>
      </c>
      <c r="R1735" s="142">
        <f>Q1735*H1735</f>
        <v>2.9673899999999995</v>
      </c>
      <c r="S1735" s="142">
        <v>0</v>
      </c>
      <c r="T1735" s="143">
        <f>S1735*H1735</f>
        <v>0</v>
      </c>
      <c r="AR1735" s="144" t="s">
        <v>310</v>
      </c>
      <c r="AT1735" s="144" t="s">
        <v>164</v>
      </c>
      <c r="AU1735" s="144" t="s">
        <v>82</v>
      </c>
      <c r="AY1735" s="18" t="s">
        <v>161</v>
      </c>
      <c r="BE1735" s="145">
        <f>IF(N1735="základní",J1735,0)</f>
        <v>0</v>
      </c>
      <c r="BF1735" s="145">
        <f>IF(N1735="snížená",J1735,0)</f>
        <v>0</v>
      </c>
      <c r="BG1735" s="145">
        <f>IF(N1735="zákl. přenesená",J1735,0)</f>
        <v>0</v>
      </c>
      <c r="BH1735" s="145">
        <f>IF(N1735="sníž. přenesená",J1735,0)</f>
        <v>0</v>
      </c>
      <c r="BI1735" s="145">
        <f>IF(N1735="nulová",J1735,0)</f>
        <v>0</v>
      </c>
      <c r="BJ1735" s="18" t="s">
        <v>80</v>
      </c>
      <c r="BK1735" s="145">
        <f>ROUND(I1735*H1735,2)</f>
        <v>0</v>
      </c>
      <c r="BL1735" s="18" t="s">
        <v>310</v>
      </c>
      <c r="BM1735" s="144" t="s">
        <v>1847</v>
      </c>
    </row>
    <row r="1736" spans="2:47" s="1" customFormat="1" ht="12">
      <c r="B1736" s="380"/>
      <c r="C1736" s="344"/>
      <c r="D1736" s="356" t="s">
        <v>171</v>
      </c>
      <c r="E1736" s="344"/>
      <c r="F1736" s="289" t="s">
        <v>1848</v>
      </c>
      <c r="G1736" s="344"/>
      <c r="H1736" s="344"/>
      <c r="I1736" s="357"/>
      <c r="L1736" s="33"/>
      <c r="M1736" s="149"/>
      <c r="T1736" s="54"/>
      <c r="AT1736" s="18" t="s">
        <v>171</v>
      </c>
      <c r="AU1736" s="18" t="s">
        <v>82</v>
      </c>
    </row>
    <row r="1737" spans="2:51" s="12" customFormat="1" ht="12">
      <c r="B1737" s="381"/>
      <c r="C1737" s="358"/>
      <c r="D1737" s="359" t="s">
        <v>173</v>
      </c>
      <c r="E1737" s="360" t="s">
        <v>3</v>
      </c>
      <c r="F1737" s="361" t="s">
        <v>1849</v>
      </c>
      <c r="G1737" s="358"/>
      <c r="H1737" s="360" t="s">
        <v>3</v>
      </c>
      <c r="I1737" s="362"/>
      <c r="L1737" s="150"/>
      <c r="M1737" s="155"/>
      <c r="T1737" s="156"/>
      <c r="AT1737" s="152" t="s">
        <v>173</v>
      </c>
      <c r="AU1737" s="152" t="s">
        <v>82</v>
      </c>
      <c r="AV1737" s="12" t="s">
        <v>80</v>
      </c>
      <c r="AW1737" s="12" t="s">
        <v>32</v>
      </c>
      <c r="AX1737" s="12" t="s">
        <v>73</v>
      </c>
      <c r="AY1737" s="152" t="s">
        <v>161</v>
      </c>
    </row>
    <row r="1738" spans="2:51" s="12" customFormat="1" ht="12">
      <c r="B1738" s="381"/>
      <c r="C1738" s="358"/>
      <c r="D1738" s="359" t="s">
        <v>173</v>
      </c>
      <c r="E1738" s="360" t="s">
        <v>3</v>
      </c>
      <c r="F1738" s="361" t="s">
        <v>1850</v>
      </c>
      <c r="G1738" s="358"/>
      <c r="H1738" s="360" t="s">
        <v>3</v>
      </c>
      <c r="I1738" s="362"/>
      <c r="L1738" s="150"/>
      <c r="M1738" s="155"/>
      <c r="T1738" s="156"/>
      <c r="AT1738" s="152" t="s">
        <v>173</v>
      </c>
      <c r="AU1738" s="152" t="s">
        <v>82</v>
      </c>
      <c r="AV1738" s="12" t="s">
        <v>80</v>
      </c>
      <c r="AW1738" s="12" t="s">
        <v>32</v>
      </c>
      <c r="AX1738" s="12" t="s">
        <v>73</v>
      </c>
      <c r="AY1738" s="152" t="s">
        <v>161</v>
      </c>
    </row>
    <row r="1739" spans="2:51" s="12" customFormat="1" ht="12">
      <c r="B1739" s="381"/>
      <c r="C1739" s="358"/>
      <c r="D1739" s="359" t="s">
        <v>173</v>
      </c>
      <c r="E1739" s="360" t="s">
        <v>3</v>
      </c>
      <c r="F1739" s="361" t="s">
        <v>176</v>
      </c>
      <c r="G1739" s="358"/>
      <c r="H1739" s="360" t="s">
        <v>3</v>
      </c>
      <c r="I1739" s="362"/>
      <c r="L1739" s="150"/>
      <c r="M1739" s="155"/>
      <c r="T1739" s="156"/>
      <c r="AT1739" s="152" t="s">
        <v>173</v>
      </c>
      <c r="AU1739" s="152" t="s">
        <v>82</v>
      </c>
      <c r="AV1739" s="12" t="s">
        <v>80</v>
      </c>
      <c r="AW1739" s="12" t="s">
        <v>32</v>
      </c>
      <c r="AX1739" s="12" t="s">
        <v>73</v>
      </c>
      <c r="AY1739" s="152" t="s">
        <v>161</v>
      </c>
    </row>
    <row r="1740" spans="2:51" s="13" customFormat="1" ht="12">
      <c r="B1740" s="382"/>
      <c r="C1740" s="363"/>
      <c r="D1740" s="359" t="s">
        <v>173</v>
      </c>
      <c r="E1740" s="364" t="s">
        <v>3</v>
      </c>
      <c r="F1740" s="365">
        <v>58.36</v>
      </c>
      <c r="G1740" s="363"/>
      <c r="H1740" s="366">
        <v>58.36</v>
      </c>
      <c r="I1740" s="367"/>
      <c r="L1740" s="157"/>
      <c r="M1740" s="162"/>
      <c r="T1740" s="163"/>
      <c r="AT1740" s="158" t="s">
        <v>173</v>
      </c>
      <c r="AU1740" s="158" t="s">
        <v>82</v>
      </c>
      <c r="AV1740" s="13" t="s">
        <v>82</v>
      </c>
      <c r="AW1740" s="13" t="s">
        <v>32</v>
      </c>
      <c r="AX1740" s="13" t="s">
        <v>73</v>
      </c>
      <c r="AY1740" s="158" t="s">
        <v>161</v>
      </c>
    </row>
    <row r="1741" spans="2:51" s="12" customFormat="1" ht="12">
      <c r="B1741" s="381"/>
      <c r="C1741" s="358"/>
      <c r="D1741" s="359" t="s">
        <v>173</v>
      </c>
      <c r="E1741" s="360" t="s">
        <v>3</v>
      </c>
      <c r="F1741" s="361" t="s">
        <v>178</v>
      </c>
      <c r="G1741" s="358"/>
      <c r="H1741" s="360" t="s">
        <v>3</v>
      </c>
      <c r="I1741" s="362"/>
      <c r="L1741" s="150"/>
      <c r="M1741" s="155"/>
      <c r="T1741" s="156"/>
      <c r="AT1741" s="152" t="s">
        <v>173</v>
      </c>
      <c r="AU1741" s="152" t="s">
        <v>82</v>
      </c>
      <c r="AV1741" s="12" t="s">
        <v>80</v>
      </c>
      <c r="AW1741" s="12" t="s">
        <v>32</v>
      </c>
      <c r="AX1741" s="12" t="s">
        <v>73</v>
      </c>
      <c r="AY1741" s="152" t="s">
        <v>161</v>
      </c>
    </row>
    <row r="1742" spans="2:51" s="13" customFormat="1" ht="12">
      <c r="B1742" s="382"/>
      <c r="C1742" s="363"/>
      <c r="D1742" s="359" t="s">
        <v>173</v>
      </c>
      <c r="E1742" s="364" t="s">
        <v>3</v>
      </c>
      <c r="F1742" s="365">
        <v>10.85</v>
      </c>
      <c r="G1742" s="363"/>
      <c r="H1742" s="366">
        <v>10.85</v>
      </c>
      <c r="I1742" s="367"/>
      <c r="L1742" s="157"/>
      <c r="M1742" s="162"/>
      <c r="T1742" s="163"/>
      <c r="AT1742" s="158" t="s">
        <v>173</v>
      </c>
      <c r="AU1742" s="158" t="s">
        <v>82</v>
      </c>
      <c r="AV1742" s="13" t="s">
        <v>82</v>
      </c>
      <c r="AW1742" s="13" t="s">
        <v>32</v>
      </c>
      <c r="AX1742" s="13" t="s">
        <v>73</v>
      </c>
      <c r="AY1742" s="158" t="s">
        <v>161</v>
      </c>
    </row>
    <row r="1743" spans="2:51" s="12" customFormat="1" ht="12">
      <c r="B1743" s="381"/>
      <c r="C1743" s="358"/>
      <c r="D1743" s="359" t="s">
        <v>173</v>
      </c>
      <c r="E1743" s="360" t="s">
        <v>3</v>
      </c>
      <c r="F1743" s="361" t="s">
        <v>182</v>
      </c>
      <c r="G1743" s="358"/>
      <c r="H1743" s="360" t="s">
        <v>3</v>
      </c>
      <c r="I1743" s="362"/>
      <c r="L1743" s="150"/>
      <c r="M1743" s="155"/>
      <c r="T1743" s="156"/>
      <c r="AT1743" s="152" t="s">
        <v>173</v>
      </c>
      <c r="AU1743" s="152" t="s">
        <v>82</v>
      </c>
      <c r="AV1743" s="12" t="s">
        <v>80</v>
      </c>
      <c r="AW1743" s="12" t="s">
        <v>32</v>
      </c>
      <c r="AX1743" s="12" t="s">
        <v>73</v>
      </c>
      <c r="AY1743" s="152" t="s">
        <v>161</v>
      </c>
    </row>
    <row r="1744" spans="2:51" s="13" customFormat="1" ht="12">
      <c r="B1744" s="382"/>
      <c r="C1744" s="363"/>
      <c r="D1744" s="359" t="s">
        <v>173</v>
      </c>
      <c r="E1744" s="364" t="s">
        <v>3</v>
      </c>
      <c r="F1744" s="365">
        <f>89.13+45.65</f>
        <v>134.78</v>
      </c>
      <c r="G1744" s="363"/>
      <c r="H1744" s="366">
        <f>F1744</f>
        <v>134.78</v>
      </c>
      <c r="I1744" s="367"/>
      <c r="L1744" s="157"/>
      <c r="M1744" s="162"/>
      <c r="T1744" s="163"/>
      <c r="AT1744" s="158" t="s">
        <v>173</v>
      </c>
      <c r="AU1744" s="158" t="s">
        <v>82</v>
      </c>
      <c r="AV1744" s="13" t="s">
        <v>82</v>
      </c>
      <c r="AW1744" s="13" t="s">
        <v>32</v>
      </c>
      <c r="AX1744" s="13" t="s">
        <v>73</v>
      </c>
      <c r="AY1744" s="158" t="s">
        <v>161</v>
      </c>
    </row>
    <row r="1745" spans="2:51" s="12" customFormat="1" ht="12">
      <c r="B1745" s="381"/>
      <c r="C1745" s="358"/>
      <c r="D1745" s="359" t="s">
        <v>173</v>
      </c>
      <c r="E1745" s="360" t="s">
        <v>3</v>
      </c>
      <c r="F1745" s="361" t="s">
        <v>184</v>
      </c>
      <c r="G1745" s="358"/>
      <c r="H1745" s="360" t="s">
        <v>3</v>
      </c>
      <c r="I1745" s="362"/>
      <c r="L1745" s="150"/>
      <c r="M1745" s="155"/>
      <c r="T1745" s="156"/>
      <c r="AT1745" s="152" t="s">
        <v>173</v>
      </c>
      <c r="AU1745" s="152" t="s">
        <v>82</v>
      </c>
      <c r="AV1745" s="12" t="s">
        <v>80</v>
      </c>
      <c r="AW1745" s="12" t="s">
        <v>32</v>
      </c>
      <c r="AX1745" s="12" t="s">
        <v>73</v>
      </c>
      <c r="AY1745" s="152" t="s">
        <v>161</v>
      </c>
    </row>
    <row r="1746" spans="2:51" s="13" customFormat="1" ht="12">
      <c r="B1746" s="382"/>
      <c r="C1746" s="363"/>
      <c r="D1746" s="359" t="s">
        <v>173</v>
      </c>
      <c r="E1746" s="364" t="s">
        <v>3</v>
      </c>
      <c r="F1746" s="365" t="s">
        <v>185</v>
      </c>
      <c r="G1746" s="363"/>
      <c r="H1746" s="366">
        <v>33.87</v>
      </c>
      <c r="I1746" s="367"/>
      <c r="L1746" s="157"/>
      <c r="M1746" s="162"/>
      <c r="T1746" s="163"/>
      <c r="AT1746" s="158" t="s">
        <v>173</v>
      </c>
      <c r="AU1746" s="158" t="s">
        <v>82</v>
      </c>
      <c r="AV1746" s="13" t="s">
        <v>82</v>
      </c>
      <c r="AW1746" s="13" t="s">
        <v>32</v>
      </c>
      <c r="AX1746" s="13" t="s">
        <v>73</v>
      </c>
      <c r="AY1746" s="158" t="s">
        <v>161</v>
      </c>
    </row>
    <row r="1747" spans="2:51" s="12" customFormat="1" ht="12">
      <c r="B1747" s="381"/>
      <c r="C1747" s="358"/>
      <c r="D1747" s="359" t="s">
        <v>173</v>
      </c>
      <c r="E1747" s="360" t="s">
        <v>3</v>
      </c>
      <c r="F1747" s="361" t="s">
        <v>618</v>
      </c>
      <c r="G1747" s="358"/>
      <c r="H1747" s="360" t="s">
        <v>3</v>
      </c>
      <c r="I1747" s="362"/>
      <c r="L1747" s="150"/>
      <c r="M1747" s="155"/>
      <c r="T1747" s="156"/>
      <c r="AT1747" s="152" t="s">
        <v>173</v>
      </c>
      <c r="AU1747" s="152" t="s">
        <v>82</v>
      </c>
      <c r="AV1747" s="12" t="s">
        <v>80</v>
      </c>
      <c r="AW1747" s="12" t="s">
        <v>32</v>
      </c>
      <c r="AX1747" s="12" t="s">
        <v>73</v>
      </c>
      <c r="AY1747" s="152" t="s">
        <v>161</v>
      </c>
    </row>
    <row r="1748" spans="2:51" s="13" customFormat="1" ht="12">
      <c r="B1748" s="382"/>
      <c r="C1748" s="363"/>
      <c r="D1748" s="359" t="s">
        <v>173</v>
      </c>
      <c r="E1748" s="364" t="s">
        <v>3</v>
      </c>
      <c r="F1748" s="365">
        <f>8.32+9.63+1.6+2.6+1.71+10.21+2.9+10.57+3.53</f>
        <v>51.07000000000001</v>
      </c>
      <c r="G1748" s="363"/>
      <c r="H1748" s="366">
        <v>51.07</v>
      </c>
      <c r="I1748" s="367"/>
      <c r="L1748" s="157"/>
      <c r="M1748" s="162"/>
      <c r="T1748" s="163"/>
      <c r="AT1748" s="158" t="s">
        <v>173</v>
      </c>
      <c r="AU1748" s="158" t="s">
        <v>82</v>
      </c>
      <c r="AV1748" s="13" t="s">
        <v>82</v>
      </c>
      <c r="AW1748" s="13" t="s">
        <v>32</v>
      </c>
      <c r="AX1748" s="13" t="s">
        <v>73</v>
      </c>
      <c r="AY1748" s="158" t="s">
        <v>161</v>
      </c>
    </row>
    <row r="1749" spans="2:51" s="12" customFormat="1" ht="12">
      <c r="B1749" s="381"/>
      <c r="C1749" s="358"/>
      <c r="D1749" s="359" t="s">
        <v>173</v>
      </c>
      <c r="E1749" s="360" t="s">
        <v>3</v>
      </c>
      <c r="F1749" s="361" t="s">
        <v>188</v>
      </c>
      <c r="G1749" s="358"/>
      <c r="H1749" s="360" t="s">
        <v>3</v>
      </c>
      <c r="I1749" s="362"/>
      <c r="L1749" s="150"/>
      <c r="M1749" s="155"/>
      <c r="T1749" s="156"/>
      <c r="AT1749" s="152" t="s">
        <v>173</v>
      </c>
      <c r="AU1749" s="152" t="s">
        <v>82</v>
      </c>
      <c r="AV1749" s="12" t="s">
        <v>80</v>
      </c>
      <c r="AW1749" s="12" t="s">
        <v>32</v>
      </c>
      <c r="AX1749" s="12" t="s">
        <v>73</v>
      </c>
      <c r="AY1749" s="152" t="s">
        <v>161</v>
      </c>
    </row>
    <row r="1750" spans="2:51" s="13" customFormat="1" ht="12">
      <c r="B1750" s="382"/>
      <c r="C1750" s="363"/>
      <c r="D1750" s="359" t="s">
        <v>173</v>
      </c>
      <c r="E1750" s="364" t="s">
        <v>3</v>
      </c>
      <c r="F1750" s="365">
        <f>11.58+11.9</f>
        <v>23.48</v>
      </c>
      <c r="G1750" s="363"/>
      <c r="H1750" s="366">
        <v>23.48</v>
      </c>
      <c r="I1750" s="367"/>
      <c r="L1750" s="157"/>
      <c r="M1750" s="162"/>
      <c r="T1750" s="163"/>
      <c r="AT1750" s="158" t="s">
        <v>173</v>
      </c>
      <c r="AU1750" s="158" t="s">
        <v>82</v>
      </c>
      <c r="AV1750" s="13" t="s">
        <v>82</v>
      </c>
      <c r="AW1750" s="13" t="s">
        <v>32</v>
      </c>
      <c r="AX1750" s="13" t="s">
        <v>73</v>
      </c>
      <c r="AY1750" s="158" t="s">
        <v>161</v>
      </c>
    </row>
    <row r="1751" spans="2:51" s="12" customFormat="1" ht="12">
      <c r="B1751" s="381"/>
      <c r="C1751" s="358"/>
      <c r="D1751" s="359" t="s">
        <v>173</v>
      </c>
      <c r="E1751" s="360" t="s">
        <v>3</v>
      </c>
      <c r="F1751" s="361" t="s">
        <v>623</v>
      </c>
      <c r="G1751" s="358"/>
      <c r="H1751" s="360" t="s">
        <v>3</v>
      </c>
      <c r="I1751" s="362"/>
      <c r="L1751" s="150"/>
      <c r="M1751" s="155"/>
      <c r="T1751" s="156"/>
      <c r="AT1751" s="152" t="s">
        <v>173</v>
      </c>
      <c r="AU1751" s="152" t="s">
        <v>82</v>
      </c>
      <c r="AV1751" s="12" t="s">
        <v>80</v>
      </c>
      <c r="AW1751" s="12" t="s">
        <v>32</v>
      </c>
      <c r="AX1751" s="12" t="s">
        <v>73</v>
      </c>
      <c r="AY1751" s="152" t="s">
        <v>161</v>
      </c>
    </row>
    <row r="1752" spans="2:51" s="13" customFormat="1" ht="12">
      <c r="B1752" s="382"/>
      <c r="C1752" s="363"/>
      <c r="D1752" s="359" t="s">
        <v>173</v>
      </c>
      <c r="E1752" s="364" t="s">
        <v>3</v>
      </c>
      <c r="F1752" s="365">
        <v>21.44</v>
      </c>
      <c r="G1752" s="363"/>
      <c r="H1752" s="366">
        <v>21.44</v>
      </c>
      <c r="I1752" s="367"/>
      <c r="L1752" s="157"/>
      <c r="M1752" s="162"/>
      <c r="T1752" s="163"/>
      <c r="AT1752" s="158" t="s">
        <v>173</v>
      </c>
      <c r="AU1752" s="158" t="s">
        <v>82</v>
      </c>
      <c r="AV1752" s="13" t="s">
        <v>82</v>
      </c>
      <c r="AW1752" s="13" t="s">
        <v>32</v>
      </c>
      <c r="AX1752" s="13" t="s">
        <v>73</v>
      </c>
      <c r="AY1752" s="158" t="s">
        <v>161</v>
      </c>
    </row>
    <row r="1753" spans="2:51" s="14" customFormat="1" ht="12">
      <c r="B1753" s="383"/>
      <c r="C1753" s="368"/>
      <c r="D1753" s="359" t="s">
        <v>173</v>
      </c>
      <c r="E1753" s="369" t="s">
        <v>3</v>
      </c>
      <c r="F1753" s="370" t="s">
        <v>192</v>
      </c>
      <c r="G1753" s="368"/>
      <c r="H1753" s="371">
        <f>SUM(H1740:H1752)</f>
        <v>333.85</v>
      </c>
      <c r="I1753" s="372"/>
      <c r="L1753" s="164"/>
      <c r="M1753" s="169"/>
      <c r="T1753" s="170"/>
      <c r="AT1753" s="165" t="s">
        <v>173</v>
      </c>
      <c r="AU1753" s="165" t="s">
        <v>82</v>
      </c>
      <c r="AV1753" s="14" t="s">
        <v>169</v>
      </c>
      <c r="AW1753" s="14" t="s">
        <v>32</v>
      </c>
      <c r="AX1753" s="14" t="s">
        <v>80</v>
      </c>
      <c r="AY1753" s="165" t="s">
        <v>161</v>
      </c>
    </row>
    <row r="1754" spans="2:65" s="1" customFormat="1" ht="16.5" customHeight="1">
      <c r="B1754" s="379"/>
      <c r="C1754" s="373" t="s">
        <v>1851</v>
      </c>
      <c r="D1754" s="373" t="s">
        <v>193</v>
      </c>
      <c r="E1754" s="374" t="s">
        <v>1852</v>
      </c>
      <c r="F1754" s="375" t="s">
        <v>4210</v>
      </c>
      <c r="G1754" s="376" t="s">
        <v>167</v>
      </c>
      <c r="H1754" s="377">
        <f>H1755</f>
        <v>167.508</v>
      </c>
      <c r="I1754" s="138"/>
      <c r="J1754" s="177">
        <f>ROUND(I1754*H1754,2)</f>
        <v>0</v>
      </c>
      <c r="K1754" s="173" t="s">
        <v>3</v>
      </c>
      <c r="L1754" s="178"/>
      <c r="M1754" s="179" t="s">
        <v>3</v>
      </c>
      <c r="N1754" s="180" t="s">
        <v>44</v>
      </c>
      <c r="P1754" s="142">
        <f>O1754*H1754</f>
        <v>0</v>
      </c>
      <c r="Q1754" s="142">
        <v>0.023</v>
      </c>
      <c r="R1754" s="142">
        <f>Q1754*H1754</f>
        <v>3.852684</v>
      </c>
      <c r="S1754" s="142">
        <v>0</v>
      </c>
      <c r="T1754" s="143">
        <f>S1754*H1754</f>
        <v>0</v>
      </c>
      <c r="AR1754" s="144" t="s">
        <v>488</v>
      </c>
      <c r="AT1754" s="144" t="s">
        <v>193</v>
      </c>
      <c r="AU1754" s="144" t="s">
        <v>82</v>
      </c>
      <c r="AY1754" s="18" t="s">
        <v>161</v>
      </c>
      <c r="BE1754" s="145">
        <f>IF(N1754="základní",J1754,0)</f>
        <v>0</v>
      </c>
      <c r="BF1754" s="145">
        <f>IF(N1754="snížená",J1754,0)</f>
        <v>0</v>
      </c>
      <c r="BG1754" s="145">
        <f>IF(N1754="zákl. přenesená",J1754,0)</f>
        <v>0</v>
      </c>
      <c r="BH1754" s="145">
        <f>IF(N1754="sníž. přenesená",J1754,0)</f>
        <v>0</v>
      </c>
      <c r="BI1754" s="145">
        <f>IF(N1754="nulová",J1754,0)</f>
        <v>0</v>
      </c>
      <c r="BJ1754" s="18" t="s">
        <v>80</v>
      </c>
      <c r="BK1754" s="145">
        <f>ROUND(I1754*H1754,2)</f>
        <v>0</v>
      </c>
      <c r="BL1754" s="18" t="s">
        <v>310</v>
      </c>
      <c r="BM1754" s="144" t="s">
        <v>1854</v>
      </c>
    </row>
    <row r="1755" spans="2:51" s="13" customFormat="1" ht="12">
      <c r="B1755" s="382"/>
      <c r="C1755" s="363"/>
      <c r="D1755" s="359" t="s">
        <v>173</v>
      </c>
      <c r="E1755" s="364" t="s">
        <v>3</v>
      </c>
      <c r="F1755" s="365" t="s">
        <v>4212</v>
      </c>
      <c r="G1755" s="363"/>
      <c r="H1755" s="366">
        <f>(89.13+45.65+17.5)*1.1</f>
        <v>167.508</v>
      </c>
      <c r="I1755" s="355"/>
      <c r="L1755" s="157"/>
      <c r="M1755" s="162"/>
      <c r="T1755" s="163"/>
      <c r="AT1755" s="158" t="s">
        <v>173</v>
      </c>
      <c r="AU1755" s="158" t="s">
        <v>82</v>
      </c>
      <c r="AV1755" s="13" t="s">
        <v>82</v>
      </c>
      <c r="AW1755" s="13" t="s">
        <v>32</v>
      </c>
      <c r="AX1755" s="13" t="s">
        <v>80</v>
      </c>
      <c r="AY1755" s="158" t="s">
        <v>161</v>
      </c>
    </row>
    <row r="1756" spans="2:51" s="13" customFormat="1" ht="24">
      <c r="B1756" s="382"/>
      <c r="C1756" s="373">
        <v>265</v>
      </c>
      <c r="D1756" s="373" t="s">
        <v>193</v>
      </c>
      <c r="E1756" s="374" t="s">
        <v>1852</v>
      </c>
      <c r="F1756" s="375" t="s">
        <v>4211</v>
      </c>
      <c r="G1756" s="376" t="s">
        <v>167</v>
      </c>
      <c r="H1756" s="377">
        <f>H1757</f>
        <v>195.39299999999997</v>
      </c>
      <c r="I1756" s="138"/>
      <c r="J1756" s="177">
        <f>ROUND(I1756*H1756,2)</f>
        <v>0</v>
      </c>
      <c r="K1756" s="173" t="s">
        <v>3</v>
      </c>
      <c r="L1756" s="157"/>
      <c r="M1756" s="162"/>
      <c r="T1756" s="163"/>
      <c r="V1756" s="160">
        <f>(H1756+H1754)/1.1</f>
        <v>329.9099999999999</v>
      </c>
      <c r="AT1756" s="158"/>
      <c r="AU1756" s="158"/>
      <c r="AY1756" s="158"/>
    </row>
    <row r="1757" spans="2:51" s="13" customFormat="1" ht="22.5">
      <c r="B1757" s="157"/>
      <c r="D1757" s="151" t="s">
        <v>173</v>
      </c>
      <c r="E1757" s="158" t="s">
        <v>3</v>
      </c>
      <c r="F1757" s="159" t="s">
        <v>4213</v>
      </c>
      <c r="H1757" s="160">
        <f>(58.36+9+1.85+33.87+8.32+9.63+1.6+2.6+1.71+10.21+2.9+10.57+3.53+11.58+11.9)*1.1</f>
        <v>195.39299999999997</v>
      </c>
      <c r="I1757" s="161"/>
      <c r="L1757" s="157"/>
      <c r="M1757" s="162"/>
      <c r="T1757" s="163"/>
      <c r="AT1757" s="158"/>
      <c r="AU1757" s="158"/>
      <c r="AY1757" s="158"/>
    </row>
    <row r="1758" spans="2:65" s="1" customFormat="1" ht="16.5" customHeight="1">
      <c r="B1758" s="132"/>
      <c r="C1758" s="133" t="s">
        <v>1855</v>
      </c>
      <c r="D1758" s="133" t="s">
        <v>164</v>
      </c>
      <c r="E1758" s="134" t="s">
        <v>1856</v>
      </c>
      <c r="F1758" s="135" t="s">
        <v>1857</v>
      </c>
      <c r="G1758" s="136" t="s">
        <v>340</v>
      </c>
      <c r="H1758" s="137">
        <v>314.865</v>
      </c>
      <c r="I1758" s="138"/>
      <c r="J1758" s="139">
        <f>ROUND(I1758*H1758,2)</f>
        <v>0</v>
      </c>
      <c r="K1758" s="135" t="s">
        <v>168</v>
      </c>
      <c r="L1758" s="33"/>
      <c r="M1758" s="140" t="s">
        <v>3</v>
      </c>
      <c r="N1758" s="141" t="s">
        <v>44</v>
      </c>
      <c r="P1758" s="142">
        <f>O1758*H1758</f>
        <v>0</v>
      </c>
      <c r="Q1758" s="142">
        <v>3E-05</v>
      </c>
      <c r="R1758" s="142">
        <f>Q1758*H1758</f>
        <v>0.00944595</v>
      </c>
      <c r="S1758" s="142">
        <v>0</v>
      </c>
      <c r="T1758" s="143">
        <f>S1758*H1758</f>
        <v>0</v>
      </c>
      <c r="AR1758" s="144" t="s">
        <v>310</v>
      </c>
      <c r="AT1758" s="144" t="s">
        <v>164</v>
      </c>
      <c r="AU1758" s="144" t="s">
        <v>82</v>
      </c>
      <c r="AY1758" s="18" t="s">
        <v>161</v>
      </c>
      <c r="BE1758" s="145">
        <f>IF(N1758="základní",J1758,0)</f>
        <v>0</v>
      </c>
      <c r="BF1758" s="145">
        <f>IF(N1758="snížená",J1758,0)</f>
        <v>0</v>
      </c>
      <c r="BG1758" s="145">
        <f>IF(N1758="zákl. přenesená",J1758,0)</f>
        <v>0</v>
      </c>
      <c r="BH1758" s="145">
        <f>IF(N1758="sníž. přenesená",J1758,0)</f>
        <v>0</v>
      </c>
      <c r="BI1758" s="145">
        <f>IF(N1758="nulová",J1758,0)</f>
        <v>0</v>
      </c>
      <c r="BJ1758" s="18" t="s">
        <v>80</v>
      </c>
      <c r="BK1758" s="145">
        <f>ROUND(I1758*H1758,2)</f>
        <v>0</v>
      </c>
      <c r="BL1758" s="18" t="s">
        <v>310</v>
      </c>
      <c r="BM1758" s="144" t="s">
        <v>1858</v>
      </c>
    </row>
    <row r="1759" spans="2:47" s="1" customFormat="1" ht="12">
      <c r="B1759" s="33"/>
      <c r="D1759" s="146" t="s">
        <v>171</v>
      </c>
      <c r="F1759" s="147" t="s">
        <v>1859</v>
      </c>
      <c r="I1759" s="148"/>
      <c r="L1759" s="33"/>
      <c r="M1759" s="149"/>
      <c r="T1759" s="54"/>
      <c r="AT1759" s="18" t="s">
        <v>171</v>
      </c>
      <c r="AU1759" s="18" t="s">
        <v>82</v>
      </c>
    </row>
    <row r="1760" spans="2:51" s="12" customFormat="1" ht="12">
      <c r="B1760" s="150"/>
      <c r="D1760" s="151" t="s">
        <v>173</v>
      </c>
      <c r="E1760" s="152" t="s">
        <v>3</v>
      </c>
      <c r="F1760" s="153" t="s">
        <v>1860</v>
      </c>
      <c r="H1760" s="152" t="s">
        <v>3</v>
      </c>
      <c r="I1760" s="154"/>
      <c r="L1760" s="150"/>
      <c r="M1760" s="155"/>
      <c r="T1760" s="156"/>
      <c r="AT1760" s="152" t="s">
        <v>173</v>
      </c>
      <c r="AU1760" s="152" t="s">
        <v>82</v>
      </c>
      <c r="AV1760" s="12" t="s">
        <v>80</v>
      </c>
      <c r="AW1760" s="12" t="s">
        <v>32</v>
      </c>
      <c r="AX1760" s="12" t="s">
        <v>73</v>
      </c>
      <c r="AY1760" s="152" t="s">
        <v>161</v>
      </c>
    </row>
    <row r="1761" spans="2:51" s="13" customFormat="1" ht="12">
      <c r="B1761" s="157"/>
      <c r="D1761" s="151" t="s">
        <v>173</v>
      </c>
      <c r="E1761" s="158" t="s">
        <v>3</v>
      </c>
      <c r="F1761" s="159" t="s">
        <v>1861</v>
      </c>
      <c r="H1761" s="160">
        <v>204.455</v>
      </c>
      <c r="I1761" s="161"/>
      <c r="L1761" s="157"/>
      <c r="M1761" s="162"/>
      <c r="T1761" s="163"/>
      <c r="AT1761" s="158" t="s">
        <v>173</v>
      </c>
      <c r="AU1761" s="158" t="s">
        <v>82</v>
      </c>
      <c r="AV1761" s="13" t="s">
        <v>82</v>
      </c>
      <c r="AW1761" s="13" t="s">
        <v>32</v>
      </c>
      <c r="AX1761" s="13" t="s">
        <v>73</v>
      </c>
      <c r="AY1761" s="158" t="s">
        <v>161</v>
      </c>
    </row>
    <row r="1762" spans="2:51" s="12" customFormat="1" ht="12">
      <c r="B1762" s="150"/>
      <c r="D1762" s="151" t="s">
        <v>173</v>
      </c>
      <c r="E1762" s="152" t="s">
        <v>3</v>
      </c>
      <c r="F1762" s="153" t="s">
        <v>1862</v>
      </c>
      <c r="H1762" s="152" t="s">
        <v>3</v>
      </c>
      <c r="I1762" s="154"/>
      <c r="L1762" s="150"/>
      <c r="M1762" s="155"/>
      <c r="T1762" s="156"/>
      <c r="AT1762" s="152" t="s">
        <v>173</v>
      </c>
      <c r="AU1762" s="152" t="s">
        <v>82</v>
      </c>
      <c r="AV1762" s="12" t="s">
        <v>80</v>
      </c>
      <c r="AW1762" s="12" t="s">
        <v>32</v>
      </c>
      <c r="AX1762" s="12" t="s">
        <v>73</v>
      </c>
      <c r="AY1762" s="152" t="s">
        <v>161</v>
      </c>
    </row>
    <row r="1763" spans="2:51" s="13" customFormat="1" ht="12">
      <c r="B1763" s="157"/>
      <c r="D1763" s="151" t="s">
        <v>173</v>
      </c>
      <c r="E1763" s="158" t="s">
        <v>3</v>
      </c>
      <c r="F1763" s="159" t="s">
        <v>1863</v>
      </c>
      <c r="H1763" s="160">
        <v>110.41</v>
      </c>
      <c r="I1763" s="161"/>
      <c r="L1763" s="157"/>
      <c r="M1763" s="162"/>
      <c r="T1763" s="163"/>
      <c r="AT1763" s="158" t="s">
        <v>173</v>
      </c>
      <c r="AU1763" s="158" t="s">
        <v>82</v>
      </c>
      <c r="AV1763" s="13" t="s">
        <v>82</v>
      </c>
      <c r="AW1763" s="13" t="s">
        <v>32</v>
      </c>
      <c r="AX1763" s="13" t="s">
        <v>73</v>
      </c>
      <c r="AY1763" s="158" t="s">
        <v>161</v>
      </c>
    </row>
    <row r="1764" spans="2:51" s="14" customFormat="1" ht="12">
      <c r="B1764" s="164"/>
      <c r="D1764" s="151" t="s">
        <v>173</v>
      </c>
      <c r="E1764" s="165" t="s">
        <v>3</v>
      </c>
      <c r="F1764" s="166" t="s">
        <v>192</v>
      </c>
      <c r="H1764" s="167">
        <v>314.865</v>
      </c>
      <c r="I1764" s="168"/>
      <c r="L1764" s="164"/>
      <c r="M1764" s="169"/>
      <c r="T1764" s="170"/>
      <c r="AT1764" s="165" t="s">
        <v>173</v>
      </c>
      <c r="AU1764" s="165" t="s">
        <v>82</v>
      </c>
      <c r="AV1764" s="14" t="s">
        <v>169</v>
      </c>
      <c r="AW1764" s="14" t="s">
        <v>32</v>
      </c>
      <c r="AX1764" s="14" t="s">
        <v>80</v>
      </c>
      <c r="AY1764" s="165" t="s">
        <v>161</v>
      </c>
    </row>
    <row r="1765" spans="2:65" s="1" customFormat="1" ht="49.15" customHeight="1">
      <c r="B1765" s="132"/>
      <c r="C1765" s="133" t="s">
        <v>1864</v>
      </c>
      <c r="D1765" s="133" t="s">
        <v>164</v>
      </c>
      <c r="E1765" s="134" t="s">
        <v>1865</v>
      </c>
      <c r="F1765" s="135" t="s">
        <v>1866</v>
      </c>
      <c r="G1765" s="136" t="s">
        <v>240</v>
      </c>
      <c r="H1765" s="137">
        <v>12.506</v>
      </c>
      <c r="I1765" s="138"/>
      <c r="J1765" s="139">
        <f>ROUND(I1765*H1765,2)</f>
        <v>0</v>
      </c>
      <c r="K1765" s="135" t="s">
        <v>168</v>
      </c>
      <c r="L1765" s="33"/>
      <c r="M1765" s="140" t="s">
        <v>3</v>
      </c>
      <c r="N1765" s="141" t="s">
        <v>44</v>
      </c>
      <c r="P1765" s="142">
        <f>O1765*H1765</f>
        <v>0</v>
      </c>
      <c r="Q1765" s="142">
        <v>0</v>
      </c>
      <c r="R1765" s="142">
        <f>Q1765*H1765</f>
        <v>0</v>
      </c>
      <c r="S1765" s="142">
        <v>0</v>
      </c>
      <c r="T1765" s="143">
        <f>S1765*H1765</f>
        <v>0</v>
      </c>
      <c r="AR1765" s="144" t="s">
        <v>310</v>
      </c>
      <c r="AT1765" s="144" t="s">
        <v>164</v>
      </c>
      <c r="AU1765" s="144" t="s">
        <v>82</v>
      </c>
      <c r="AY1765" s="18" t="s">
        <v>161</v>
      </c>
      <c r="BE1765" s="145">
        <f>IF(N1765="základní",J1765,0)</f>
        <v>0</v>
      </c>
      <c r="BF1765" s="145">
        <f>IF(N1765="snížená",J1765,0)</f>
        <v>0</v>
      </c>
      <c r="BG1765" s="145">
        <f>IF(N1765="zákl. přenesená",J1765,0)</f>
        <v>0</v>
      </c>
      <c r="BH1765" s="145">
        <f>IF(N1765="sníž. přenesená",J1765,0)</f>
        <v>0</v>
      </c>
      <c r="BI1765" s="145">
        <f>IF(N1765="nulová",J1765,0)</f>
        <v>0</v>
      </c>
      <c r="BJ1765" s="18" t="s">
        <v>80</v>
      </c>
      <c r="BK1765" s="145">
        <f>ROUND(I1765*H1765,2)</f>
        <v>0</v>
      </c>
      <c r="BL1765" s="18" t="s">
        <v>310</v>
      </c>
      <c r="BM1765" s="144" t="s">
        <v>1867</v>
      </c>
    </row>
    <row r="1766" spans="2:47" s="1" customFormat="1" ht="12">
      <c r="B1766" s="33"/>
      <c r="D1766" s="146" t="s">
        <v>171</v>
      </c>
      <c r="F1766" s="147" t="s">
        <v>1868</v>
      </c>
      <c r="I1766" s="148"/>
      <c r="L1766" s="33"/>
      <c r="M1766" s="149"/>
      <c r="T1766" s="54"/>
      <c r="AT1766" s="18" t="s">
        <v>171</v>
      </c>
      <c r="AU1766" s="18" t="s">
        <v>82</v>
      </c>
    </row>
    <row r="1767" spans="2:65" s="1" customFormat="1" ht="49.15" customHeight="1">
      <c r="B1767" s="132"/>
      <c r="C1767" s="133" t="s">
        <v>1869</v>
      </c>
      <c r="D1767" s="133" t="s">
        <v>164</v>
      </c>
      <c r="E1767" s="134" t="s">
        <v>1870</v>
      </c>
      <c r="F1767" s="135" t="s">
        <v>1871</v>
      </c>
      <c r="G1767" s="136" t="s">
        <v>240</v>
      </c>
      <c r="H1767" s="137">
        <v>12.506</v>
      </c>
      <c r="I1767" s="138"/>
      <c r="J1767" s="139">
        <f>ROUND(I1767*H1767,2)</f>
        <v>0</v>
      </c>
      <c r="K1767" s="135" t="s">
        <v>168</v>
      </c>
      <c r="L1767" s="33"/>
      <c r="M1767" s="140" t="s">
        <v>3</v>
      </c>
      <c r="N1767" s="141" t="s">
        <v>44</v>
      </c>
      <c r="P1767" s="142">
        <f>O1767*H1767</f>
        <v>0</v>
      </c>
      <c r="Q1767" s="142">
        <v>0</v>
      </c>
      <c r="R1767" s="142">
        <f>Q1767*H1767</f>
        <v>0</v>
      </c>
      <c r="S1767" s="142">
        <v>0</v>
      </c>
      <c r="T1767" s="143">
        <f>S1767*H1767</f>
        <v>0</v>
      </c>
      <c r="AR1767" s="144" t="s">
        <v>310</v>
      </c>
      <c r="AT1767" s="144" t="s">
        <v>164</v>
      </c>
      <c r="AU1767" s="144" t="s">
        <v>82</v>
      </c>
      <c r="AY1767" s="18" t="s">
        <v>161</v>
      </c>
      <c r="BE1767" s="145">
        <f>IF(N1767="základní",J1767,0)</f>
        <v>0</v>
      </c>
      <c r="BF1767" s="145">
        <f>IF(N1767="snížená",J1767,0)</f>
        <v>0</v>
      </c>
      <c r="BG1767" s="145">
        <f>IF(N1767="zákl. přenesená",J1767,0)</f>
        <v>0</v>
      </c>
      <c r="BH1767" s="145">
        <f>IF(N1767="sníž. přenesená",J1767,0)</f>
        <v>0</v>
      </c>
      <c r="BI1767" s="145">
        <f>IF(N1767="nulová",J1767,0)</f>
        <v>0</v>
      </c>
      <c r="BJ1767" s="18" t="s">
        <v>80</v>
      </c>
      <c r="BK1767" s="145">
        <f>ROUND(I1767*H1767,2)</f>
        <v>0</v>
      </c>
      <c r="BL1767" s="18" t="s">
        <v>310</v>
      </c>
      <c r="BM1767" s="144" t="s">
        <v>1872</v>
      </c>
    </row>
    <row r="1768" spans="2:47" s="1" customFormat="1" ht="12">
      <c r="B1768" s="33"/>
      <c r="D1768" s="146" t="s">
        <v>171</v>
      </c>
      <c r="F1768" s="147" t="s">
        <v>1873</v>
      </c>
      <c r="I1768" s="148"/>
      <c r="L1768" s="33"/>
      <c r="M1768" s="149"/>
      <c r="T1768" s="54"/>
      <c r="AT1768" s="18" t="s">
        <v>171</v>
      </c>
      <c r="AU1768" s="18" t="s">
        <v>82</v>
      </c>
    </row>
    <row r="1769" spans="2:63" s="11" customFormat="1" ht="22.9" customHeight="1">
      <c r="B1769" s="120"/>
      <c r="D1769" s="121" t="s">
        <v>72</v>
      </c>
      <c r="E1769" s="130" t="s">
        <v>1874</v>
      </c>
      <c r="F1769" s="130" t="s">
        <v>1875</v>
      </c>
      <c r="I1769" s="123"/>
      <c r="J1769" s="131">
        <f>BK1769</f>
        <v>0</v>
      </c>
      <c r="L1769" s="120"/>
      <c r="M1769" s="125"/>
      <c r="P1769" s="126">
        <f>SUM(P1770:P1776)</f>
        <v>0</v>
      </c>
      <c r="R1769" s="126">
        <f>SUM(R1770:R1776)</f>
        <v>0</v>
      </c>
      <c r="T1769" s="127">
        <f>SUM(T1770:T1776)</f>
        <v>9.552449999999999</v>
      </c>
      <c r="AR1769" s="121" t="s">
        <v>82</v>
      </c>
      <c r="AT1769" s="128" t="s">
        <v>72</v>
      </c>
      <c r="AU1769" s="128" t="s">
        <v>80</v>
      </c>
      <c r="AY1769" s="121" t="s">
        <v>161</v>
      </c>
      <c r="BK1769" s="129">
        <f>SUM(BK1770:BK1776)</f>
        <v>0</v>
      </c>
    </row>
    <row r="1770" spans="2:65" s="1" customFormat="1" ht="21.75" customHeight="1">
      <c r="B1770" s="132"/>
      <c r="C1770" s="133" t="s">
        <v>1876</v>
      </c>
      <c r="D1770" s="133" t="s">
        <v>164</v>
      </c>
      <c r="E1770" s="134" t="s">
        <v>1877</v>
      </c>
      <c r="F1770" s="135" t="s">
        <v>1878</v>
      </c>
      <c r="G1770" s="136" t="s">
        <v>167</v>
      </c>
      <c r="H1770" s="137">
        <f>H1776</f>
        <v>636.8299999999999</v>
      </c>
      <c r="I1770" s="138"/>
      <c r="J1770" s="139">
        <f>ROUND(I1770*H1770,2)</f>
        <v>0</v>
      </c>
      <c r="K1770" s="135" t="s">
        <v>168</v>
      </c>
      <c r="L1770" s="33"/>
      <c r="M1770" s="140" t="s">
        <v>3</v>
      </c>
      <c r="N1770" s="141" t="s">
        <v>44</v>
      </c>
      <c r="P1770" s="142">
        <f>O1770*H1770</f>
        <v>0</v>
      </c>
      <c r="Q1770" s="142">
        <v>0</v>
      </c>
      <c r="R1770" s="142">
        <f>Q1770*H1770</f>
        <v>0</v>
      </c>
      <c r="S1770" s="142">
        <v>0.015</v>
      </c>
      <c r="T1770" s="143">
        <f>S1770*H1770</f>
        <v>9.552449999999999</v>
      </c>
      <c r="AR1770" s="144" t="s">
        <v>310</v>
      </c>
      <c r="AT1770" s="144" t="s">
        <v>164</v>
      </c>
      <c r="AU1770" s="144" t="s">
        <v>82</v>
      </c>
      <c r="AY1770" s="18" t="s">
        <v>161</v>
      </c>
      <c r="BE1770" s="145">
        <f>IF(N1770="základní",J1770,0)</f>
        <v>0</v>
      </c>
      <c r="BF1770" s="145">
        <f>IF(N1770="snížená",J1770,0)</f>
        <v>0</v>
      </c>
      <c r="BG1770" s="145">
        <f>IF(N1770="zákl. přenesená",J1770,0)</f>
        <v>0</v>
      </c>
      <c r="BH1770" s="145">
        <f>IF(N1770="sníž. přenesená",J1770,0)</f>
        <v>0</v>
      </c>
      <c r="BI1770" s="145">
        <f>IF(N1770="nulová",J1770,0)</f>
        <v>0</v>
      </c>
      <c r="BJ1770" s="18" t="s">
        <v>80</v>
      </c>
      <c r="BK1770" s="145">
        <f>ROUND(I1770*H1770,2)</f>
        <v>0</v>
      </c>
      <c r="BL1770" s="18" t="s">
        <v>310</v>
      </c>
      <c r="BM1770" s="144" t="s">
        <v>1879</v>
      </c>
    </row>
    <row r="1771" spans="2:47" s="1" customFormat="1" ht="12">
      <c r="B1771" s="33"/>
      <c r="D1771" s="146" t="s">
        <v>171</v>
      </c>
      <c r="F1771" s="147" t="s">
        <v>1880</v>
      </c>
      <c r="I1771" s="148"/>
      <c r="L1771" s="33"/>
      <c r="M1771" s="149"/>
      <c r="T1771" s="54"/>
      <c r="AT1771" s="18" t="s">
        <v>171</v>
      </c>
      <c r="AU1771" s="18" t="s">
        <v>82</v>
      </c>
    </row>
    <row r="1772" spans="2:51" s="12" customFormat="1" ht="12">
      <c r="B1772" s="150"/>
      <c r="D1772" s="151" t="s">
        <v>173</v>
      </c>
      <c r="E1772" s="152" t="s">
        <v>3</v>
      </c>
      <c r="F1772" s="153" t="s">
        <v>780</v>
      </c>
      <c r="H1772" s="152" t="s">
        <v>3</v>
      </c>
      <c r="I1772" s="154"/>
      <c r="L1772" s="150"/>
      <c r="M1772" s="155"/>
      <c r="T1772" s="156"/>
      <c r="AT1772" s="152" t="s">
        <v>173</v>
      </c>
      <c r="AU1772" s="152" t="s">
        <v>82</v>
      </c>
      <c r="AV1772" s="12" t="s">
        <v>80</v>
      </c>
      <c r="AW1772" s="12" t="s">
        <v>32</v>
      </c>
      <c r="AX1772" s="12" t="s">
        <v>73</v>
      </c>
      <c r="AY1772" s="152" t="s">
        <v>161</v>
      </c>
    </row>
    <row r="1773" spans="2:51" s="13" customFormat="1" ht="12">
      <c r="B1773" s="157"/>
      <c r="D1773" s="151" t="s">
        <v>173</v>
      </c>
      <c r="E1773" s="158" t="s">
        <v>3</v>
      </c>
      <c r="F1773" s="159">
        <v>294.4</v>
      </c>
      <c r="H1773" s="160">
        <f>F1773</f>
        <v>294.4</v>
      </c>
      <c r="I1773" s="161"/>
      <c r="L1773" s="157"/>
      <c r="M1773" s="162"/>
      <c r="T1773" s="163"/>
      <c r="AT1773" s="158" t="s">
        <v>173</v>
      </c>
      <c r="AU1773" s="158" t="s">
        <v>82</v>
      </c>
      <c r="AV1773" s="13" t="s">
        <v>82</v>
      </c>
      <c r="AW1773" s="13" t="s">
        <v>32</v>
      </c>
      <c r="AX1773" s="13" t="s">
        <v>73</v>
      </c>
      <c r="AY1773" s="158" t="s">
        <v>161</v>
      </c>
    </row>
    <row r="1774" spans="2:51" s="12" customFormat="1" ht="12">
      <c r="B1774" s="150"/>
      <c r="D1774" s="151" t="s">
        <v>173</v>
      </c>
      <c r="E1774" s="152" t="s">
        <v>3</v>
      </c>
      <c r="F1774" s="153" t="s">
        <v>782</v>
      </c>
      <c r="H1774" s="152" t="s">
        <v>3</v>
      </c>
      <c r="I1774" s="154"/>
      <c r="L1774" s="150"/>
      <c r="M1774" s="155"/>
      <c r="T1774" s="156"/>
      <c r="AT1774" s="152" t="s">
        <v>173</v>
      </c>
      <c r="AU1774" s="152" t="s">
        <v>82</v>
      </c>
      <c r="AV1774" s="12" t="s">
        <v>80</v>
      </c>
      <c r="AW1774" s="12" t="s">
        <v>32</v>
      </c>
      <c r="AX1774" s="12" t="s">
        <v>73</v>
      </c>
      <c r="AY1774" s="152" t="s">
        <v>161</v>
      </c>
    </row>
    <row r="1775" spans="2:51" s="13" customFormat="1" ht="12">
      <c r="B1775" s="157"/>
      <c r="D1775" s="151" t="s">
        <v>173</v>
      </c>
      <c r="E1775" s="158" t="s">
        <v>3</v>
      </c>
      <c r="F1775" s="159" t="s">
        <v>1228</v>
      </c>
      <c r="H1775" s="160">
        <v>342.43</v>
      </c>
      <c r="I1775" s="161"/>
      <c r="L1775" s="157"/>
      <c r="M1775" s="162"/>
      <c r="T1775" s="163"/>
      <c r="AT1775" s="158" t="s">
        <v>173</v>
      </c>
      <c r="AU1775" s="158" t="s">
        <v>82</v>
      </c>
      <c r="AV1775" s="13" t="s">
        <v>82</v>
      </c>
      <c r="AW1775" s="13" t="s">
        <v>32</v>
      </c>
      <c r="AX1775" s="13" t="s">
        <v>73</v>
      </c>
      <c r="AY1775" s="158" t="s">
        <v>161</v>
      </c>
    </row>
    <row r="1776" spans="2:51" s="14" customFormat="1" ht="12">
      <c r="B1776" s="164"/>
      <c r="D1776" s="151" t="s">
        <v>173</v>
      </c>
      <c r="E1776" s="165" t="s">
        <v>3</v>
      </c>
      <c r="F1776" s="166" t="s">
        <v>192</v>
      </c>
      <c r="H1776" s="167">
        <f>SUM(H1773:H1775)</f>
        <v>636.8299999999999</v>
      </c>
      <c r="I1776" s="168"/>
      <c r="L1776" s="164"/>
      <c r="M1776" s="169"/>
      <c r="T1776" s="170"/>
      <c r="AT1776" s="165" t="s">
        <v>173</v>
      </c>
      <c r="AU1776" s="165" t="s">
        <v>82</v>
      </c>
      <c r="AV1776" s="14" t="s">
        <v>169</v>
      </c>
      <c r="AW1776" s="14" t="s">
        <v>32</v>
      </c>
      <c r="AX1776" s="14" t="s">
        <v>80</v>
      </c>
      <c r="AY1776" s="165" t="s">
        <v>161</v>
      </c>
    </row>
    <row r="1777" spans="2:63" s="11" customFormat="1" ht="22.9" customHeight="1">
      <c r="B1777" s="120"/>
      <c r="D1777" s="121" t="s">
        <v>72</v>
      </c>
      <c r="E1777" s="130" t="s">
        <v>1881</v>
      </c>
      <c r="F1777" s="130" t="s">
        <v>1882</v>
      </c>
      <c r="I1777" s="123"/>
      <c r="J1777" s="131">
        <f>BK1777</f>
        <v>0</v>
      </c>
      <c r="L1777" s="120"/>
      <c r="M1777" s="125"/>
      <c r="P1777" s="126">
        <f>SUM(P1778:P1949)</f>
        <v>0</v>
      </c>
      <c r="R1777" s="126">
        <f>SUM(R1778:R1949)</f>
        <v>7.90158668</v>
      </c>
      <c r="T1777" s="127">
        <f>SUM(T1778:T1949)</f>
        <v>3.9790118</v>
      </c>
      <c r="AR1777" s="121" t="s">
        <v>82</v>
      </c>
      <c r="AT1777" s="128" t="s">
        <v>72</v>
      </c>
      <c r="AU1777" s="128" t="s">
        <v>80</v>
      </c>
      <c r="AY1777" s="121" t="s">
        <v>161</v>
      </c>
      <c r="BK1777" s="129">
        <f>SUM(BK1778:BK1949)</f>
        <v>0</v>
      </c>
    </row>
    <row r="1778" spans="2:65" s="1" customFormat="1" ht="16.5" customHeight="1">
      <c r="B1778" s="132"/>
      <c r="C1778" s="133" t="s">
        <v>1883</v>
      </c>
      <c r="D1778" s="133" t="s">
        <v>164</v>
      </c>
      <c r="E1778" s="134" t="s">
        <v>1884</v>
      </c>
      <c r="F1778" s="135" t="s">
        <v>1885</v>
      </c>
      <c r="G1778" s="136" t="s">
        <v>167</v>
      </c>
      <c r="H1778" s="137">
        <f>H1794</f>
        <v>1033.238</v>
      </c>
      <c r="I1778" s="138"/>
      <c r="J1778" s="139">
        <f>ROUND(I1778*H1778,2)</f>
        <v>0</v>
      </c>
      <c r="K1778" s="135" t="s">
        <v>168</v>
      </c>
      <c r="L1778" s="33"/>
      <c r="M1778" s="140" t="s">
        <v>3</v>
      </c>
      <c r="N1778" s="141" t="s">
        <v>44</v>
      </c>
      <c r="P1778" s="142">
        <f>O1778*H1778</f>
        <v>0</v>
      </c>
      <c r="Q1778" s="142">
        <v>0</v>
      </c>
      <c r="R1778" s="142">
        <f>Q1778*H1778</f>
        <v>0</v>
      </c>
      <c r="S1778" s="142">
        <v>0</v>
      </c>
      <c r="T1778" s="143">
        <f>S1778*H1778</f>
        <v>0</v>
      </c>
      <c r="AR1778" s="144" t="s">
        <v>310</v>
      </c>
      <c r="AT1778" s="144" t="s">
        <v>164</v>
      </c>
      <c r="AU1778" s="144" t="s">
        <v>82</v>
      </c>
      <c r="AY1778" s="18" t="s">
        <v>161</v>
      </c>
      <c r="BE1778" s="145">
        <f>IF(N1778="základní",J1778,0)</f>
        <v>0</v>
      </c>
      <c r="BF1778" s="145">
        <f>IF(N1778="snížená",J1778,0)</f>
        <v>0</v>
      </c>
      <c r="BG1778" s="145">
        <f>IF(N1778="zákl. přenesená",J1778,0)</f>
        <v>0</v>
      </c>
      <c r="BH1778" s="145">
        <f>IF(N1778="sníž. přenesená",J1778,0)</f>
        <v>0</v>
      </c>
      <c r="BI1778" s="145">
        <f>IF(N1778="nulová",J1778,0)</f>
        <v>0</v>
      </c>
      <c r="BJ1778" s="18" t="s">
        <v>80</v>
      </c>
      <c r="BK1778" s="145">
        <f>ROUND(I1778*H1778,2)</f>
        <v>0</v>
      </c>
      <c r="BL1778" s="18" t="s">
        <v>310</v>
      </c>
      <c r="BM1778" s="144" t="s">
        <v>1886</v>
      </c>
    </row>
    <row r="1779" spans="2:47" s="1" customFormat="1" ht="12">
      <c r="B1779" s="33"/>
      <c r="D1779" s="146" t="s">
        <v>171</v>
      </c>
      <c r="F1779" s="147" t="s">
        <v>1887</v>
      </c>
      <c r="I1779" s="148"/>
      <c r="L1779" s="33"/>
      <c r="M1779" s="149"/>
      <c r="T1779" s="54"/>
      <c r="AT1779" s="18" t="s">
        <v>171</v>
      </c>
      <c r="AU1779" s="18" t="s">
        <v>82</v>
      </c>
    </row>
    <row r="1780" spans="2:51" s="12" customFormat="1" ht="12">
      <c r="B1780" s="150"/>
      <c r="D1780" s="151" t="s">
        <v>173</v>
      </c>
      <c r="E1780" s="152" t="s">
        <v>3</v>
      </c>
      <c r="F1780" s="153" t="s">
        <v>174</v>
      </c>
      <c r="H1780" s="152" t="s">
        <v>3</v>
      </c>
      <c r="I1780" s="154"/>
      <c r="L1780" s="150"/>
      <c r="M1780" s="155"/>
      <c r="T1780" s="156"/>
      <c r="AT1780" s="152" t="s">
        <v>173</v>
      </c>
      <c r="AU1780" s="152" t="s">
        <v>82</v>
      </c>
      <c r="AV1780" s="12" t="s">
        <v>80</v>
      </c>
      <c r="AW1780" s="12" t="s">
        <v>32</v>
      </c>
      <c r="AX1780" s="12" t="s">
        <v>73</v>
      </c>
      <c r="AY1780" s="152" t="s">
        <v>161</v>
      </c>
    </row>
    <row r="1781" spans="2:51" s="13" customFormat="1" ht="12">
      <c r="B1781" s="157"/>
      <c r="D1781" s="151" t="s">
        <v>173</v>
      </c>
      <c r="E1781" s="158" t="s">
        <v>3</v>
      </c>
      <c r="F1781" s="159" t="s">
        <v>175</v>
      </c>
      <c r="H1781" s="160">
        <v>30.22</v>
      </c>
      <c r="I1781" s="161"/>
      <c r="L1781" s="157"/>
      <c r="M1781" s="162"/>
      <c r="T1781" s="163"/>
      <c r="AT1781" s="158" t="s">
        <v>173</v>
      </c>
      <c r="AU1781" s="158" t="s">
        <v>82</v>
      </c>
      <c r="AV1781" s="13" t="s">
        <v>82</v>
      </c>
      <c r="AW1781" s="13" t="s">
        <v>32</v>
      </c>
      <c r="AX1781" s="13" t="s">
        <v>73</v>
      </c>
      <c r="AY1781" s="158" t="s">
        <v>161</v>
      </c>
    </row>
    <row r="1782" spans="2:51" s="12" customFormat="1" ht="12">
      <c r="B1782" s="150"/>
      <c r="D1782" s="151" t="s">
        <v>173</v>
      </c>
      <c r="E1782" s="152" t="s">
        <v>3</v>
      </c>
      <c r="F1782" s="153" t="s">
        <v>780</v>
      </c>
      <c r="H1782" s="152" t="s">
        <v>3</v>
      </c>
      <c r="I1782" s="154"/>
      <c r="L1782" s="150"/>
      <c r="M1782" s="155"/>
      <c r="T1782" s="156"/>
      <c r="AT1782" s="152" t="s">
        <v>173</v>
      </c>
      <c r="AU1782" s="152" t="s">
        <v>82</v>
      </c>
      <c r="AV1782" s="12" t="s">
        <v>80</v>
      </c>
      <c r="AW1782" s="12" t="s">
        <v>32</v>
      </c>
      <c r="AX1782" s="12" t="s">
        <v>73</v>
      </c>
      <c r="AY1782" s="152" t="s">
        <v>161</v>
      </c>
    </row>
    <row r="1783" spans="2:51" s="13" customFormat="1" ht="12">
      <c r="B1783" s="157"/>
      <c r="D1783" s="151" t="s">
        <v>173</v>
      </c>
      <c r="E1783" s="158" t="s">
        <v>3</v>
      </c>
      <c r="F1783" s="159">
        <v>294.4</v>
      </c>
      <c r="H1783" s="160">
        <f>F1783</f>
        <v>294.4</v>
      </c>
      <c r="I1783" s="161"/>
      <c r="L1783" s="157"/>
      <c r="M1783" s="162"/>
      <c r="T1783" s="163"/>
      <c r="AT1783" s="158" t="s">
        <v>173</v>
      </c>
      <c r="AU1783" s="158" t="s">
        <v>82</v>
      </c>
      <c r="AV1783" s="13" t="s">
        <v>82</v>
      </c>
      <c r="AW1783" s="13" t="s">
        <v>32</v>
      </c>
      <c r="AX1783" s="13" t="s">
        <v>73</v>
      </c>
      <c r="AY1783" s="158" t="s">
        <v>161</v>
      </c>
    </row>
    <row r="1784" spans="2:51" s="12" customFormat="1" ht="12">
      <c r="B1784" s="150"/>
      <c r="D1784" s="151" t="s">
        <v>173</v>
      </c>
      <c r="E1784" s="152" t="s">
        <v>3</v>
      </c>
      <c r="F1784" s="153" t="s">
        <v>180</v>
      </c>
      <c r="H1784" s="152" t="s">
        <v>3</v>
      </c>
      <c r="I1784" s="154"/>
      <c r="L1784" s="150"/>
      <c r="M1784" s="155"/>
      <c r="T1784" s="156"/>
      <c r="AT1784" s="152" t="s">
        <v>173</v>
      </c>
      <c r="AU1784" s="152" t="s">
        <v>82</v>
      </c>
      <c r="AV1784" s="12" t="s">
        <v>80</v>
      </c>
      <c r="AW1784" s="12" t="s">
        <v>32</v>
      </c>
      <c r="AX1784" s="12" t="s">
        <v>73</v>
      </c>
      <c r="AY1784" s="152" t="s">
        <v>161</v>
      </c>
    </row>
    <row r="1785" spans="2:51" s="13" customFormat="1" ht="12">
      <c r="B1785" s="157"/>
      <c r="D1785" s="151" t="s">
        <v>173</v>
      </c>
      <c r="E1785" s="158" t="s">
        <v>3</v>
      </c>
      <c r="F1785" s="159" t="s">
        <v>181</v>
      </c>
      <c r="H1785" s="160">
        <v>120.95</v>
      </c>
      <c r="I1785" s="161"/>
      <c r="L1785" s="157"/>
      <c r="M1785" s="162"/>
      <c r="T1785" s="163"/>
      <c r="AT1785" s="158" t="s">
        <v>173</v>
      </c>
      <c r="AU1785" s="158" t="s">
        <v>82</v>
      </c>
      <c r="AV1785" s="13" t="s">
        <v>82</v>
      </c>
      <c r="AW1785" s="13" t="s">
        <v>32</v>
      </c>
      <c r="AX1785" s="13" t="s">
        <v>73</v>
      </c>
      <c r="AY1785" s="158" t="s">
        <v>161</v>
      </c>
    </row>
    <row r="1786" spans="2:51" s="12" customFormat="1" ht="12">
      <c r="B1786" s="150"/>
      <c r="D1786" s="151" t="s">
        <v>173</v>
      </c>
      <c r="E1786" s="152" t="s">
        <v>3</v>
      </c>
      <c r="F1786" s="153" t="s">
        <v>782</v>
      </c>
      <c r="H1786" s="152" t="s">
        <v>3</v>
      </c>
      <c r="I1786" s="154"/>
      <c r="L1786" s="150"/>
      <c r="M1786" s="155"/>
      <c r="T1786" s="156"/>
      <c r="AT1786" s="152" t="s">
        <v>173</v>
      </c>
      <c r="AU1786" s="152" t="s">
        <v>82</v>
      </c>
      <c r="AV1786" s="12" t="s">
        <v>80</v>
      </c>
      <c r="AW1786" s="12" t="s">
        <v>32</v>
      </c>
      <c r="AX1786" s="12" t="s">
        <v>73</v>
      </c>
      <c r="AY1786" s="152" t="s">
        <v>161</v>
      </c>
    </row>
    <row r="1787" spans="2:51" s="13" customFormat="1" ht="12">
      <c r="B1787" s="157"/>
      <c r="D1787" s="151" t="s">
        <v>173</v>
      </c>
      <c r="E1787" s="158" t="s">
        <v>3</v>
      </c>
      <c r="F1787" s="159" t="s">
        <v>1228</v>
      </c>
      <c r="H1787" s="160">
        <v>342.43</v>
      </c>
      <c r="I1787" s="161"/>
      <c r="L1787" s="157"/>
      <c r="M1787" s="162"/>
      <c r="T1787" s="163"/>
      <c r="AT1787" s="158" t="s">
        <v>173</v>
      </c>
      <c r="AU1787" s="158" t="s">
        <v>82</v>
      </c>
      <c r="AV1787" s="13" t="s">
        <v>82</v>
      </c>
      <c r="AW1787" s="13" t="s">
        <v>32</v>
      </c>
      <c r="AX1787" s="13" t="s">
        <v>73</v>
      </c>
      <c r="AY1787" s="158" t="s">
        <v>161</v>
      </c>
    </row>
    <row r="1788" spans="2:51" s="12" customFormat="1" ht="12">
      <c r="B1788" s="150"/>
      <c r="D1788" s="151" t="s">
        <v>173</v>
      </c>
      <c r="E1788" s="152" t="s">
        <v>3</v>
      </c>
      <c r="F1788" s="153" t="s">
        <v>186</v>
      </c>
      <c r="H1788" s="152" t="s">
        <v>3</v>
      </c>
      <c r="I1788" s="154"/>
      <c r="L1788" s="150"/>
      <c r="M1788" s="155"/>
      <c r="T1788" s="156"/>
      <c r="AT1788" s="152" t="s">
        <v>173</v>
      </c>
      <c r="AU1788" s="152" t="s">
        <v>82</v>
      </c>
      <c r="AV1788" s="12" t="s">
        <v>80</v>
      </c>
      <c r="AW1788" s="12" t="s">
        <v>32</v>
      </c>
      <c r="AX1788" s="12" t="s">
        <v>73</v>
      </c>
      <c r="AY1788" s="152" t="s">
        <v>161</v>
      </c>
    </row>
    <row r="1789" spans="2:51" s="13" customFormat="1" ht="12">
      <c r="B1789" s="157"/>
      <c r="D1789" s="151" t="s">
        <v>173</v>
      </c>
      <c r="E1789" s="158" t="s">
        <v>3</v>
      </c>
      <c r="F1789" s="159" t="s">
        <v>187</v>
      </c>
      <c r="H1789" s="160">
        <v>70.94</v>
      </c>
      <c r="I1789" s="161"/>
      <c r="L1789" s="157"/>
      <c r="M1789" s="162"/>
      <c r="T1789" s="163"/>
      <c r="AT1789" s="158" t="s">
        <v>173</v>
      </c>
      <c r="AU1789" s="158" t="s">
        <v>82</v>
      </c>
      <c r="AV1789" s="13" t="s">
        <v>82</v>
      </c>
      <c r="AW1789" s="13" t="s">
        <v>32</v>
      </c>
      <c r="AX1789" s="13" t="s">
        <v>73</v>
      </c>
      <c r="AY1789" s="158" t="s">
        <v>161</v>
      </c>
    </row>
    <row r="1790" spans="2:51" s="12" customFormat="1" ht="12">
      <c r="B1790" s="150"/>
      <c r="D1790" s="151" t="s">
        <v>173</v>
      </c>
      <c r="E1790" s="152" t="s">
        <v>3</v>
      </c>
      <c r="F1790" s="153" t="s">
        <v>190</v>
      </c>
      <c r="H1790" s="152" t="s">
        <v>3</v>
      </c>
      <c r="I1790" s="154"/>
      <c r="L1790" s="150"/>
      <c r="M1790" s="155"/>
      <c r="T1790" s="156"/>
      <c r="AT1790" s="152" t="s">
        <v>173</v>
      </c>
      <c r="AU1790" s="152" t="s">
        <v>82</v>
      </c>
      <c r="AV1790" s="12" t="s">
        <v>80</v>
      </c>
      <c r="AW1790" s="12" t="s">
        <v>32</v>
      </c>
      <c r="AX1790" s="12" t="s">
        <v>73</v>
      </c>
      <c r="AY1790" s="152" t="s">
        <v>161</v>
      </c>
    </row>
    <row r="1791" spans="2:51" s="13" customFormat="1" ht="12">
      <c r="B1791" s="157"/>
      <c r="D1791" s="151" t="s">
        <v>173</v>
      </c>
      <c r="E1791" s="158" t="s">
        <v>3</v>
      </c>
      <c r="F1791" s="159" t="s">
        <v>191</v>
      </c>
      <c r="H1791" s="160">
        <v>120.09</v>
      </c>
      <c r="I1791" s="161"/>
      <c r="L1791" s="157"/>
      <c r="M1791" s="162"/>
      <c r="T1791" s="163"/>
      <c r="AT1791" s="158" t="s">
        <v>173</v>
      </c>
      <c r="AU1791" s="158" t="s">
        <v>82</v>
      </c>
      <c r="AV1791" s="13" t="s">
        <v>82</v>
      </c>
      <c r="AW1791" s="13" t="s">
        <v>32</v>
      </c>
      <c r="AX1791" s="13" t="s">
        <v>73</v>
      </c>
      <c r="AY1791" s="158" t="s">
        <v>161</v>
      </c>
    </row>
    <row r="1792" spans="2:51" s="12" customFormat="1" ht="12">
      <c r="B1792" s="150"/>
      <c r="D1792" s="151" t="s">
        <v>173</v>
      </c>
      <c r="E1792" s="152" t="s">
        <v>3</v>
      </c>
      <c r="F1792" s="153" t="s">
        <v>393</v>
      </c>
      <c r="H1792" s="152" t="s">
        <v>3</v>
      </c>
      <c r="I1792" s="154"/>
      <c r="L1792" s="150"/>
      <c r="M1792" s="155"/>
      <c r="T1792" s="156"/>
      <c r="AT1792" s="152" t="s">
        <v>173</v>
      </c>
      <c r="AU1792" s="152" t="s">
        <v>82</v>
      </c>
      <c r="AV1792" s="12" t="s">
        <v>80</v>
      </c>
      <c r="AW1792" s="12" t="s">
        <v>32</v>
      </c>
      <c r="AX1792" s="12" t="s">
        <v>73</v>
      </c>
      <c r="AY1792" s="152" t="s">
        <v>161</v>
      </c>
    </row>
    <row r="1793" spans="2:51" s="13" customFormat="1" ht="12">
      <c r="B1793" s="157"/>
      <c r="D1793" s="151" t="s">
        <v>173</v>
      </c>
      <c r="E1793" s="158" t="s">
        <v>3</v>
      </c>
      <c r="F1793" s="159" t="s">
        <v>394</v>
      </c>
      <c r="H1793" s="160">
        <v>54.208</v>
      </c>
      <c r="I1793" s="161"/>
      <c r="L1793" s="157"/>
      <c r="M1793" s="162"/>
      <c r="T1793" s="163"/>
      <c r="AT1793" s="158" t="s">
        <v>173</v>
      </c>
      <c r="AU1793" s="158" t="s">
        <v>82</v>
      </c>
      <c r="AV1793" s="13" t="s">
        <v>82</v>
      </c>
      <c r="AW1793" s="13" t="s">
        <v>32</v>
      </c>
      <c r="AX1793" s="13" t="s">
        <v>73</v>
      </c>
      <c r="AY1793" s="158" t="s">
        <v>161</v>
      </c>
    </row>
    <row r="1794" spans="2:51" s="14" customFormat="1" ht="12">
      <c r="B1794" s="164"/>
      <c r="D1794" s="151" t="s">
        <v>173</v>
      </c>
      <c r="E1794" s="165" t="s">
        <v>3</v>
      </c>
      <c r="F1794" s="166" t="s">
        <v>192</v>
      </c>
      <c r="H1794" s="167">
        <f>SUM(H1781:H1793)</f>
        <v>1033.238</v>
      </c>
      <c r="I1794" s="168"/>
      <c r="L1794" s="164"/>
      <c r="M1794" s="169"/>
      <c r="T1794" s="170"/>
      <c r="AT1794" s="165" t="s">
        <v>173</v>
      </c>
      <c r="AU1794" s="165" t="s">
        <v>82</v>
      </c>
      <c r="AV1794" s="14" t="s">
        <v>169</v>
      </c>
      <c r="AW1794" s="14" t="s">
        <v>32</v>
      </c>
      <c r="AX1794" s="14" t="s">
        <v>80</v>
      </c>
      <c r="AY1794" s="165" t="s">
        <v>161</v>
      </c>
    </row>
    <row r="1795" spans="2:65" s="1" customFormat="1" ht="16.5" customHeight="1">
      <c r="B1795" s="132"/>
      <c r="C1795" s="133" t="s">
        <v>1888</v>
      </c>
      <c r="D1795" s="133" t="s">
        <v>164</v>
      </c>
      <c r="E1795" s="134" t="s">
        <v>1889</v>
      </c>
      <c r="F1795" s="135" t="s">
        <v>1890</v>
      </c>
      <c r="G1795" s="136" t="s">
        <v>167</v>
      </c>
      <c r="H1795" s="137">
        <f>H1811</f>
        <v>1033.238</v>
      </c>
      <c r="I1795" s="138"/>
      <c r="J1795" s="139">
        <f>ROUND(I1795*H1795,2)</f>
        <v>0</v>
      </c>
      <c r="K1795" s="135" t="s">
        <v>168</v>
      </c>
      <c r="L1795" s="33"/>
      <c r="M1795" s="140" t="s">
        <v>3</v>
      </c>
      <c r="N1795" s="141" t="s">
        <v>44</v>
      </c>
      <c r="P1795" s="142">
        <f>O1795*H1795</f>
        <v>0</v>
      </c>
      <c r="Q1795" s="142">
        <v>0.0002</v>
      </c>
      <c r="R1795" s="142">
        <f>Q1795*H1795</f>
        <v>0.20664760000000001</v>
      </c>
      <c r="S1795" s="142">
        <v>0</v>
      </c>
      <c r="T1795" s="143">
        <f>S1795*H1795</f>
        <v>0</v>
      </c>
      <c r="AR1795" s="144" t="s">
        <v>310</v>
      </c>
      <c r="AT1795" s="144" t="s">
        <v>164</v>
      </c>
      <c r="AU1795" s="144" t="s">
        <v>82</v>
      </c>
      <c r="AY1795" s="18" t="s">
        <v>161</v>
      </c>
      <c r="BE1795" s="145">
        <f>IF(N1795="základní",J1795,0)</f>
        <v>0</v>
      </c>
      <c r="BF1795" s="145">
        <f>IF(N1795="snížená",J1795,0)</f>
        <v>0</v>
      </c>
      <c r="BG1795" s="145">
        <f>IF(N1795="zákl. přenesená",J1795,0)</f>
        <v>0</v>
      </c>
      <c r="BH1795" s="145">
        <f>IF(N1795="sníž. přenesená",J1795,0)</f>
        <v>0</v>
      </c>
      <c r="BI1795" s="145">
        <f>IF(N1795="nulová",J1795,0)</f>
        <v>0</v>
      </c>
      <c r="BJ1795" s="18" t="s">
        <v>80</v>
      </c>
      <c r="BK1795" s="145">
        <f>ROUND(I1795*H1795,2)</f>
        <v>0</v>
      </c>
      <c r="BL1795" s="18" t="s">
        <v>310</v>
      </c>
      <c r="BM1795" s="144" t="s">
        <v>1891</v>
      </c>
    </row>
    <row r="1796" spans="2:47" s="1" customFormat="1" ht="12">
      <c r="B1796" s="33"/>
      <c r="D1796" s="146" t="s">
        <v>171</v>
      </c>
      <c r="F1796" s="147" t="s">
        <v>1892</v>
      </c>
      <c r="I1796" s="148"/>
      <c r="L1796" s="33"/>
      <c r="M1796" s="149"/>
      <c r="T1796" s="54"/>
      <c r="AT1796" s="18" t="s">
        <v>171</v>
      </c>
      <c r="AU1796" s="18" t="s">
        <v>82</v>
      </c>
    </row>
    <row r="1797" spans="2:51" s="12" customFormat="1" ht="12">
      <c r="B1797" s="150"/>
      <c r="D1797" s="151" t="s">
        <v>173</v>
      </c>
      <c r="E1797" s="152" t="s">
        <v>3</v>
      </c>
      <c r="F1797" s="153" t="s">
        <v>174</v>
      </c>
      <c r="H1797" s="152" t="s">
        <v>3</v>
      </c>
      <c r="I1797" s="154"/>
      <c r="L1797" s="150"/>
      <c r="M1797" s="155"/>
      <c r="T1797" s="156"/>
      <c r="AT1797" s="152" t="s">
        <v>173</v>
      </c>
      <c r="AU1797" s="152" t="s">
        <v>82</v>
      </c>
      <c r="AV1797" s="12" t="s">
        <v>80</v>
      </c>
      <c r="AW1797" s="12" t="s">
        <v>32</v>
      </c>
      <c r="AX1797" s="12" t="s">
        <v>73</v>
      </c>
      <c r="AY1797" s="152" t="s">
        <v>161</v>
      </c>
    </row>
    <row r="1798" spans="2:51" s="13" customFormat="1" ht="12">
      <c r="B1798" s="157"/>
      <c r="D1798" s="151" t="s">
        <v>173</v>
      </c>
      <c r="E1798" s="158" t="s">
        <v>3</v>
      </c>
      <c r="F1798" s="159" t="s">
        <v>175</v>
      </c>
      <c r="H1798" s="160">
        <v>30.22</v>
      </c>
      <c r="I1798" s="161"/>
      <c r="L1798" s="157"/>
      <c r="M1798" s="162"/>
      <c r="T1798" s="163"/>
      <c r="AT1798" s="158" t="s">
        <v>173</v>
      </c>
      <c r="AU1798" s="158" t="s">
        <v>82</v>
      </c>
      <c r="AV1798" s="13" t="s">
        <v>82</v>
      </c>
      <c r="AW1798" s="13" t="s">
        <v>32</v>
      </c>
      <c r="AX1798" s="13" t="s">
        <v>73</v>
      </c>
      <c r="AY1798" s="158" t="s">
        <v>161</v>
      </c>
    </row>
    <row r="1799" spans="2:51" s="12" customFormat="1" ht="12">
      <c r="B1799" s="150"/>
      <c r="D1799" s="151" t="s">
        <v>173</v>
      </c>
      <c r="E1799" s="152" t="s">
        <v>3</v>
      </c>
      <c r="F1799" s="153" t="s">
        <v>780</v>
      </c>
      <c r="H1799" s="152" t="s">
        <v>3</v>
      </c>
      <c r="I1799" s="154"/>
      <c r="L1799" s="150"/>
      <c r="M1799" s="155"/>
      <c r="T1799" s="156"/>
      <c r="AT1799" s="152" t="s">
        <v>173</v>
      </c>
      <c r="AU1799" s="152" t="s">
        <v>82</v>
      </c>
      <c r="AV1799" s="12" t="s">
        <v>80</v>
      </c>
      <c r="AW1799" s="12" t="s">
        <v>32</v>
      </c>
      <c r="AX1799" s="12" t="s">
        <v>73</v>
      </c>
      <c r="AY1799" s="152" t="s">
        <v>161</v>
      </c>
    </row>
    <row r="1800" spans="2:51" s="13" customFormat="1" ht="12">
      <c r="B1800" s="157"/>
      <c r="D1800" s="151" t="s">
        <v>173</v>
      </c>
      <c r="E1800" s="158" t="s">
        <v>3</v>
      </c>
      <c r="F1800" s="159">
        <v>294.4</v>
      </c>
      <c r="H1800" s="160">
        <f>F1800</f>
        <v>294.4</v>
      </c>
      <c r="I1800" s="161"/>
      <c r="L1800" s="157"/>
      <c r="M1800" s="162"/>
      <c r="T1800" s="163"/>
      <c r="AT1800" s="158" t="s">
        <v>173</v>
      </c>
      <c r="AU1800" s="158" t="s">
        <v>82</v>
      </c>
      <c r="AV1800" s="13" t="s">
        <v>82</v>
      </c>
      <c r="AW1800" s="13" t="s">
        <v>32</v>
      </c>
      <c r="AX1800" s="13" t="s">
        <v>73</v>
      </c>
      <c r="AY1800" s="158" t="s">
        <v>161</v>
      </c>
    </row>
    <row r="1801" spans="2:51" s="12" customFormat="1" ht="12">
      <c r="B1801" s="150"/>
      <c r="D1801" s="151" t="s">
        <v>173</v>
      </c>
      <c r="E1801" s="152" t="s">
        <v>3</v>
      </c>
      <c r="F1801" s="153" t="s">
        <v>180</v>
      </c>
      <c r="H1801" s="152" t="s">
        <v>3</v>
      </c>
      <c r="I1801" s="154"/>
      <c r="L1801" s="150"/>
      <c r="M1801" s="155"/>
      <c r="T1801" s="156"/>
      <c r="AT1801" s="152" t="s">
        <v>173</v>
      </c>
      <c r="AU1801" s="152" t="s">
        <v>82</v>
      </c>
      <c r="AV1801" s="12" t="s">
        <v>80</v>
      </c>
      <c r="AW1801" s="12" t="s">
        <v>32</v>
      </c>
      <c r="AX1801" s="12" t="s">
        <v>73</v>
      </c>
      <c r="AY1801" s="152" t="s">
        <v>161</v>
      </c>
    </row>
    <row r="1802" spans="2:51" s="13" customFormat="1" ht="12">
      <c r="B1802" s="157"/>
      <c r="D1802" s="151" t="s">
        <v>173</v>
      </c>
      <c r="E1802" s="158" t="s">
        <v>3</v>
      </c>
      <c r="F1802" s="159" t="s">
        <v>181</v>
      </c>
      <c r="H1802" s="160">
        <v>120.95</v>
      </c>
      <c r="I1802" s="161"/>
      <c r="L1802" s="157"/>
      <c r="M1802" s="162"/>
      <c r="T1802" s="163"/>
      <c r="AT1802" s="158" t="s">
        <v>173</v>
      </c>
      <c r="AU1802" s="158" t="s">
        <v>82</v>
      </c>
      <c r="AV1802" s="13" t="s">
        <v>82</v>
      </c>
      <c r="AW1802" s="13" t="s">
        <v>32</v>
      </c>
      <c r="AX1802" s="13" t="s">
        <v>73</v>
      </c>
      <c r="AY1802" s="158" t="s">
        <v>161</v>
      </c>
    </row>
    <row r="1803" spans="2:51" s="12" customFormat="1" ht="12">
      <c r="B1803" s="150"/>
      <c r="D1803" s="151" t="s">
        <v>173</v>
      </c>
      <c r="E1803" s="152" t="s">
        <v>3</v>
      </c>
      <c r="F1803" s="153" t="s">
        <v>782</v>
      </c>
      <c r="H1803" s="152" t="s">
        <v>3</v>
      </c>
      <c r="I1803" s="154"/>
      <c r="L1803" s="150"/>
      <c r="M1803" s="155"/>
      <c r="T1803" s="156"/>
      <c r="AT1803" s="152" t="s">
        <v>173</v>
      </c>
      <c r="AU1803" s="152" t="s">
        <v>82</v>
      </c>
      <c r="AV1803" s="12" t="s">
        <v>80</v>
      </c>
      <c r="AW1803" s="12" t="s">
        <v>32</v>
      </c>
      <c r="AX1803" s="12" t="s">
        <v>73</v>
      </c>
      <c r="AY1803" s="152" t="s">
        <v>161</v>
      </c>
    </row>
    <row r="1804" spans="2:51" s="13" customFormat="1" ht="12">
      <c r="B1804" s="157"/>
      <c r="D1804" s="151" t="s">
        <v>173</v>
      </c>
      <c r="E1804" s="158" t="s">
        <v>3</v>
      </c>
      <c r="F1804" s="159" t="s">
        <v>1228</v>
      </c>
      <c r="H1804" s="160">
        <v>342.43</v>
      </c>
      <c r="I1804" s="161"/>
      <c r="L1804" s="157"/>
      <c r="M1804" s="162"/>
      <c r="T1804" s="163"/>
      <c r="AT1804" s="158" t="s">
        <v>173</v>
      </c>
      <c r="AU1804" s="158" t="s">
        <v>82</v>
      </c>
      <c r="AV1804" s="13" t="s">
        <v>82</v>
      </c>
      <c r="AW1804" s="13" t="s">
        <v>32</v>
      </c>
      <c r="AX1804" s="13" t="s">
        <v>73</v>
      </c>
      <c r="AY1804" s="158" t="s">
        <v>161</v>
      </c>
    </row>
    <row r="1805" spans="2:51" s="12" customFormat="1" ht="12">
      <c r="B1805" s="150"/>
      <c r="D1805" s="151" t="s">
        <v>173</v>
      </c>
      <c r="E1805" s="152" t="s">
        <v>3</v>
      </c>
      <c r="F1805" s="153" t="s">
        <v>186</v>
      </c>
      <c r="H1805" s="152" t="s">
        <v>3</v>
      </c>
      <c r="I1805" s="154"/>
      <c r="L1805" s="150"/>
      <c r="M1805" s="155"/>
      <c r="T1805" s="156"/>
      <c r="AT1805" s="152" t="s">
        <v>173</v>
      </c>
      <c r="AU1805" s="152" t="s">
        <v>82</v>
      </c>
      <c r="AV1805" s="12" t="s">
        <v>80</v>
      </c>
      <c r="AW1805" s="12" t="s">
        <v>32</v>
      </c>
      <c r="AX1805" s="12" t="s">
        <v>73</v>
      </c>
      <c r="AY1805" s="152" t="s">
        <v>161</v>
      </c>
    </row>
    <row r="1806" spans="2:51" s="13" customFormat="1" ht="12">
      <c r="B1806" s="157"/>
      <c r="D1806" s="151" t="s">
        <v>173</v>
      </c>
      <c r="E1806" s="158" t="s">
        <v>3</v>
      </c>
      <c r="F1806" s="159" t="s">
        <v>187</v>
      </c>
      <c r="H1806" s="160">
        <v>70.94</v>
      </c>
      <c r="I1806" s="161"/>
      <c r="L1806" s="157"/>
      <c r="M1806" s="162"/>
      <c r="T1806" s="163"/>
      <c r="AT1806" s="158" t="s">
        <v>173</v>
      </c>
      <c r="AU1806" s="158" t="s">
        <v>82</v>
      </c>
      <c r="AV1806" s="13" t="s">
        <v>82</v>
      </c>
      <c r="AW1806" s="13" t="s">
        <v>32</v>
      </c>
      <c r="AX1806" s="13" t="s">
        <v>73</v>
      </c>
      <c r="AY1806" s="158" t="s">
        <v>161</v>
      </c>
    </row>
    <row r="1807" spans="2:51" s="12" customFormat="1" ht="12">
      <c r="B1807" s="150"/>
      <c r="D1807" s="151" t="s">
        <v>173</v>
      </c>
      <c r="E1807" s="152" t="s">
        <v>3</v>
      </c>
      <c r="F1807" s="153" t="s">
        <v>190</v>
      </c>
      <c r="H1807" s="152" t="s">
        <v>3</v>
      </c>
      <c r="I1807" s="154"/>
      <c r="L1807" s="150"/>
      <c r="M1807" s="155"/>
      <c r="T1807" s="156"/>
      <c r="AT1807" s="152" t="s">
        <v>173</v>
      </c>
      <c r="AU1807" s="152" t="s">
        <v>82</v>
      </c>
      <c r="AV1807" s="12" t="s">
        <v>80</v>
      </c>
      <c r="AW1807" s="12" t="s">
        <v>32</v>
      </c>
      <c r="AX1807" s="12" t="s">
        <v>73</v>
      </c>
      <c r="AY1807" s="152" t="s">
        <v>161</v>
      </c>
    </row>
    <row r="1808" spans="2:51" s="13" customFormat="1" ht="12">
      <c r="B1808" s="157"/>
      <c r="D1808" s="151" t="s">
        <v>173</v>
      </c>
      <c r="E1808" s="158" t="s">
        <v>3</v>
      </c>
      <c r="F1808" s="159" t="s">
        <v>191</v>
      </c>
      <c r="H1808" s="160">
        <v>120.09</v>
      </c>
      <c r="I1808" s="161"/>
      <c r="L1808" s="157"/>
      <c r="M1808" s="162"/>
      <c r="T1808" s="163"/>
      <c r="AT1808" s="158" t="s">
        <v>173</v>
      </c>
      <c r="AU1808" s="158" t="s">
        <v>82</v>
      </c>
      <c r="AV1808" s="13" t="s">
        <v>82</v>
      </c>
      <c r="AW1808" s="13" t="s">
        <v>32</v>
      </c>
      <c r="AX1808" s="13" t="s">
        <v>73</v>
      </c>
      <c r="AY1808" s="158" t="s">
        <v>161</v>
      </c>
    </row>
    <row r="1809" spans="2:51" s="12" customFormat="1" ht="12">
      <c r="B1809" s="150"/>
      <c r="D1809" s="151" t="s">
        <v>173</v>
      </c>
      <c r="E1809" s="152" t="s">
        <v>3</v>
      </c>
      <c r="F1809" s="153" t="s">
        <v>393</v>
      </c>
      <c r="H1809" s="152" t="s">
        <v>3</v>
      </c>
      <c r="I1809" s="154"/>
      <c r="L1809" s="150"/>
      <c r="M1809" s="155"/>
      <c r="T1809" s="156"/>
      <c r="AT1809" s="152" t="s">
        <v>173</v>
      </c>
      <c r="AU1809" s="152" t="s">
        <v>82</v>
      </c>
      <c r="AV1809" s="12" t="s">
        <v>80</v>
      </c>
      <c r="AW1809" s="12" t="s">
        <v>32</v>
      </c>
      <c r="AX1809" s="12" t="s">
        <v>73</v>
      </c>
      <c r="AY1809" s="152" t="s">
        <v>161</v>
      </c>
    </row>
    <row r="1810" spans="2:51" s="13" customFormat="1" ht="12">
      <c r="B1810" s="157"/>
      <c r="D1810" s="151" t="s">
        <v>173</v>
      </c>
      <c r="E1810" s="158" t="s">
        <v>3</v>
      </c>
      <c r="F1810" s="159" t="s">
        <v>394</v>
      </c>
      <c r="H1810" s="160">
        <v>54.208</v>
      </c>
      <c r="I1810" s="161"/>
      <c r="L1810" s="157"/>
      <c r="M1810" s="162"/>
      <c r="T1810" s="163"/>
      <c r="AT1810" s="158" t="s">
        <v>173</v>
      </c>
      <c r="AU1810" s="158" t="s">
        <v>82</v>
      </c>
      <c r="AV1810" s="13" t="s">
        <v>82</v>
      </c>
      <c r="AW1810" s="13" t="s">
        <v>32</v>
      </c>
      <c r="AX1810" s="13" t="s">
        <v>73</v>
      </c>
      <c r="AY1810" s="158" t="s">
        <v>161</v>
      </c>
    </row>
    <row r="1811" spans="2:51" s="14" customFormat="1" ht="12">
      <c r="B1811" s="164"/>
      <c r="D1811" s="151" t="s">
        <v>173</v>
      </c>
      <c r="E1811" s="165" t="s">
        <v>3</v>
      </c>
      <c r="F1811" s="166" t="s">
        <v>192</v>
      </c>
      <c r="H1811" s="167">
        <f>SUM(H1798:H1810)</f>
        <v>1033.238</v>
      </c>
      <c r="I1811" s="168"/>
      <c r="L1811" s="164"/>
      <c r="M1811" s="169"/>
      <c r="T1811" s="170"/>
      <c r="AT1811" s="165" t="s">
        <v>173</v>
      </c>
      <c r="AU1811" s="165" t="s">
        <v>82</v>
      </c>
      <c r="AV1811" s="14" t="s">
        <v>169</v>
      </c>
      <c r="AW1811" s="14" t="s">
        <v>32</v>
      </c>
      <c r="AX1811" s="14" t="s">
        <v>80</v>
      </c>
      <c r="AY1811" s="165" t="s">
        <v>161</v>
      </c>
    </row>
    <row r="1812" spans="2:65" s="1" customFormat="1" ht="33" customHeight="1">
      <c r="B1812" s="132"/>
      <c r="C1812" s="133" t="s">
        <v>1893</v>
      </c>
      <c r="D1812" s="133" t="s">
        <v>164</v>
      </c>
      <c r="E1812" s="134" t="s">
        <v>1894</v>
      </c>
      <c r="F1812" s="135" t="s">
        <v>1895</v>
      </c>
      <c r="G1812" s="136" t="s">
        <v>167</v>
      </c>
      <c r="H1812" s="137">
        <f>H1828</f>
        <v>1033.238</v>
      </c>
      <c r="I1812" s="138"/>
      <c r="J1812" s="139">
        <f>ROUND(I1812*H1812,2)</f>
        <v>0</v>
      </c>
      <c r="K1812" s="135" t="s">
        <v>168</v>
      </c>
      <c r="L1812" s="33"/>
      <c r="M1812" s="140" t="s">
        <v>3</v>
      </c>
      <c r="N1812" s="141" t="s">
        <v>44</v>
      </c>
      <c r="P1812" s="142">
        <f>O1812*H1812</f>
        <v>0</v>
      </c>
      <c r="Q1812" s="142">
        <v>0.0045</v>
      </c>
      <c r="R1812" s="142">
        <f>Q1812*H1812</f>
        <v>4.649571</v>
      </c>
      <c r="S1812" s="142">
        <v>0</v>
      </c>
      <c r="T1812" s="143">
        <f>S1812*H1812</f>
        <v>0</v>
      </c>
      <c r="AR1812" s="144" t="s">
        <v>310</v>
      </c>
      <c r="AT1812" s="144" t="s">
        <v>164</v>
      </c>
      <c r="AU1812" s="144" t="s">
        <v>82</v>
      </c>
      <c r="AY1812" s="18" t="s">
        <v>161</v>
      </c>
      <c r="BE1812" s="145">
        <f>IF(N1812="základní",J1812,0)</f>
        <v>0</v>
      </c>
      <c r="BF1812" s="145">
        <f>IF(N1812="snížená",J1812,0)</f>
        <v>0</v>
      </c>
      <c r="BG1812" s="145">
        <f>IF(N1812="zákl. přenesená",J1812,0)</f>
        <v>0</v>
      </c>
      <c r="BH1812" s="145">
        <f>IF(N1812="sníž. přenesená",J1812,0)</f>
        <v>0</v>
      </c>
      <c r="BI1812" s="145">
        <f>IF(N1812="nulová",J1812,0)</f>
        <v>0</v>
      </c>
      <c r="BJ1812" s="18" t="s">
        <v>80</v>
      </c>
      <c r="BK1812" s="145">
        <f>ROUND(I1812*H1812,2)</f>
        <v>0</v>
      </c>
      <c r="BL1812" s="18" t="s">
        <v>310</v>
      </c>
      <c r="BM1812" s="144" t="s">
        <v>1896</v>
      </c>
    </row>
    <row r="1813" spans="2:47" s="1" customFormat="1" ht="12">
      <c r="B1813" s="33"/>
      <c r="D1813" s="146" t="s">
        <v>171</v>
      </c>
      <c r="F1813" s="147" t="s">
        <v>1897</v>
      </c>
      <c r="I1813" s="148"/>
      <c r="L1813" s="33"/>
      <c r="M1813" s="149"/>
      <c r="T1813" s="54"/>
      <c r="AT1813" s="18" t="s">
        <v>171</v>
      </c>
      <c r="AU1813" s="18" t="s">
        <v>82</v>
      </c>
    </row>
    <row r="1814" spans="2:51" s="12" customFormat="1" ht="12">
      <c r="B1814" s="150"/>
      <c r="D1814" s="151" t="s">
        <v>173</v>
      </c>
      <c r="E1814" s="152" t="s">
        <v>3</v>
      </c>
      <c r="F1814" s="153" t="s">
        <v>174</v>
      </c>
      <c r="H1814" s="152" t="s">
        <v>3</v>
      </c>
      <c r="I1814" s="154"/>
      <c r="L1814" s="150"/>
      <c r="M1814" s="155"/>
      <c r="T1814" s="156"/>
      <c r="AT1814" s="152" t="s">
        <v>173</v>
      </c>
      <c r="AU1814" s="152" t="s">
        <v>82</v>
      </c>
      <c r="AV1814" s="12" t="s">
        <v>80</v>
      </c>
      <c r="AW1814" s="12" t="s">
        <v>32</v>
      </c>
      <c r="AX1814" s="12" t="s">
        <v>73</v>
      </c>
      <c r="AY1814" s="152" t="s">
        <v>161</v>
      </c>
    </row>
    <row r="1815" spans="2:51" s="13" customFormat="1" ht="12">
      <c r="B1815" s="157"/>
      <c r="D1815" s="151" t="s">
        <v>173</v>
      </c>
      <c r="E1815" s="158" t="s">
        <v>3</v>
      </c>
      <c r="F1815" s="159" t="s">
        <v>175</v>
      </c>
      <c r="H1815" s="160">
        <v>30.22</v>
      </c>
      <c r="I1815" s="161"/>
      <c r="L1815" s="157"/>
      <c r="M1815" s="162"/>
      <c r="T1815" s="163"/>
      <c r="AT1815" s="158" t="s">
        <v>173</v>
      </c>
      <c r="AU1815" s="158" t="s">
        <v>82</v>
      </c>
      <c r="AV1815" s="13" t="s">
        <v>82</v>
      </c>
      <c r="AW1815" s="13" t="s">
        <v>32</v>
      </c>
      <c r="AX1815" s="13" t="s">
        <v>73</v>
      </c>
      <c r="AY1815" s="158" t="s">
        <v>161</v>
      </c>
    </row>
    <row r="1816" spans="2:51" s="12" customFormat="1" ht="12">
      <c r="B1816" s="150"/>
      <c r="D1816" s="151" t="s">
        <v>173</v>
      </c>
      <c r="E1816" s="152" t="s">
        <v>3</v>
      </c>
      <c r="F1816" s="153" t="s">
        <v>780</v>
      </c>
      <c r="H1816" s="152" t="s">
        <v>3</v>
      </c>
      <c r="I1816" s="154"/>
      <c r="L1816" s="150"/>
      <c r="M1816" s="155"/>
      <c r="T1816" s="156"/>
      <c r="AT1816" s="152" t="s">
        <v>173</v>
      </c>
      <c r="AU1816" s="152" t="s">
        <v>82</v>
      </c>
      <c r="AV1816" s="12" t="s">
        <v>80</v>
      </c>
      <c r="AW1816" s="12" t="s">
        <v>32</v>
      </c>
      <c r="AX1816" s="12" t="s">
        <v>73</v>
      </c>
      <c r="AY1816" s="152" t="s">
        <v>161</v>
      </c>
    </row>
    <row r="1817" spans="2:51" s="13" customFormat="1" ht="12">
      <c r="B1817" s="157"/>
      <c r="D1817" s="151" t="s">
        <v>173</v>
      </c>
      <c r="E1817" s="158" t="s">
        <v>3</v>
      </c>
      <c r="F1817" s="159">
        <v>294.4</v>
      </c>
      <c r="H1817" s="160">
        <f>F1817</f>
        <v>294.4</v>
      </c>
      <c r="I1817" s="161"/>
      <c r="L1817" s="157"/>
      <c r="M1817" s="162"/>
      <c r="T1817" s="163"/>
      <c r="AT1817" s="158" t="s">
        <v>173</v>
      </c>
      <c r="AU1817" s="158" t="s">
        <v>82</v>
      </c>
      <c r="AV1817" s="13" t="s">
        <v>82</v>
      </c>
      <c r="AW1817" s="13" t="s">
        <v>32</v>
      </c>
      <c r="AX1817" s="13" t="s">
        <v>73</v>
      </c>
      <c r="AY1817" s="158" t="s">
        <v>161</v>
      </c>
    </row>
    <row r="1818" spans="2:51" s="12" customFormat="1" ht="12">
      <c r="B1818" s="150"/>
      <c r="D1818" s="151" t="s">
        <v>173</v>
      </c>
      <c r="E1818" s="152" t="s">
        <v>3</v>
      </c>
      <c r="F1818" s="153" t="s">
        <v>180</v>
      </c>
      <c r="H1818" s="152" t="s">
        <v>3</v>
      </c>
      <c r="I1818" s="154"/>
      <c r="L1818" s="150"/>
      <c r="M1818" s="155"/>
      <c r="T1818" s="156"/>
      <c r="AT1818" s="152" t="s">
        <v>173</v>
      </c>
      <c r="AU1818" s="152" t="s">
        <v>82</v>
      </c>
      <c r="AV1818" s="12" t="s">
        <v>80</v>
      </c>
      <c r="AW1818" s="12" t="s">
        <v>32</v>
      </c>
      <c r="AX1818" s="12" t="s">
        <v>73</v>
      </c>
      <c r="AY1818" s="152" t="s">
        <v>161</v>
      </c>
    </row>
    <row r="1819" spans="2:51" s="13" customFormat="1" ht="12">
      <c r="B1819" s="157"/>
      <c r="D1819" s="151" t="s">
        <v>173</v>
      </c>
      <c r="E1819" s="158" t="s">
        <v>3</v>
      </c>
      <c r="F1819" s="159" t="s">
        <v>181</v>
      </c>
      <c r="H1819" s="160">
        <v>120.95</v>
      </c>
      <c r="I1819" s="161"/>
      <c r="L1819" s="157"/>
      <c r="M1819" s="162"/>
      <c r="T1819" s="163"/>
      <c r="AT1819" s="158" t="s">
        <v>173</v>
      </c>
      <c r="AU1819" s="158" t="s">
        <v>82</v>
      </c>
      <c r="AV1819" s="13" t="s">
        <v>82</v>
      </c>
      <c r="AW1819" s="13" t="s">
        <v>32</v>
      </c>
      <c r="AX1819" s="13" t="s">
        <v>73</v>
      </c>
      <c r="AY1819" s="158" t="s">
        <v>161</v>
      </c>
    </row>
    <row r="1820" spans="2:51" s="12" customFormat="1" ht="12">
      <c r="B1820" s="150"/>
      <c r="D1820" s="151" t="s">
        <v>173</v>
      </c>
      <c r="E1820" s="152" t="s">
        <v>3</v>
      </c>
      <c r="F1820" s="153" t="s">
        <v>782</v>
      </c>
      <c r="H1820" s="152" t="s">
        <v>3</v>
      </c>
      <c r="I1820" s="154"/>
      <c r="L1820" s="150"/>
      <c r="M1820" s="155"/>
      <c r="T1820" s="156"/>
      <c r="AT1820" s="152" t="s">
        <v>173</v>
      </c>
      <c r="AU1820" s="152" t="s">
        <v>82</v>
      </c>
      <c r="AV1820" s="12" t="s">
        <v>80</v>
      </c>
      <c r="AW1820" s="12" t="s">
        <v>32</v>
      </c>
      <c r="AX1820" s="12" t="s">
        <v>73</v>
      </c>
      <c r="AY1820" s="152" t="s">
        <v>161</v>
      </c>
    </row>
    <row r="1821" spans="2:51" s="13" customFormat="1" ht="12">
      <c r="B1821" s="157"/>
      <c r="D1821" s="151" t="s">
        <v>173</v>
      </c>
      <c r="E1821" s="158" t="s">
        <v>3</v>
      </c>
      <c r="F1821" s="159" t="s">
        <v>1228</v>
      </c>
      <c r="H1821" s="160">
        <v>342.43</v>
      </c>
      <c r="I1821" s="161"/>
      <c r="L1821" s="157"/>
      <c r="M1821" s="162"/>
      <c r="T1821" s="163"/>
      <c r="AT1821" s="158" t="s">
        <v>173</v>
      </c>
      <c r="AU1821" s="158" t="s">
        <v>82</v>
      </c>
      <c r="AV1821" s="13" t="s">
        <v>82</v>
      </c>
      <c r="AW1821" s="13" t="s">
        <v>32</v>
      </c>
      <c r="AX1821" s="13" t="s">
        <v>73</v>
      </c>
      <c r="AY1821" s="158" t="s">
        <v>161</v>
      </c>
    </row>
    <row r="1822" spans="2:51" s="12" customFormat="1" ht="12">
      <c r="B1822" s="150"/>
      <c r="D1822" s="151" t="s">
        <v>173</v>
      </c>
      <c r="E1822" s="152" t="s">
        <v>3</v>
      </c>
      <c r="F1822" s="153" t="s">
        <v>186</v>
      </c>
      <c r="H1822" s="152" t="s">
        <v>3</v>
      </c>
      <c r="I1822" s="154"/>
      <c r="L1822" s="150"/>
      <c r="M1822" s="155"/>
      <c r="T1822" s="156"/>
      <c r="AT1822" s="152" t="s">
        <v>173</v>
      </c>
      <c r="AU1822" s="152" t="s">
        <v>82</v>
      </c>
      <c r="AV1822" s="12" t="s">
        <v>80</v>
      </c>
      <c r="AW1822" s="12" t="s">
        <v>32</v>
      </c>
      <c r="AX1822" s="12" t="s">
        <v>73</v>
      </c>
      <c r="AY1822" s="152" t="s">
        <v>161</v>
      </c>
    </row>
    <row r="1823" spans="2:51" s="13" customFormat="1" ht="12">
      <c r="B1823" s="157"/>
      <c r="D1823" s="151" t="s">
        <v>173</v>
      </c>
      <c r="E1823" s="158" t="s">
        <v>3</v>
      </c>
      <c r="F1823" s="159" t="s">
        <v>187</v>
      </c>
      <c r="H1823" s="160">
        <v>70.94</v>
      </c>
      <c r="I1823" s="161"/>
      <c r="L1823" s="157"/>
      <c r="M1823" s="162"/>
      <c r="T1823" s="163"/>
      <c r="AT1823" s="158" t="s">
        <v>173</v>
      </c>
      <c r="AU1823" s="158" t="s">
        <v>82</v>
      </c>
      <c r="AV1823" s="13" t="s">
        <v>82</v>
      </c>
      <c r="AW1823" s="13" t="s">
        <v>32</v>
      </c>
      <c r="AX1823" s="13" t="s">
        <v>73</v>
      </c>
      <c r="AY1823" s="158" t="s">
        <v>161</v>
      </c>
    </row>
    <row r="1824" spans="2:51" s="12" customFormat="1" ht="12">
      <c r="B1824" s="150"/>
      <c r="D1824" s="151" t="s">
        <v>173</v>
      </c>
      <c r="E1824" s="152" t="s">
        <v>3</v>
      </c>
      <c r="F1824" s="153" t="s">
        <v>190</v>
      </c>
      <c r="H1824" s="152" t="s">
        <v>3</v>
      </c>
      <c r="I1824" s="154"/>
      <c r="L1824" s="150"/>
      <c r="M1824" s="155"/>
      <c r="T1824" s="156"/>
      <c r="AT1824" s="152" t="s">
        <v>173</v>
      </c>
      <c r="AU1824" s="152" t="s">
        <v>82</v>
      </c>
      <c r="AV1824" s="12" t="s">
        <v>80</v>
      </c>
      <c r="AW1824" s="12" t="s">
        <v>32</v>
      </c>
      <c r="AX1824" s="12" t="s">
        <v>73</v>
      </c>
      <c r="AY1824" s="152" t="s">
        <v>161</v>
      </c>
    </row>
    <row r="1825" spans="2:51" s="13" customFormat="1" ht="12">
      <c r="B1825" s="157"/>
      <c r="D1825" s="151" t="s">
        <v>173</v>
      </c>
      <c r="E1825" s="158" t="s">
        <v>3</v>
      </c>
      <c r="F1825" s="159" t="s">
        <v>191</v>
      </c>
      <c r="H1825" s="160">
        <v>120.09</v>
      </c>
      <c r="I1825" s="161"/>
      <c r="L1825" s="157"/>
      <c r="M1825" s="162"/>
      <c r="T1825" s="163"/>
      <c r="AT1825" s="158" t="s">
        <v>173</v>
      </c>
      <c r="AU1825" s="158" t="s">
        <v>82</v>
      </c>
      <c r="AV1825" s="13" t="s">
        <v>82</v>
      </c>
      <c r="AW1825" s="13" t="s">
        <v>32</v>
      </c>
      <c r="AX1825" s="13" t="s">
        <v>73</v>
      </c>
      <c r="AY1825" s="158" t="s">
        <v>161</v>
      </c>
    </row>
    <row r="1826" spans="2:51" s="12" customFormat="1" ht="12">
      <c r="B1826" s="150"/>
      <c r="D1826" s="151" t="s">
        <v>173</v>
      </c>
      <c r="E1826" s="152" t="s">
        <v>3</v>
      </c>
      <c r="F1826" s="153" t="s">
        <v>393</v>
      </c>
      <c r="H1826" s="152" t="s">
        <v>3</v>
      </c>
      <c r="I1826" s="154"/>
      <c r="L1826" s="150"/>
      <c r="M1826" s="155"/>
      <c r="T1826" s="156"/>
      <c r="AT1826" s="152" t="s">
        <v>173</v>
      </c>
      <c r="AU1826" s="152" t="s">
        <v>82</v>
      </c>
      <c r="AV1826" s="12" t="s">
        <v>80</v>
      </c>
      <c r="AW1826" s="12" t="s">
        <v>32</v>
      </c>
      <c r="AX1826" s="12" t="s">
        <v>73</v>
      </c>
      <c r="AY1826" s="152" t="s">
        <v>161</v>
      </c>
    </row>
    <row r="1827" spans="2:51" s="13" customFormat="1" ht="12">
      <c r="B1827" s="157"/>
      <c r="D1827" s="151" t="s">
        <v>173</v>
      </c>
      <c r="E1827" s="158" t="s">
        <v>3</v>
      </c>
      <c r="F1827" s="159" t="s">
        <v>394</v>
      </c>
      <c r="H1827" s="160">
        <v>54.208</v>
      </c>
      <c r="I1827" s="161"/>
      <c r="L1827" s="157"/>
      <c r="M1827" s="162"/>
      <c r="T1827" s="163"/>
      <c r="AT1827" s="158" t="s">
        <v>173</v>
      </c>
      <c r="AU1827" s="158" t="s">
        <v>82</v>
      </c>
      <c r="AV1827" s="13" t="s">
        <v>82</v>
      </c>
      <c r="AW1827" s="13" t="s">
        <v>32</v>
      </c>
      <c r="AX1827" s="13" t="s">
        <v>73</v>
      </c>
      <c r="AY1827" s="158" t="s">
        <v>161</v>
      </c>
    </row>
    <row r="1828" spans="2:51" s="14" customFormat="1" ht="12">
      <c r="B1828" s="164"/>
      <c r="D1828" s="151" t="s">
        <v>173</v>
      </c>
      <c r="E1828" s="165" t="s">
        <v>3</v>
      </c>
      <c r="F1828" s="166" t="s">
        <v>192</v>
      </c>
      <c r="H1828" s="167">
        <f>SUM(H1815:H1827)</f>
        <v>1033.238</v>
      </c>
      <c r="I1828" s="168"/>
      <c r="L1828" s="164"/>
      <c r="M1828" s="169"/>
      <c r="T1828" s="170"/>
      <c r="AT1828" s="165" t="s">
        <v>173</v>
      </c>
      <c r="AU1828" s="165" t="s">
        <v>82</v>
      </c>
      <c r="AV1828" s="14" t="s">
        <v>169</v>
      </c>
      <c r="AW1828" s="14" t="s">
        <v>32</v>
      </c>
      <c r="AX1828" s="14" t="s">
        <v>80</v>
      </c>
      <c r="AY1828" s="165" t="s">
        <v>161</v>
      </c>
    </row>
    <row r="1829" spans="2:65" s="1" customFormat="1" ht="24.2" customHeight="1">
      <c r="B1829" s="132"/>
      <c r="C1829" s="133" t="s">
        <v>1898</v>
      </c>
      <c r="D1829" s="133" t="s">
        <v>164</v>
      </c>
      <c r="E1829" s="134" t="s">
        <v>1899</v>
      </c>
      <c r="F1829" s="135" t="s">
        <v>1900</v>
      </c>
      <c r="G1829" s="136" t="s">
        <v>167</v>
      </c>
      <c r="H1829" s="137">
        <v>1428.773</v>
      </c>
      <c r="I1829" s="138"/>
      <c r="J1829" s="139">
        <f>ROUND(I1829*H1829,2)</f>
        <v>0</v>
      </c>
      <c r="K1829" s="135" t="s">
        <v>168</v>
      </c>
      <c r="L1829" s="33"/>
      <c r="M1829" s="140" t="s">
        <v>3</v>
      </c>
      <c r="N1829" s="141" t="s">
        <v>44</v>
      </c>
      <c r="P1829" s="142">
        <f>O1829*H1829</f>
        <v>0</v>
      </c>
      <c r="Q1829" s="142">
        <v>0</v>
      </c>
      <c r="R1829" s="142">
        <f>Q1829*H1829</f>
        <v>0</v>
      </c>
      <c r="S1829" s="142">
        <v>0.0025</v>
      </c>
      <c r="T1829" s="143">
        <f>S1829*H1829</f>
        <v>3.5719325</v>
      </c>
      <c r="AR1829" s="144" t="s">
        <v>310</v>
      </c>
      <c r="AT1829" s="144" t="s">
        <v>164</v>
      </c>
      <c r="AU1829" s="144" t="s">
        <v>82</v>
      </c>
      <c r="AY1829" s="18" t="s">
        <v>161</v>
      </c>
      <c r="BE1829" s="145">
        <f>IF(N1829="základní",J1829,0)</f>
        <v>0</v>
      </c>
      <c r="BF1829" s="145">
        <f>IF(N1829="snížená",J1829,0)</f>
        <v>0</v>
      </c>
      <c r="BG1829" s="145">
        <f>IF(N1829="zákl. přenesená",J1829,0)</f>
        <v>0</v>
      </c>
      <c r="BH1829" s="145">
        <f>IF(N1829="sníž. přenesená",J1829,0)</f>
        <v>0</v>
      </c>
      <c r="BI1829" s="145">
        <f>IF(N1829="nulová",J1829,0)</f>
        <v>0</v>
      </c>
      <c r="BJ1829" s="18" t="s">
        <v>80</v>
      </c>
      <c r="BK1829" s="145">
        <f>ROUND(I1829*H1829,2)</f>
        <v>0</v>
      </c>
      <c r="BL1829" s="18" t="s">
        <v>310</v>
      </c>
      <c r="BM1829" s="144" t="s">
        <v>1901</v>
      </c>
    </row>
    <row r="1830" spans="2:47" s="1" customFormat="1" ht="12">
      <c r="B1830" s="33"/>
      <c r="D1830" s="146" t="s">
        <v>171</v>
      </c>
      <c r="F1830" s="147" t="s">
        <v>1902</v>
      </c>
      <c r="I1830" s="148"/>
      <c r="L1830" s="33"/>
      <c r="M1830" s="149"/>
      <c r="T1830" s="54"/>
      <c r="AT1830" s="18" t="s">
        <v>171</v>
      </c>
      <c r="AU1830" s="18" t="s">
        <v>82</v>
      </c>
    </row>
    <row r="1831" spans="2:51" s="12" customFormat="1" ht="12">
      <c r="B1831" s="150"/>
      <c r="D1831" s="151" t="s">
        <v>173</v>
      </c>
      <c r="E1831" s="152" t="s">
        <v>3</v>
      </c>
      <c r="F1831" s="153" t="s">
        <v>299</v>
      </c>
      <c r="H1831" s="152" t="s">
        <v>3</v>
      </c>
      <c r="I1831" s="154"/>
      <c r="L1831" s="150"/>
      <c r="M1831" s="155"/>
      <c r="T1831" s="156"/>
      <c r="AT1831" s="152" t="s">
        <v>173</v>
      </c>
      <c r="AU1831" s="152" t="s">
        <v>82</v>
      </c>
      <c r="AV1831" s="12" t="s">
        <v>80</v>
      </c>
      <c r="AW1831" s="12" t="s">
        <v>32</v>
      </c>
      <c r="AX1831" s="12" t="s">
        <v>73</v>
      </c>
      <c r="AY1831" s="152" t="s">
        <v>161</v>
      </c>
    </row>
    <row r="1832" spans="2:51" s="13" customFormat="1" ht="12">
      <c r="B1832" s="157"/>
      <c r="D1832" s="151" t="s">
        <v>173</v>
      </c>
      <c r="E1832" s="158" t="s">
        <v>3</v>
      </c>
      <c r="F1832" s="159" t="s">
        <v>1903</v>
      </c>
      <c r="H1832" s="160">
        <v>93.26</v>
      </c>
      <c r="I1832" s="161"/>
      <c r="L1832" s="157"/>
      <c r="M1832" s="162"/>
      <c r="T1832" s="163"/>
      <c r="AT1832" s="158" t="s">
        <v>173</v>
      </c>
      <c r="AU1832" s="158" t="s">
        <v>82</v>
      </c>
      <c r="AV1832" s="13" t="s">
        <v>82</v>
      </c>
      <c r="AW1832" s="13" t="s">
        <v>32</v>
      </c>
      <c r="AX1832" s="13" t="s">
        <v>73</v>
      </c>
      <c r="AY1832" s="158" t="s">
        <v>161</v>
      </c>
    </row>
    <row r="1833" spans="2:51" s="12" customFormat="1" ht="12">
      <c r="B1833" s="150"/>
      <c r="D1833" s="151" t="s">
        <v>173</v>
      </c>
      <c r="E1833" s="152" t="s">
        <v>3</v>
      </c>
      <c r="F1833" s="153" t="s">
        <v>307</v>
      </c>
      <c r="H1833" s="152" t="s">
        <v>3</v>
      </c>
      <c r="I1833" s="154"/>
      <c r="L1833" s="150"/>
      <c r="M1833" s="155"/>
      <c r="T1833" s="156"/>
      <c r="AT1833" s="152" t="s">
        <v>173</v>
      </c>
      <c r="AU1833" s="152" t="s">
        <v>82</v>
      </c>
      <c r="AV1833" s="12" t="s">
        <v>80</v>
      </c>
      <c r="AW1833" s="12" t="s">
        <v>32</v>
      </c>
      <c r="AX1833" s="12" t="s">
        <v>73</v>
      </c>
      <c r="AY1833" s="152" t="s">
        <v>161</v>
      </c>
    </row>
    <row r="1834" spans="2:51" s="13" customFormat="1" ht="22.5">
      <c r="B1834" s="157"/>
      <c r="D1834" s="151" t="s">
        <v>173</v>
      </c>
      <c r="E1834" s="158" t="s">
        <v>3</v>
      </c>
      <c r="F1834" s="159" t="s">
        <v>1904</v>
      </c>
      <c r="H1834" s="160">
        <v>476.68</v>
      </c>
      <c r="I1834" s="161"/>
      <c r="L1834" s="157"/>
      <c r="M1834" s="162"/>
      <c r="T1834" s="163"/>
      <c r="AT1834" s="158" t="s">
        <v>173</v>
      </c>
      <c r="AU1834" s="158" t="s">
        <v>82</v>
      </c>
      <c r="AV1834" s="13" t="s">
        <v>82</v>
      </c>
      <c r="AW1834" s="13" t="s">
        <v>32</v>
      </c>
      <c r="AX1834" s="13" t="s">
        <v>73</v>
      </c>
      <c r="AY1834" s="158" t="s">
        <v>161</v>
      </c>
    </row>
    <row r="1835" spans="2:51" s="13" customFormat="1" ht="12">
      <c r="B1835" s="157"/>
      <c r="D1835" s="151" t="s">
        <v>173</v>
      </c>
      <c r="E1835" s="158" t="s">
        <v>3</v>
      </c>
      <c r="F1835" s="159" t="s">
        <v>1905</v>
      </c>
      <c r="H1835" s="160">
        <v>71.1</v>
      </c>
      <c r="I1835" s="161"/>
      <c r="L1835" s="157"/>
      <c r="M1835" s="162"/>
      <c r="T1835" s="163"/>
      <c r="AT1835" s="158" t="s">
        <v>173</v>
      </c>
      <c r="AU1835" s="158" t="s">
        <v>82</v>
      </c>
      <c r="AV1835" s="13" t="s">
        <v>82</v>
      </c>
      <c r="AW1835" s="13" t="s">
        <v>32</v>
      </c>
      <c r="AX1835" s="13" t="s">
        <v>73</v>
      </c>
      <c r="AY1835" s="158" t="s">
        <v>161</v>
      </c>
    </row>
    <row r="1836" spans="2:51" s="12" customFormat="1" ht="12">
      <c r="B1836" s="150"/>
      <c r="D1836" s="151" t="s">
        <v>173</v>
      </c>
      <c r="E1836" s="152" t="s">
        <v>3</v>
      </c>
      <c r="F1836" s="153" t="s">
        <v>276</v>
      </c>
      <c r="H1836" s="152" t="s">
        <v>3</v>
      </c>
      <c r="I1836" s="154"/>
      <c r="L1836" s="150"/>
      <c r="M1836" s="155"/>
      <c r="T1836" s="156"/>
      <c r="AT1836" s="152" t="s">
        <v>173</v>
      </c>
      <c r="AU1836" s="152" t="s">
        <v>82</v>
      </c>
      <c r="AV1836" s="12" t="s">
        <v>80</v>
      </c>
      <c r="AW1836" s="12" t="s">
        <v>32</v>
      </c>
      <c r="AX1836" s="12" t="s">
        <v>73</v>
      </c>
      <c r="AY1836" s="152" t="s">
        <v>161</v>
      </c>
    </row>
    <row r="1837" spans="2:51" s="13" customFormat="1" ht="22.5">
      <c r="B1837" s="157"/>
      <c r="D1837" s="151" t="s">
        <v>173</v>
      </c>
      <c r="E1837" s="158" t="s">
        <v>3</v>
      </c>
      <c r="F1837" s="159" t="s">
        <v>1906</v>
      </c>
      <c r="H1837" s="160">
        <v>313.43</v>
      </c>
      <c r="I1837" s="161"/>
      <c r="L1837" s="157"/>
      <c r="M1837" s="162"/>
      <c r="T1837" s="163"/>
      <c r="AT1837" s="158" t="s">
        <v>173</v>
      </c>
      <c r="AU1837" s="158" t="s">
        <v>82</v>
      </c>
      <c r="AV1837" s="13" t="s">
        <v>82</v>
      </c>
      <c r="AW1837" s="13" t="s">
        <v>32</v>
      </c>
      <c r="AX1837" s="13" t="s">
        <v>73</v>
      </c>
      <c r="AY1837" s="158" t="s">
        <v>161</v>
      </c>
    </row>
    <row r="1838" spans="2:51" s="13" customFormat="1" ht="12">
      <c r="B1838" s="157"/>
      <c r="D1838" s="151" t="s">
        <v>173</v>
      </c>
      <c r="E1838" s="158" t="s">
        <v>3</v>
      </c>
      <c r="F1838" s="159" t="s">
        <v>1907</v>
      </c>
      <c r="H1838" s="160">
        <v>225.47</v>
      </c>
      <c r="I1838" s="161"/>
      <c r="L1838" s="157"/>
      <c r="M1838" s="162"/>
      <c r="T1838" s="163"/>
      <c r="AT1838" s="158" t="s">
        <v>173</v>
      </c>
      <c r="AU1838" s="158" t="s">
        <v>82</v>
      </c>
      <c r="AV1838" s="13" t="s">
        <v>82</v>
      </c>
      <c r="AW1838" s="13" t="s">
        <v>32</v>
      </c>
      <c r="AX1838" s="13" t="s">
        <v>73</v>
      </c>
      <c r="AY1838" s="158" t="s">
        <v>161</v>
      </c>
    </row>
    <row r="1839" spans="2:51" s="12" customFormat="1" ht="12">
      <c r="B1839" s="150"/>
      <c r="D1839" s="151" t="s">
        <v>173</v>
      </c>
      <c r="E1839" s="152" t="s">
        <v>3</v>
      </c>
      <c r="F1839" s="153" t="s">
        <v>182</v>
      </c>
      <c r="H1839" s="152" t="s">
        <v>3</v>
      </c>
      <c r="I1839" s="154"/>
      <c r="L1839" s="150"/>
      <c r="M1839" s="155"/>
      <c r="T1839" s="156"/>
      <c r="AT1839" s="152" t="s">
        <v>173</v>
      </c>
      <c r="AU1839" s="152" t="s">
        <v>82</v>
      </c>
      <c r="AV1839" s="12" t="s">
        <v>80</v>
      </c>
      <c r="AW1839" s="12" t="s">
        <v>32</v>
      </c>
      <c r="AX1839" s="12" t="s">
        <v>73</v>
      </c>
      <c r="AY1839" s="152" t="s">
        <v>161</v>
      </c>
    </row>
    <row r="1840" spans="2:51" s="13" customFormat="1" ht="12">
      <c r="B1840" s="157"/>
      <c r="D1840" s="151" t="s">
        <v>173</v>
      </c>
      <c r="E1840" s="158" t="s">
        <v>3</v>
      </c>
      <c r="F1840" s="159" t="s">
        <v>183</v>
      </c>
      <c r="H1840" s="160">
        <v>130.84</v>
      </c>
      <c r="I1840" s="161"/>
      <c r="L1840" s="157"/>
      <c r="M1840" s="162"/>
      <c r="T1840" s="163"/>
      <c r="AT1840" s="158" t="s">
        <v>173</v>
      </c>
      <c r="AU1840" s="158" t="s">
        <v>82</v>
      </c>
      <c r="AV1840" s="13" t="s">
        <v>82</v>
      </c>
      <c r="AW1840" s="13" t="s">
        <v>32</v>
      </c>
      <c r="AX1840" s="13" t="s">
        <v>73</v>
      </c>
      <c r="AY1840" s="158" t="s">
        <v>161</v>
      </c>
    </row>
    <row r="1841" spans="2:51" s="12" customFormat="1" ht="12">
      <c r="B1841" s="150"/>
      <c r="D1841" s="151" t="s">
        <v>173</v>
      </c>
      <c r="E1841" s="152" t="s">
        <v>3</v>
      </c>
      <c r="F1841" s="153" t="s">
        <v>176</v>
      </c>
      <c r="H1841" s="152" t="s">
        <v>3</v>
      </c>
      <c r="I1841" s="154"/>
      <c r="L1841" s="150"/>
      <c r="M1841" s="155"/>
      <c r="T1841" s="156"/>
      <c r="AT1841" s="152" t="s">
        <v>173</v>
      </c>
      <c r="AU1841" s="152" t="s">
        <v>82</v>
      </c>
      <c r="AV1841" s="12" t="s">
        <v>80</v>
      </c>
      <c r="AW1841" s="12" t="s">
        <v>32</v>
      </c>
      <c r="AX1841" s="12" t="s">
        <v>73</v>
      </c>
      <c r="AY1841" s="152" t="s">
        <v>161</v>
      </c>
    </row>
    <row r="1842" spans="2:51" s="13" customFormat="1" ht="12">
      <c r="B1842" s="157"/>
      <c r="D1842" s="151" t="s">
        <v>173</v>
      </c>
      <c r="E1842" s="158" t="s">
        <v>3</v>
      </c>
      <c r="F1842" s="159" t="s">
        <v>177</v>
      </c>
      <c r="H1842" s="160">
        <v>58.36</v>
      </c>
      <c r="I1842" s="161"/>
      <c r="L1842" s="157"/>
      <c r="M1842" s="162"/>
      <c r="T1842" s="163"/>
      <c r="AT1842" s="158" t="s">
        <v>173</v>
      </c>
      <c r="AU1842" s="158" t="s">
        <v>82</v>
      </c>
      <c r="AV1842" s="13" t="s">
        <v>82</v>
      </c>
      <c r="AW1842" s="13" t="s">
        <v>32</v>
      </c>
      <c r="AX1842" s="13" t="s">
        <v>73</v>
      </c>
      <c r="AY1842" s="158" t="s">
        <v>161</v>
      </c>
    </row>
    <row r="1843" spans="2:51" s="12" customFormat="1" ht="12">
      <c r="B1843" s="150"/>
      <c r="D1843" s="151" t="s">
        <v>173</v>
      </c>
      <c r="E1843" s="152" t="s">
        <v>3</v>
      </c>
      <c r="F1843" s="153" t="s">
        <v>1908</v>
      </c>
      <c r="H1843" s="152" t="s">
        <v>3</v>
      </c>
      <c r="I1843" s="154"/>
      <c r="L1843" s="150"/>
      <c r="M1843" s="155"/>
      <c r="T1843" s="156"/>
      <c r="AT1843" s="152" t="s">
        <v>173</v>
      </c>
      <c r="AU1843" s="152" t="s">
        <v>82</v>
      </c>
      <c r="AV1843" s="12" t="s">
        <v>80</v>
      </c>
      <c r="AW1843" s="12" t="s">
        <v>32</v>
      </c>
      <c r="AX1843" s="12" t="s">
        <v>73</v>
      </c>
      <c r="AY1843" s="152" t="s">
        <v>161</v>
      </c>
    </row>
    <row r="1844" spans="2:51" s="12" customFormat="1" ht="12">
      <c r="B1844" s="150"/>
      <c r="D1844" s="151" t="s">
        <v>173</v>
      </c>
      <c r="E1844" s="152" t="s">
        <v>3</v>
      </c>
      <c r="F1844" s="153" t="s">
        <v>299</v>
      </c>
      <c r="H1844" s="152" t="s">
        <v>3</v>
      </c>
      <c r="I1844" s="154"/>
      <c r="L1844" s="150"/>
      <c r="M1844" s="155"/>
      <c r="T1844" s="156"/>
      <c r="AT1844" s="152" t="s">
        <v>173</v>
      </c>
      <c r="AU1844" s="152" t="s">
        <v>82</v>
      </c>
      <c r="AV1844" s="12" t="s">
        <v>80</v>
      </c>
      <c r="AW1844" s="12" t="s">
        <v>32</v>
      </c>
      <c r="AX1844" s="12" t="s">
        <v>73</v>
      </c>
      <c r="AY1844" s="152" t="s">
        <v>161</v>
      </c>
    </row>
    <row r="1845" spans="2:51" s="13" customFormat="1" ht="12">
      <c r="B1845" s="157"/>
      <c r="D1845" s="151" t="s">
        <v>173</v>
      </c>
      <c r="E1845" s="158" t="s">
        <v>3</v>
      </c>
      <c r="F1845" s="159" t="s">
        <v>1909</v>
      </c>
      <c r="H1845" s="160">
        <v>1.05</v>
      </c>
      <c r="I1845" s="161"/>
      <c r="L1845" s="157"/>
      <c r="M1845" s="162"/>
      <c r="T1845" s="163"/>
      <c r="AT1845" s="158" t="s">
        <v>173</v>
      </c>
      <c r="AU1845" s="158" t="s">
        <v>82</v>
      </c>
      <c r="AV1845" s="13" t="s">
        <v>82</v>
      </c>
      <c r="AW1845" s="13" t="s">
        <v>32</v>
      </c>
      <c r="AX1845" s="13" t="s">
        <v>73</v>
      </c>
      <c r="AY1845" s="158" t="s">
        <v>161</v>
      </c>
    </row>
    <row r="1846" spans="2:51" s="12" customFormat="1" ht="12">
      <c r="B1846" s="150"/>
      <c r="D1846" s="151" t="s">
        <v>173</v>
      </c>
      <c r="E1846" s="152" t="s">
        <v>3</v>
      </c>
      <c r="F1846" s="153" t="s">
        <v>276</v>
      </c>
      <c r="H1846" s="152" t="s">
        <v>3</v>
      </c>
      <c r="I1846" s="154"/>
      <c r="L1846" s="150"/>
      <c r="M1846" s="155"/>
      <c r="T1846" s="156"/>
      <c r="AT1846" s="152" t="s">
        <v>173</v>
      </c>
      <c r="AU1846" s="152" t="s">
        <v>82</v>
      </c>
      <c r="AV1846" s="12" t="s">
        <v>80</v>
      </c>
      <c r="AW1846" s="12" t="s">
        <v>32</v>
      </c>
      <c r="AX1846" s="12" t="s">
        <v>73</v>
      </c>
      <c r="AY1846" s="152" t="s">
        <v>161</v>
      </c>
    </row>
    <row r="1847" spans="2:51" s="13" customFormat="1" ht="12">
      <c r="B1847" s="157"/>
      <c r="D1847" s="151" t="s">
        <v>173</v>
      </c>
      <c r="E1847" s="158" t="s">
        <v>3</v>
      </c>
      <c r="F1847" s="159" t="s">
        <v>1910</v>
      </c>
      <c r="H1847" s="160">
        <v>4.375</v>
      </c>
      <c r="I1847" s="161"/>
      <c r="L1847" s="157"/>
      <c r="M1847" s="162"/>
      <c r="T1847" s="163"/>
      <c r="AT1847" s="158" t="s">
        <v>173</v>
      </c>
      <c r="AU1847" s="158" t="s">
        <v>82</v>
      </c>
      <c r="AV1847" s="13" t="s">
        <v>82</v>
      </c>
      <c r="AW1847" s="13" t="s">
        <v>32</v>
      </c>
      <c r="AX1847" s="13" t="s">
        <v>73</v>
      </c>
      <c r="AY1847" s="158" t="s">
        <v>161</v>
      </c>
    </row>
    <row r="1848" spans="2:51" s="12" customFormat="1" ht="12">
      <c r="B1848" s="150"/>
      <c r="D1848" s="151" t="s">
        <v>173</v>
      </c>
      <c r="E1848" s="152" t="s">
        <v>3</v>
      </c>
      <c r="F1848" s="153" t="s">
        <v>393</v>
      </c>
      <c r="H1848" s="152" t="s">
        <v>3</v>
      </c>
      <c r="I1848" s="154"/>
      <c r="L1848" s="150"/>
      <c r="M1848" s="155"/>
      <c r="T1848" s="156"/>
      <c r="AT1848" s="152" t="s">
        <v>173</v>
      </c>
      <c r="AU1848" s="152" t="s">
        <v>82</v>
      </c>
      <c r="AV1848" s="12" t="s">
        <v>80</v>
      </c>
      <c r="AW1848" s="12" t="s">
        <v>32</v>
      </c>
      <c r="AX1848" s="12" t="s">
        <v>73</v>
      </c>
      <c r="AY1848" s="152" t="s">
        <v>161</v>
      </c>
    </row>
    <row r="1849" spans="2:51" s="13" customFormat="1" ht="12">
      <c r="B1849" s="157"/>
      <c r="D1849" s="151" t="s">
        <v>173</v>
      </c>
      <c r="E1849" s="158" t="s">
        <v>3</v>
      </c>
      <c r="F1849" s="159" t="s">
        <v>394</v>
      </c>
      <c r="H1849" s="160">
        <v>54.208</v>
      </c>
      <c r="I1849" s="161"/>
      <c r="L1849" s="157"/>
      <c r="M1849" s="162"/>
      <c r="T1849" s="163"/>
      <c r="AT1849" s="158" t="s">
        <v>173</v>
      </c>
      <c r="AU1849" s="158" t="s">
        <v>82</v>
      </c>
      <c r="AV1849" s="13" t="s">
        <v>82</v>
      </c>
      <c r="AW1849" s="13" t="s">
        <v>32</v>
      </c>
      <c r="AX1849" s="13" t="s">
        <v>73</v>
      </c>
      <c r="AY1849" s="158" t="s">
        <v>161</v>
      </c>
    </row>
    <row r="1850" spans="2:51" s="14" customFormat="1" ht="12">
      <c r="B1850" s="164"/>
      <c r="D1850" s="151" t="s">
        <v>173</v>
      </c>
      <c r="E1850" s="165" t="s">
        <v>3</v>
      </c>
      <c r="F1850" s="166" t="s">
        <v>192</v>
      </c>
      <c r="H1850" s="167">
        <v>1428.773</v>
      </c>
      <c r="I1850" s="168"/>
      <c r="L1850" s="164"/>
      <c r="M1850" s="169"/>
      <c r="T1850" s="170"/>
      <c r="AT1850" s="165" t="s">
        <v>173</v>
      </c>
      <c r="AU1850" s="165" t="s">
        <v>82</v>
      </c>
      <c r="AV1850" s="14" t="s">
        <v>169</v>
      </c>
      <c r="AW1850" s="14" t="s">
        <v>32</v>
      </c>
      <c r="AX1850" s="14" t="s">
        <v>80</v>
      </c>
      <c r="AY1850" s="165" t="s">
        <v>161</v>
      </c>
    </row>
    <row r="1851" spans="2:65" s="1" customFormat="1" ht="24.2" customHeight="1">
      <c r="B1851" s="132"/>
      <c r="C1851" s="133" t="s">
        <v>1911</v>
      </c>
      <c r="D1851" s="133" t="s">
        <v>164</v>
      </c>
      <c r="E1851" s="134" t="s">
        <v>1912</v>
      </c>
      <c r="F1851" s="135" t="s">
        <v>1913</v>
      </c>
      <c r="G1851" s="136" t="s">
        <v>167</v>
      </c>
      <c r="H1851" s="137">
        <f>H1872</f>
        <v>412.90500000000014</v>
      </c>
      <c r="I1851" s="138"/>
      <c r="J1851" s="139">
        <f>ROUND(I1851*H1851,2)</f>
        <v>0</v>
      </c>
      <c r="K1851" s="135" t="s">
        <v>168</v>
      </c>
      <c r="L1851" s="33"/>
      <c r="M1851" s="140" t="s">
        <v>3</v>
      </c>
      <c r="N1851" s="141" t="s">
        <v>44</v>
      </c>
      <c r="P1851" s="142">
        <f>O1851*H1851</f>
        <v>0</v>
      </c>
      <c r="Q1851" s="142">
        <v>0.0005</v>
      </c>
      <c r="R1851" s="142">
        <f>Q1851*H1851</f>
        <v>0.20645250000000007</v>
      </c>
      <c r="S1851" s="142">
        <v>0</v>
      </c>
      <c r="T1851" s="143">
        <f>S1851*H1851</f>
        <v>0</v>
      </c>
      <c r="AR1851" s="144" t="s">
        <v>310</v>
      </c>
      <c r="AT1851" s="144" t="s">
        <v>164</v>
      </c>
      <c r="AU1851" s="144" t="s">
        <v>82</v>
      </c>
      <c r="AY1851" s="18" t="s">
        <v>161</v>
      </c>
      <c r="BE1851" s="145">
        <f>IF(N1851="základní",J1851,0)</f>
        <v>0</v>
      </c>
      <c r="BF1851" s="145">
        <f>IF(N1851="snížená",J1851,0)</f>
        <v>0</v>
      </c>
      <c r="BG1851" s="145">
        <f>IF(N1851="zákl. přenesená",J1851,0)</f>
        <v>0</v>
      </c>
      <c r="BH1851" s="145">
        <f>IF(N1851="sníž. přenesená",J1851,0)</f>
        <v>0</v>
      </c>
      <c r="BI1851" s="145">
        <f>IF(N1851="nulová",J1851,0)</f>
        <v>0</v>
      </c>
      <c r="BJ1851" s="18" t="s">
        <v>80</v>
      </c>
      <c r="BK1851" s="145">
        <f>ROUND(I1851*H1851,2)</f>
        <v>0</v>
      </c>
      <c r="BL1851" s="18" t="s">
        <v>310</v>
      </c>
      <c r="BM1851" s="144" t="s">
        <v>1914</v>
      </c>
    </row>
    <row r="1852" spans="2:47" s="1" customFormat="1" ht="12">
      <c r="B1852" s="33"/>
      <c r="D1852" s="146" t="s">
        <v>171</v>
      </c>
      <c r="F1852" s="147" t="s">
        <v>1915</v>
      </c>
      <c r="I1852" s="148"/>
      <c r="L1852" s="33"/>
      <c r="M1852" s="149"/>
      <c r="T1852" s="54"/>
      <c r="AT1852" s="18" t="s">
        <v>171</v>
      </c>
      <c r="AU1852" s="18" t="s">
        <v>82</v>
      </c>
    </row>
    <row r="1853" spans="2:51" s="12" customFormat="1" ht="12">
      <c r="B1853" s="150"/>
      <c r="D1853" s="151" t="s">
        <v>173</v>
      </c>
      <c r="E1853" s="152" t="s">
        <v>3</v>
      </c>
      <c r="F1853" s="153" t="s">
        <v>174</v>
      </c>
      <c r="H1853" s="152" t="s">
        <v>3</v>
      </c>
      <c r="I1853" s="154"/>
      <c r="L1853" s="150"/>
      <c r="M1853" s="155"/>
      <c r="T1853" s="156"/>
      <c r="AT1853" s="152" t="s">
        <v>173</v>
      </c>
      <c r="AU1853" s="152" t="s">
        <v>82</v>
      </c>
      <c r="AV1853" s="12" t="s">
        <v>80</v>
      </c>
      <c r="AW1853" s="12" t="s">
        <v>32</v>
      </c>
      <c r="AX1853" s="12" t="s">
        <v>73</v>
      </c>
      <c r="AY1853" s="152" t="s">
        <v>161</v>
      </c>
    </row>
    <row r="1854" spans="2:51" s="13" customFormat="1" ht="12">
      <c r="B1854" s="157"/>
      <c r="D1854" s="151" t="s">
        <v>173</v>
      </c>
      <c r="E1854" s="158" t="s">
        <v>3</v>
      </c>
      <c r="F1854" s="159" t="s">
        <v>175</v>
      </c>
      <c r="H1854" s="160">
        <v>30.22</v>
      </c>
      <c r="I1854" s="161"/>
      <c r="L1854" s="157"/>
      <c r="M1854" s="162"/>
      <c r="T1854" s="163"/>
      <c r="AT1854" s="158" t="s">
        <v>173</v>
      </c>
      <c r="AU1854" s="158" t="s">
        <v>82</v>
      </c>
      <c r="AV1854" s="13" t="s">
        <v>82</v>
      </c>
      <c r="AW1854" s="13" t="s">
        <v>32</v>
      </c>
      <c r="AX1854" s="13" t="s">
        <v>73</v>
      </c>
      <c r="AY1854" s="158" t="s">
        <v>161</v>
      </c>
    </row>
    <row r="1855" spans="2:51" s="12" customFormat="1" ht="12">
      <c r="B1855" s="150"/>
      <c r="D1855" s="151" t="s">
        <v>173</v>
      </c>
      <c r="E1855" s="152" t="s">
        <v>3</v>
      </c>
      <c r="F1855" s="153" t="s">
        <v>780</v>
      </c>
      <c r="H1855" s="152" t="s">
        <v>3</v>
      </c>
      <c r="I1855" s="154"/>
      <c r="L1855" s="150"/>
      <c r="M1855" s="155"/>
      <c r="T1855" s="156"/>
      <c r="AT1855" s="152" t="s">
        <v>173</v>
      </c>
      <c r="AU1855" s="152" t="s">
        <v>82</v>
      </c>
      <c r="AV1855" s="12" t="s">
        <v>80</v>
      </c>
      <c r="AW1855" s="12" t="s">
        <v>32</v>
      </c>
      <c r="AX1855" s="12" t="s">
        <v>73</v>
      </c>
      <c r="AY1855" s="152" t="s">
        <v>161</v>
      </c>
    </row>
    <row r="1856" spans="2:51" s="13" customFormat="1" ht="12">
      <c r="B1856" s="157"/>
      <c r="D1856" s="151" t="s">
        <v>173</v>
      </c>
      <c r="E1856" s="158" t="s">
        <v>3</v>
      </c>
      <c r="F1856" s="159" t="s">
        <v>4194</v>
      </c>
      <c r="H1856" s="160">
        <f>294.4/2</f>
        <v>147.2</v>
      </c>
      <c r="I1856" s="161"/>
      <c r="L1856" s="157"/>
      <c r="M1856" s="162"/>
      <c r="T1856" s="163"/>
      <c r="AT1856" s="158" t="s">
        <v>173</v>
      </c>
      <c r="AU1856" s="158" t="s">
        <v>82</v>
      </c>
      <c r="AV1856" s="13" t="s">
        <v>82</v>
      </c>
      <c r="AW1856" s="13" t="s">
        <v>32</v>
      </c>
      <c r="AX1856" s="13" t="s">
        <v>73</v>
      </c>
      <c r="AY1856" s="158" t="s">
        <v>161</v>
      </c>
    </row>
    <row r="1857" spans="2:51" s="12" customFormat="1" ht="12">
      <c r="B1857" s="150"/>
      <c r="D1857" s="151" t="s">
        <v>173</v>
      </c>
      <c r="E1857" s="152" t="s">
        <v>3</v>
      </c>
      <c r="F1857" s="153" t="s">
        <v>180</v>
      </c>
      <c r="H1857" s="152" t="s">
        <v>3</v>
      </c>
      <c r="I1857" s="154"/>
      <c r="L1857" s="150"/>
      <c r="M1857" s="155"/>
      <c r="T1857" s="156"/>
      <c r="AT1857" s="152" t="s">
        <v>173</v>
      </c>
      <c r="AU1857" s="152" t="s">
        <v>82</v>
      </c>
      <c r="AV1857" s="12" t="s">
        <v>80</v>
      </c>
      <c r="AW1857" s="12" t="s">
        <v>32</v>
      </c>
      <c r="AX1857" s="12" t="s">
        <v>73</v>
      </c>
      <c r="AY1857" s="152" t="s">
        <v>161</v>
      </c>
    </row>
    <row r="1858" spans="2:51" s="13" customFormat="1" ht="12">
      <c r="B1858" s="157"/>
      <c r="D1858" s="151" t="s">
        <v>173</v>
      </c>
      <c r="E1858" s="158" t="s">
        <v>3</v>
      </c>
      <c r="F1858" s="159" t="s">
        <v>1916</v>
      </c>
      <c r="H1858" s="160">
        <v>60.475</v>
      </c>
      <c r="I1858" s="161"/>
      <c r="L1858" s="157"/>
      <c r="M1858" s="162"/>
      <c r="T1858" s="163"/>
      <c r="AT1858" s="158" t="s">
        <v>173</v>
      </c>
      <c r="AU1858" s="158" t="s">
        <v>82</v>
      </c>
      <c r="AV1858" s="13" t="s">
        <v>82</v>
      </c>
      <c r="AW1858" s="13" t="s">
        <v>32</v>
      </c>
      <c r="AX1858" s="13" t="s">
        <v>73</v>
      </c>
      <c r="AY1858" s="158" t="s">
        <v>161</v>
      </c>
    </row>
    <row r="1859" spans="2:51" s="12" customFormat="1" ht="12">
      <c r="B1859" s="150"/>
      <c r="D1859" s="151" t="s">
        <v>173</v>
      </c>
      <c r="E1859" s="152" t="s">
        <v>3</v>
      </c>
      <c r="F1859" s="153" t="s">
        <v>782</v>
      </c>
      <c r="H1859" s="152" t="s">
        <v>3</v>
      </c>
      <c r="I1859" s="154"/>
      <c r="L1859" s="150"/>
      <c r="M1859" s="155"/>
      <c r="T1859" s="156"/>
      <c r="AT1859" s="152" t="s">
        <v>173</v>
      </c>
      <c r="AU1859" s="152" t="s">
        <v>82</v>
      </c>
      <c r="AV1859" s="12" t="s">
        <v>80</v>
      </c>
      <c r="AW1859" s="12" t="s">
        <v>32</v>
      </c>
      <c r="AX1859" s="12" t="s">
        <v>73</v>
      </c>
      <c r="AY1859" s="152" t="s">
        <v>161</v>
      </c>
    </row>
    <row r="1860" spans="2:51" s="13" customFormat="1" ht="12">
      <c r="B1860" s="157"/>
      <c r="D1860" s="151" t="s">
        <v>173</v>
      </c>
      <c r="E1860" s="158" t="s">
        <v>3</v>
      </c>
      <c r="F1860" s="159" t="s">
        <v>1228</v>
      </c>
      <c r="H1860" s="160">
        <v>342.43</v>
      </c>
      <c r="I1860" s="161"/>
      <c r="L1860" s="157"/>
      <c r="M1860" s="162"/>
      <c r="T1860" s="163"/>
      <c r="AT1860" s="158" t="s">
        <v>173</v>
      </c>
      <c r="AU1860" s="158" t="s">
        <v>82</v>
      </c>
      <c r="AV1860" s="13" t="s">
        <v>82</v>
      </c>
      <c r="AW1860" s="13" t="s">
        <v>32</v>
      </c>
      <c r="AX1860" s="13" t="s">
        <v>73</v>
      </c>
      <c r="AY1860" s="158" t="s">
        <v>161</v>
      </c>
    </row>
    <row r="1861" spans="2:51" s="12" customFormat="1" ht="12">
      <c r="B1861" s="150"/>
      <c r="D1861" s="151" t="s">
        <v>173</v>
      </c>
      <c r="E1861" s="152" t="s">
        <v>3</v>
      </c>
      <c r="F1861" s="153" t="s">
        <v>186</v>
      </c>
      <c r="H1861" s="152" t="s">
        <v>3</v>
      </c>
      <c r="I1861" s="154"/>
      <c r="L1861" s="150"/>
      <c r="M1861" s="155"/>
      <c r="T1861" s="156"/>
      <c r="AT1861" s="152" t="s">
        <v>173</v>
      </c>
      <c r="AU1861" s="152" t="s">
        <v>82</v>
      </c>
      <c r="AV1861" s="12" t="s">
        <v>80</v>
      </c>
      <c r="AW1861" s="12" t="s">
        <v>32</v>
      </c>
      <c r="AX1861" s="12" t="s">
        <v>73</v>
      </c>
      <c r="AY1861" s="152" t="s">
        <v>161</v>
      </c>
    </row>
    <row r="1862" spans="2:51" s="13" customFormat="1" ht="12">
      <c r="B1862" s="157"/>
      <c r="D1862" s="151" t="s">
        <v>173</v>
      </c>
      <c r="E1862" s="158" t="s">
        <v>3</v>
      </c>
      <c r="F1862" s="159" t="s">
        <v>187</v>
      </c>
      <c r="H1862" s="160">
        <v>70.94</v>
      </c>
      <c r="I1862" s="161"/>
      <c r="L1862" s="157"/>
      <c r="M1862" s="162"/>
      <c r="T1862" s="163"/>
      <c r="AT1862" s="158" t="s">
        <v>173</v>
      </c>
      <c r="AU1862" s="158" t="s">
        <v>82</v>
      </c>
      <c r="AV1862" s="13" t="s">
        <v>82</v>
      </c>
      <c r="AW1862" s="13" t="s">
        <v>32</v>
      </c>
      <c r="AX1862" s="13" t="s">
        <v>73</v>
      </c>
      <c r="AY1862" s="158" t="s">
        <v>161</v>
      </c>
    </row>
    <row r="1863" spans="2:51" s="12" customFormat="1" ht="12">
      <c r="B1863" s="150"/>
      <c r="D1863" s="151" t="s">
        <v>173</v>
      </c>
      <c r="E1863" s="152" t="s">
        <v>3</v>
      </c>
      <c r="F1863" s="153" t="s">
        <v>190</v>
      </c>
      <c r="H1863" s="152" t="s">
        <v>3</v>
      </c>
      <c r="I1863" s="154"/>
      <c r="L1863" s="150"/>
      <c r="M1863" s="155"/>
      <c r="T1863" s="156"/>
      <c r="AT1863" s="152" t="s">
        <v>173</v>
      </c>
      <c r="AU1863" s="152" t="s">
        <v>82</v>
      </c>
      <c r="AV1863" s="12" t="s">
        <v>80</v>
      </c>
      <c r="AW1863" s="12" t="s">
        <v>32</v>
      </c>
      <c r="AX1863" s="12" t="s">
        <v>73</v>
      </c>
      <c r="AY1863" s="152" t="s">
        <v>161</v>
      </c>
    </row>
    <row r="1864" spans="2:51" s="13" customFormat="1" ht="12">
      <c r="B1864" s="157"/>
      <c r="D1864" s="151" t="s">
        <v>173</v>
      </c>
      <c r="E1864" s="158" t="s">
        <v>3</v>
      </c>
      <c r="F1864" s="159" t="s">
        <v>191</v>
      </c>
      <c r="H1864" s="160">
        <v>120.09</v>
      </c>
      <c r="I1864" s="161"/>
      <c r="L1864" s="157"/>
      <c r="M1864" s="162"/>
      <c r="T1864" s="163"/>
      <c r="AT1864" s="158" t="s">
        <v>173</v>
      </c>
      <c r="AU1864" s="158" t="s">
        <v>82</v>
      </c>
      <c r="AV1864" s="13" t="s">
        <v>82</v>
      </c>
      <c r="AW1864" s="13" t="s">
        <v>32</v>
      </c>
      <c r="AX1864" s="13" t="s">
        <v>73</v>
      </c>
      <c r="AY1864" s="158" t="s">
        <v>161</v>
      </c>
    </row>
    <row r="1865" spans="2:51" s="15" customFormat="1" ht="12">
      <c r="B1865" s="181"/>
      <c r="D1865" s="151" t="s">
        <v>173</v>
      </c>
      <c r="E1865" s="182" t="s">
        <v>3</v>
      </c>
      <c r="F1865" s="183" t="s">
        <v>432</v>
      </c>
      <c r="H1865" s="184">
        <f>SUM(H1854:H1864)</f>
        <v>771.3550000000001</v>
      </c>
      <c r="I1865" s="185"/>
      <c r="L1865" s="181"/>
      <c r="M1865" s="186"/>
      <c r="T1865" s="187"/>
      <c r="AT1865" s="182" t="s">
        <v>173</v>
      </c>
      <c r="AU1865" s="182" t="s">
        <v>82</v>
      </c>
      <c r="AV1865" s="15" t="s">
        <v>199</v>
      </c>
      <c r="AW1865" s="15" t="s">
        <v>32</v>
      </c>
      <c r="AX1865" s="15" t="s">
        <v>73</v>
      </c>
      <c r="AY1865" s="182" t="s">
        <v>161</v>
      </c>
    </row>
    <row r="1866" spans="2:51" s="12" customFormat="1" ht="12">
      <c r="B1866" s="150"/>
      <c r="D1866" s="151" t="s">
        <v>173</v>
      </c>
      <c r="E1866" s="152" t="s">
        <v>3</v>
      </c>
      <c r="F1866" s="153" t="s">
        <v>1917</v>
      </c>
      <c r="H1866" s="152" t="s">
        <v>3</v>
      </c>
      <c r="I1866" s="154"/>
      <c r="L1866" s="150"/>
      <c r="M1866" s="155"/>
      <c r="T1866" s="156"/>
      <c r="AT1866" s="152" t="s">
        <v>173</v>
      </c>
      <c r="AU1866" s="152" t="s">
        <v>82</v>
      </c>
      <c r="AV1866" s="12" t="s">
        <v>80</v>
      </c>
      <c r="AW1866" s="12" t="s">
        <v>32</v>
      </c>
      <c r="AX1866" s="12" t="s">
        <v>73</v>
      </c>
      <c r="AY1866" s="152" t="s">
        <v>161</v>
      </c>
    </row>
    <row r="1867" spans="2:51" s="12" customFormat="1" ht="22.5">
      <c r="B1867" s="150"/>
      <c r="D1867" s="151" t="s">
        <v>173</v>
      </c>
      <c r="E1867" s="152" t="s">
        <v>3</v>
      </c>
      <c r="F1867" s="153" t="s">
        <v>1918</v>
      </c>
      <c r="H1867" s="152" t="s">
        <v>3</v>
      </c>
      <c r="I1867" s="154"/>
      <c r="L1867" s="150"/>
      <c r="M1867" s="155"/>
      <c r="T1867" s="156"/>
      <c r="AT1867" s="152" t="s">
        <v>173</v>
      </c>
      <c r="AU1867" s="152" t="s">
        <v>82</v>
      </c>
      <c r="AV1867" s="12" t="s">
        <v>80</v>
      </c>
      <c r="AW1867" s="12" t="s">
        <v>32</v>
      </c>
      <c r="AX1867" s="12" t="s">
        <v>73</v>
      </c>
      <c r="AY1867" s="152" t="s">
        <v>161</v>
      </c>
    </row>
    <row r="1868" spans="2:51" s="13" customFormat="1" ht="12">
      <c r="B1868" s="157"/>
      <c r="D1868" s="151" t="s">
        <v>173</v>
      </c>
      <c r="E1868" s="158" t="s">
        <v>3</v>
      </c>
      <c r="F1868" s="159" t="s">
        <v>1919</v>
      </c>
      <c r="H1868" s="160">
        <v>-126.92</v>
      </c>
      <c r="I1868" s="161"/>
      <c r="L1868" s="157"/>
      <c r="M1868" s="162"/>
      <c r="T1868" s="163"/>
      <c r="AT1868" s="158" t="s">
        <v>173</v>
      </c>
      <c r="AU1868" s="158" t="s">
        <v>82</v>
      </c>
      <c r="AV1868" s="13" t="s">
        <v>82</v>
      </c>
      <c r="AW1868" s="13" t="s">
        <v>32</v>
      </c>
      <c r="AX1868" s="13" t="s">
        <v>73</v>
      </c>
      <c r="AY1868" s="158" t="s">
        <v>161</v>
      </c>
    </row>
    <row r="1869" spans="2:51" s="12" customFormat="1" ht="22.5">
      <c r="B1869" s="150"/>
      <c r="D1869" s="151" t="s">
        <v>173</v>
      </c>
      <c r="E1869" s="152" t="s">
        <v>3</v>
      </c>
      <c r="F1869" s="153" t="s">
        <v>1920</v>
      </c>
      <c r="H1869" s="152" t="s">
        <v>3</v>
      </c>
      <c r="I1869" s="154"/>
      <c r="L1869" s="150"/>
      <c r="M1869" s="155"/>
      <c r="T1869" s="156"/>
      <c r="AT1869" s="152" t="s">
        <v>173</v>
      </c>
      <c r="AU1869" s="152" t="s">
        <v>82</v>
      </c>
      <c r="AV1869" s="12" t="s">
        <v>80</v>
      </c>
      <c r="AW1869" s="12" t="s">
        <v>32</v>
      </c>
      <c r="AX1869" s="12" t="s">
        <v>73</v>
      </c>
      <c r="AY1869" s="152" t="s">
        <v>161</v>
      </c>
    </row>
    <row r="1870" spans="2:51" s="13" customFormat="1" ht="33.75">
      <c r="B1870" s="157"/>
      <c r="D1870" s="151" t="s">
        <v>173</v>
      </c>
      <c r="E1870" s="158" t="s">
        <v>3</v>
      </c>
      <c r="F1870" s="159" t="s">
        <v>1921</v>
      </c>
      <c r="H1870" s="160">
        <v>-231.53</v>
      </c>
      <c r="I1870" s="161"/>
      <c r="L1870" s="157"/>
      <c r="M1870" s="162"/>
      <c r="T1870" s="163"/>
      <c r="AT1870" s="158" t="s">
        <v>173</v>
      </c>
      <c r="AU1870" s="158" t="s">
        <v>82</v>
      </c>
      <c r="AV1870" s="13" t="s">
        <v>82</v>
      </c>
      <c r="AW1870" s="13" t="s">
        <v>32</v>
      </c>
      <c r="AX1870" s="13" t="s">
        <v>73</v>
      </c>
      <c r="AY1870" s="158" t="s">
        <v>161</v>
      </c>
    </row>
    <row r="1871" spans="2:51" s="15" customFormat="1" ht="12">
      <c r="B1871" s="181"/>
      <c r="D1871" s="151" t="s">
        <v>173</v>
      </c>
      <c r="E1871" s="182" t="s">
        <v>3</v>
      </c>
      <c r="F1871" s="183" t="s">
        <v>432</v>
      </c>
      <c r="H1871" s="184">
        <v>-358.45</v>
      </c>
      <c r="I1871" s="185"/>
      <c r="L1871" s="181"/>
      <c r="M1871" s="186"/>
      <c r="T1871" s="187"/>
      <c r="AT1871" s="182" t="s">
        <v>173</v>
      </c>
      <c r="AU1871" s="182" t="s">
        <v>82</v>
      </c>
      <c r="AV1871" s="15" t="s">
        <v>199</v>
      </c>
      <c r="AW1871" s="15" t="s">
        <v>32</v>
      </c>
      <c r="AX1871" s="15" t="s">
        <v>73</v>
      </c>
      <c r="AY1871" s="182" t="s">
        <v>161</v>
      </c>
    </row>
    <row r="1872" spans="2:51" s="14" customFormat="1" ht="12">
      <c r="B1872" s="164"/>
      <c r="D1872" s="151" t="s">
        <v>173</v>
      </c>
      <c r="E1872" s="165" t="s">
        <v>3</v>
      </c>
      <c r="F1872" s="166" t="s">
        <v>192</v>
      </c>
      <c r="H1872" s="167">
        <f>H1865+H1871</f>
        <v>412.90500000000014</v>
      </c>
      <c r="I1872" s="168"/>
      <c r="L1872" s="164"/>
      <c r="M1872" s="169"/>
      <c r="T1872" s="170"/>
      <c r="AT1872" s="165" t="s">
        <v>173</v>
      </c>
      <c r="AU1872" s="165" t="s">
        <v>82</v>
      </c>
      <c r="AV1872" s="14" t="s">
        <v>169</v>
      </c>
      <c r="AW1872" s="14" t="s">
        <v>32</v>
      </c>
      <c r="AX1872" s="14" t="s">
        <v>80</v>
      </c>
      <c r="AY1872" s="165" t="s">
        <v>161</v>
      </c>
    </row>
    <row r="1873" spans="2:65" s="1" customFormat="1" ht="16.5" customHeight="1">
      <c r="B1873" s="132"/>
      <c r="C1873" s="373" t="s">
        <v>1922</v>
      </c>
      <c r="D1873" s="373" t="s">
        <v>193</v>
      </c>
      <c r="E1873" s="374" t="s">
        <v>1923</v>
      </c>
      <c r="F1873" s="375" t="s">
        <v>1924</v>
      </c>
      <c r="G1873" s="376" t="s">
        <v>167</v>
      </c>
      <c r="H1873" s="377">
        <f>H1875</f>
        <v>454.1955</v>
      </c>
      <c r="I1873" s="138"/>
      <c r="J1873" s="378">
        <f>ROUND(I1873*H1873,2)</f>
        <v>0</v>
      </c>
      <c r="K1873" s="375" t="s">
        <v>168</v>
      </c>
      <c r="L1873" s="178"/>
      <c r="M1873" s="179" t="s">
        <v>3</v>
      </c>
      <c r="N1873" s="180" t="s">
        <v>44</v>
      </c>
      <c r="P1873" s="142">
        <f>O1873*H1873</f>
        <v>0</v>
      </c>
      <c r="Q1873" s="142">
        <v>0.00076</v>
      </c>
      <c r="R1873" s="142">
        <f>Q1873*H1873</f>
        <v>0.34518858</v>
      </c>
      <c r="S1873" s="142">
        <v>0</v>
      </c>
      <c r="T1873" s="143">
        <f>S1873*H1873</f>
        <v>0</v>
      </c>
      <c r="AR1873" s="144" t="s">
        <v>488</v>
      </c>
      <c r="AT1873" s="144" t="s">
        <v>193</v>
      </c>
      <c r="AU1873" s="144" t="s">
        <v>82</v>
      </c>
      <c r="AY1873" s="18" t="s">
        <v>161</v>
      </c>
      <c r="BE1873" s="145">
        <f>IF(N1873="základní",J1873,0)</f>
        <v>0</v>
      </c>
      <c r="BF1873" s="145">
        <f>IF(N1873="snížená",J1873,0)</f>
        <v>0</v>
      </c>
      <c r="BG1873" s="145">
        <f>IF(N1873="zákl. přenesená",J1873,0)</f>
        <v>0</v>
      </c>
      <c r="BH1873" s="145">
        <f>IF(N1873="sníž. přenesená",J1873,0)</f>
        <v>0</v>
      </c>
      <c r="BI1873" s="145">
        <f>IF(N1873="nulová",J1873,0)</f>
        <v>0</v>
      </c>
      <c r="BJ1873" s="18" t="s">
        <v>80</v>
      </c>
      <c r="BK1873" s="145">
        <f>ROUND(I1873*H1873,2)</f>
        <v>0</v>
      </c>
      <c r="BL1873" s="18" t="s">
        <v>310</v>
      </c>
      <c r="BM1873" s="144" t="s">
        <v>1925</v>
      </c>
    </row>
    <row r="1874" spans="2:47" s="1" customFormat="1" ht="12">
      <c r="B1874" s="33"/>
      <c r="D1874" s="146" t="s">
        <v>171</v>
      </c>
      <c r="F1874" s="147" t="s">
        <v>1926</v>
      </c>
      <c r="I1874" s="148"/>
      <c r="L1874" s="33"/>
      <c r="M1874" s="149"/>
      <c r="T1874" s="54"/>
      <c r="AT1874" s="18" t="s">
        <v>171</v>
      </c>
      <c r="AU1874" s="18" t="s">
        <v>82</v>
      </c>
    </row>
    <row r="1875" spans="2:51" s="13" customFormat="1" ht="12">
      <c r="B1875" s="157"/>
      <c r="D1875" s="151" t="s">
        <v>173</v>
      </c>
      <c r="E1875" s="158" t="s">
        <v>3</v>
      </c>
      <c r="F1875" s="159" t="s">
        <v>4223</v>
      </c>
      <c r="H1875" s="160">
        <f>412.905*1.1</f>
        <v>454.1955</v>
      </c>
      <c r="I1875" s="161"/>
      <c r="L1875" s="157"/>
      <c r="M1875" s="162"/>
      <c r="T1875" s="163"/>
      <c r="AT1875" s="158" t="s">
        <v>173</v>
      </c>
      <c r="AU1875" s="158" t="s">
        <v>82</v>
      </c>
      <c r="AV1875" s="13" t="s">
        <v>82</v>
      </c>
      <c r="AW1875" s="13" t="s">
        <v>32</v>
      </c>
      <c r="AX1875" s="13" t="s">
        <v>80</v>
      </c>
      <c r="AY1875" s="158" t="s">
        <v>161</v>
      </c>
    </row>
    <row r="1876" spans="2:65" s="1" customFormat="1" ht="24.2" customHeight="1">
      <c r="B1876" s="132"/>
      <c r="C1876" s="133" t="s">
        <v>1927</v>
      </c>
      <c r="D1876" s="133" t="s">
        <v>164</v>
      </c>
      <c r="E1876" s="134" t="s">
        <v>1928</v>
      </c>
      <c r="F1876" s="135" t="s">
        <v>1929</v>
      </c>
      <c r="G1876" s="136" t="s">
        <v>167</v>
      </c>
      <c r="H1876" s="137">
        <v>54.208</v>
      </c>
      <c r="I1876" s="138"/>
      <c r="J1876" s="139">
        <f>ROUND(I1876*H1876,2)</f>
        <v>0</v>
      </c>
      <c r="K1876" s="135" t="s">
        <v>168</v>
      </c>
      <c r="L1876" s="33"/>
      <c r="M1876" s="140" t="s">
        <v>3</v>
      </c>
      <c r="N1876" s="141" t="s">
        <v>44</v>
      </c>
      <c r="P1876" s="142">
        <f>O1876*H1876</f>
        <v>0</v>
      </c>
      <c r="Q1876" s="142">
        <v>0.0002</v>
      </c>
      <c r="R1876" s="142">
        <f>Q1876*H1876</f>
        <v>0.0108416</v>
      </c>
      <c r="S1876" s="142">
        <v>0</v>
      </c>
      <c r="T1876" s="143">
        <f>S1876*H1876</f>
        <v>0</v>
      </c>
      <c r="AR1876" s="144" t="s">
        <v>310</v>
      </c>
      <c r="AT1876" s="144" t="s">
        <v>164</v>
      </c>
      <c r="AU1876" s="144" t="s">
        <v>82</v>
      </c>
      <c r="AY1876" s="18" t="s">
        <v>161</v>
      </c>
      <c r="BE1876" s="145">
        <f>IF(N1876="základní",J1876,0)</f>
        <v>0</v>
      </c>
      <c r="BF1876" s="145">
        <f>IF(N1876="snížená",J1876,0)</f>
        <v>0</v>
      </c>
      <c r="BG1876" s="145">
        <f>IF(N1876="zákl. přenesená",J1876,0)</f>
        <v>0</v>
      </c>
      <c r="BH1876" s="145">
        <f>IF(N1876="sníž. přenesená",J1876,0)</f>
        <v>0</v>
      </c>
      <c r="BI1876" s="145">
        <f>IF(N1876="nulová",J1876,0)</f>
        <v>0</v>
      </c>
      <c r="BJ1876" s="18" t="s">
        <v>80</v>
      </c>
      <c r="BK1876" s="145">
        <f>ROUND(I1876*H1876,2)</f>
        <v>0</v>
      </c>
      <c r="BL1876" s="18" t="s">
        <v>310</v>
      </c>
      <c r="BM1876" s="144" t="s">
        <v>1930</v>
      </c>
    </row>
    <row r="1877" spans="2:47" s="1" customFormat="1" ht="12">
      <c r="B1877" s="33"/>
      <c r="D1877" s="146" t="s">
        <v>171</v>
      </c>
      <c r="F1877" s="147" t="s">
        <v>1931</v>
      </c>
      <c r="I1877" s="148"/>
      <c r="L1877" s="33"/>
      <c r="M1877" s="149"/>
      <c r="T1877" s="54"/>
      <c r="AT1877" s="18" t="s">
        <v>171</v>
      </c>
      <c r="AU1877" s="18" t="s">
        <v>82</v>
      </c>
    </row>
    <row r="1878" spans="2:51" s="12" customFormat="1" ht="12">
      <c r="B1878" s="150"/>
      <c r="D1878" s="151" t="s">
        <v>173</v>
      </c>
      <c r="E1878" s="152" t="s">
        <v>3</v>
      </c>
      <c r="F1878" s="153" t="s">
        <v>393</v>
      </c>
      <c r="H1878" s="152" t="s">
        <v>3</v>
      </c>
      <c r="I1878" s="154"/>
      <c r="L1878" s="150"/>
      <c r="M1878" s="155"/>
      <c r="T1878" s="156"/>
      <c r="AT1878" s="152" t="s">
        <v>173</v>
      </c>
      <c r="AU1878" s="152" t="s">
        <v>82</v>
      </c>
      <c r="AV1878" s="12" t="s">
        <v>80</v>
      </c>
      <c r="AW1878" s="12" t="s">
        <v>32</v>
      </c>
      <c r="AX1878" s="12" t="s">
        <v>73</v>
      </c>
      <c r="AY1878" s="152" t="s">
        <v>161</v>
      </c>
    </row>
    <row r="1879" spans="2:51" s="13" customFormat="1" ht="12">
      <c r="B1879" s="157"/>
      <c r="D1879" s="151" t="s">
        <v>173</v>
      </c>
      <c r="E1879" s="158" t="s">
        <v>3</v>
      </c>
      <c r="F1879" s="159" t="s">
        <v>394</v>
      </c>
      <c r="H1879" s="160">
        <v>54.208</v>
      </c>
      <c r="I1879" s="161"/>
      <c r="L1879" s="157"/>
      <c r="M1879" s="162"/>
      <c r="T1879" s="163"/>
      <c r="AT1879" s="158" t="s">
        <v>173</v>
      </c>
      <c r="AU1879" s="158" t="s">
        <v>82</v>
      </c>
      <c r="AV1879" s="13" t="s">
        <v>82</v>
      </c>
      <c r="AW1879" s="13" t="s">
        <v>32</v>
      </c>
      <c r="AX1879" s="13" t="s">
        <v>80</v>
      </c>
      <c r="AY1879" s="158" t="s">
        <v>161</v>
      </c>
    </row>
    <row r="1880" spans="2:65" s="1" customFormat="1" ht="16.5" customHeight="1">
      <c r="B1880" s="132"/>
      <c r="C1880" s="171" t="s">
        <v>1932</v>
      </c>
      <c r="D1880" s="171" t="s">
        <v>193</v>
      </c>
      <c r="E1880" s="172" t="s">
        <v>1933</v>
      </c>
      <c r="F1880" s="173" t="s">
        <v>1934</v>
      </c>
      <c r="G1880" s="174" t="s">
        <v>167</v>
      </c>
      <c r="H1880" s="175">
        <v>59.629</v>
      </c>
      <c r="I1880" s="176"/>
      <c r="J1880" s="177">
        <f>ROUND(I1880*H1880,2)</f>
        <v>0</v>
      </c>
      <c r="K1880" s="173" t="s">
        <v>168</v>
      </c>
      <c r="L1880" s="178"/>
      <c r="M1880" s="179" t="s">
        <v>3</v>
      </c>
      <c r="N1880" s="180" t="s">
        <v>44</v>
      </c>
      <c r="P1880" s="142">
        <f>O1880*H1880</f>
        <v>0</v>
      </c>
      <c r="Q1880" s="142">
        <v>0.00459</v>
      </c>
      <c r="R1880" s="142">
        <f>Q1880*H1880</f>
        <v>0.27369711</v>
      </c>
      <c r="S1880" s="142">
        <v>0</v>
      </c>
      <c r="T1880" s="143">
        <f>S1880*H1880</f>
        <v>0</v>
      </c>
      <c r="AR1880" s="144" t="s">
        <v>488</v>
      </c>
      <c r="AT1880" s="144" t="s">
        <v>193</v>
      </c>
      <c r="AU1880" s="144" t="s">
        <v>82</v>
      </c>
      <c r="AY1880" s="18" t="s">
        <v>161</v>
      </c>
      <c r="BE1880" s="145">
        <f>IF(N1880="základní",J1880,0)</f>
        <v>0</v>
      </c>
      <c r="BF1880" s="145">
        <f>IF(N1880="snížená",J1880,0)</f>
        <v>0</v>
      </c>
      <c r="BG1880" s="145">
        <f>IF(N1880="zákl. přenesená",J1880,0)</f>
        <v>0</v>
      </c>
      <c r="BH1880" s="145">
        <f>IF(N1880="sníž. přenesená",J1880,0)</f>
        <v>0</v>
      </c>
      <c r="BI1880" s="145">
        <f>IF(N1880="nulová",J1880,0)</f>
        <v>0</v>
      </c>
      <c r="BJ1880" s="18" t="s">
        <v>80</v>
      </c>
      <c r="BK1880" s="145">
        <f>ROUND(I1880*H1880,2)</f>
        <v>0</v>
      </c>
      <c r="BL1880" s="18" t="s">
        <v>310</v>
      </c>
      <c r="BM1880" s="144" t="s">
        <v>1935</v>
      </c>
    </row>
    <row r="1881" spans="2:47" s="1" customFormat="1" ht="12">
      <c r="B1881" s="33"/>
      <c r="D1881" s="146" t="s">
        <v>171</v>
      </c>
      <c r="F1881" s="147" t="s">
        <v>1936</v>
      </c>
      <c r="I1881" s="148"/>
      <c r="L1881" s="33"/>
      <c r="M1881" s="149"/>
      <c r="T1881" s="54"/>
      <c r="AT1881" s="18" t="s">
        <v>171</v>
      </c>
      <c r="AU1881" s="18" t="s">
        <v>82</v>
      </c>
    </row>
    <row r="1882" spans="2:51" s="12" customFormat="1" ht="12">
      <c r="B1882" s="150"/>
      <c r="D1882" s="151" t="s">
        <v>173</v>
      </c>
      <c r="E1882" s="152" t="s">
        <v>3</v>
      </c>
      <c r="F1882" s="153" t="s">
        <v>393</v>
      </c>
      <c r="H1882" s="152" t="s">
        <v>3</v>
      </c>
      <c r="I1882" s="154"/>
      <c r="L1882" s="150"/>
      <c r="M1882" s="155"/>
      <c r="T1882" s="156"/>
      <c r="AT1882" s="152" t="s">
        <v>173</v>
      </c>
      <c r="AU1882" s="152" t="s">
        <v>82</v>
      </c>
      <c r="AV1882" s="12" t="s">
        <v>80</v>
      </c>
      <c r="AW1882" s="12" t="s">
        <v>32</v>
      </c>
      <c r="AX1882" s="12" t="s">
        <v>73</v>
      </c>
      <c r="AY1882" s="152" t="s">
        <v>161</v>
      </c>
    </row>
    <row r="1883" spans="2:51" s="13" customFormat="1" ht="12">
      <c r="B1883" s="157"/>
      <c r="D1883" s="151" t="s">
        <v>173</v>
      </c>
      <c r="E1883" s="158" t="s">
        <v>3</v>
      </c>
      <c r="F1883" s="159" t="s">
        <v>1937</v>
      </c>
      <c r="H1883" s="160">
        <v>59.629</v>
      </c>
      <c r="I1883" s="161"/>
      <c r="L1883" s="157"/>
      <c r="M1883" s="162"/>
      <c r="T1883" s="163"/>
      <c r="AT1883" s="158" t="s">
        <v>173</v>
      </c>
      <c r="AU1883" s="158" t="s">
        <v>82</v>
      </c>
      <c r="AV1883" s="13" t="s">
        <v>82</v>
      </c>
      <c r="AW1883" s="13" t="s">
        <v>32</v>
      </c>
      <c r="AX1883" s="13" t="s">
        <v>80</v>
      </c>
      <c r="AY1883" s="158" t="s">
        <v>161</v>
      </c>
    </row>
    <row r="1884" spans="2:65" s="344" customFormat="1" ht="24.2" customHeight="1">
      <c r="B1884" s="379"/>
      <c r="C1884" s="350" t="s">
        <v>1938</v>
      </c>
      <c r="D1884" s="350" t="s">
        <v>164</v>
      </c>
      <c r="E1884" s="351" t="s">
        <v>1939</v>
      </c>
      <c r="F1884" s="352" t="s">
        <v>1940</v>
      </c>
      <c r="G1884" s="353" t="s">
        <v>167</v>
      </c>
      <c r="H1884" s="354">
        <f>H1899</f>
        <v>568.61</v>
      </c>
      <c r="I1884" s="138"/>
      <c r="J1884" s="355">
        <f>ROUND(I1884*H1884,2)</f>
        <v>0</v>
      </c>
      <c r="K1884" s="352" t="s">
        <v>168</v>
      </c>
      <c r="L1884" s="380"/>
      <c r="M1884" s="384" t="s">
        <v>3</v>
      </c>
      <c r="N1884" s="385" t="s">
        <v>44</v>
      </c>
      <c r="P1884" s="386">
        <f>O1884*H1884</f>
        <v>0</v>
      </c>
      <c r="Q1884" s="386">
        <v>0.0003</v>
      </c>
      <c r="R1884" s="386">
        <f>Q1884*H1884</f>
        <v>0.17058299999999998</v>
      </c>
      <c r="S1884" s="386">
        <v>0</v>
      </c>
      <c r="T1884" s="387">
        <f>S1884*H1884</f>
        <v>0</v>
      </c>
      <c r="AR1884" s="388" t="s">
        <v>310</v>
      </c>
      <c r="AT1884" s="388" t="s">
        <v>164</v>
      </c>
      <c r="AU1884" s="388" t="s">
        <v>82</v>
      </c>
      <c r="AY1884" s="389" t="s">
        <v>161</v>
      </c>
      <c r="BE1884" s="390">
        <f>IF(N1884="základní",J1884,0)</f>
        <v>0</v>
      </c>
      <c r="BF1884" s="390">
        <f>IF(N1884="snížená",J1884,0)</f>
        <v>0</v>
      </c>
      <c r="BG1884" s="390">
        <f>IF(N1884="zákl. přenesená",J1884,0)</f>
        <v>0</v>
      </c>
      <c r="BH1884" s="390">
        <f>IF(N1884="sníž. přenesená",J1884,0)</f>
        <v>0</v>
      </c>
      <c r="BI1884" s="390">
        <f>IF(N1884="nulová",J1884,0)</f>
        <v>0</v>
      </c>
      <c r="BJ1884" s="389" t="s">
        <v>80</v>
      </c>
      <c r="BK1884" s="390">
        <f>ROUND(I1884*H1884,2)</f>
        <v>0</v>
      </c>
      <c r="BL1884" s="389" t="s">
        <v>310</v>
      </c>
      <c r="BM1884" s="388" t="s">
        <v>1941</v>
      </c>
    </row>
    <row r="1885" spans="2:47" s="1" customFormat="1" ht="12">
      <c r="B1885" s="33"/>
      <c r="D1885" s="146" t="s">
        <v>171</v>
      </c>
      <c r="F1885" s="147" t="s">
        <v>1942</v>
      </c>
      <c r="I1885" s="148"/>
      <c r="L1885" s="33"/>
      <c r="M1885" s="149"/>
      <c r="T1885" s="54"/>
      <c r="AT1885" s="18" t="s">
        <v>171</v>
      </c>
      <c r="AU1885" s="18" t="s">
        <v>82</v>
      </c>
    </row>
    <row r="1886" spans="2:51" s="12" customFormat="1" ht="12">
      <c r="B1886" s="150"/>
      <c r="D1886" s="151" t="s">
        <v>173</v>
      </c>
      <c r="E1886" s="152" t="s">
        <v>3</v>
      </c>
      <c r="F1886" s="153" t="s">
        <v>780</v>
      </c>
      <c r="H1886" s="152" t="s">
        <v>3</v>
      </c>
      <c r="I1886" s="154"/>
      <c r="L1886" s="150"/>
      <c r="M1886" s="155"/>
      <c r="T1886" s="156"/>
      <c r="AT1886" s="152" t="s">
        <v>173</v>
      </c>
      <c r="AU1886" s="152" t="s">
        <v>82</v>
      </c>
      <c r="AV1886" s="12" t="s">
        <v>80</v>
      </c>
      <c r="AW1886" s="12" t="s">
        <v>32</v>
      </c>
      <c r="AX1886" s="12" t="s">
        <v>73</v>
      </c>
      <c r="AY1886" s="152" t="s">
        <v>161</v>
      </c>
    </row>
    <row r="1887" spans="2:51" s="13" customFormat="1" ht="12">
      <c r="B1887" s="157"/>
      <c r="D1887" s="151" t="s">
        <v>173</v>
      </c>
      <c r="E1887" s="158" t="s">
        <v>3</v>
      </c>
      <c r="F1887" s="159" t="s">
        <v>4194</v>
      </c>
      <c r="H1887" s="160">
        <f>294.4/2</f>
        <v>147.2</v>
      </c>
      <c r="I1887" s="161"/>
      <c r="L1887" s="157"/>
      <c r="M1887" s="162"/>
      <c r="T1887" s="163"/>
      <c r="V1887" s="160"/>
      <c r="AT1887" s="158" t="s">
        <v>173</v>
      </c>
      <c r="AU1887" s="158" t="s">
        <v>82</v>
      </c>
      <c r="AV1887" s="13" t="s">
        <v>82</v>
      </c>
      <c r="AW1887" s="13" t="s">
        <v>32</v>
      </c>
      <c r="AX1887" s="13" t="s">
        <v>73</v>
      </c>
      <c r="AY1887" s="158" t="s">
        <v>161</v>
      </c>
    </row>
    <row r="1888" spans="2:51" s="12" customFormat="1" ht="12">
      <c r="B1888" s="150"/>
      <c r="D1888" s="151" t="s">
        <v>173</v>
      </c>
      <c r="E1888" s="152" t="s">
        <v>3</v>
      </c>
      <c r="F1888" s="153" t="s">
        <v>180</v>
      </c>
      <c r="H1888" s="152" t="s">
        <v>3</v>
      </c>
      <c r="I1888" s="154"/>
      <c r="L1888" s="150"/>
      <c r="M1888" s="155"/>
      <c r="T1888" s="156"/>
      <c r="V1888" s="152"/>
      <c r="AT1888" s="152" t="s">
        <v>173</v>
      </c>
      <c r="AU1888" s="152" t="s">
        <v>82</v>
      </c>
      <c r="AV1888" s="12" t="s">
        <v>80</v>
      </c>
      <c r="AW1888" s="12" t="s">
        <v>32</v>
      </c>
      <c r="AX1888" s="12" t="s">
        <v>73</v>
      </c>
      <c r="AY1888" s="152" t="s">
        <v>161</v>
      </c>
    </row>
    <row r="1889" spans="2:51" s="13" customFormat="1" ht="12">
      <c r="B1889" s="157"/>
      <c r="D1889" s="151" t="s">
        <v>173</v>
      </c>
      <c r="E1889" s="158" t="s">
        <v>3</v>
      </c>
      <c r="F1889" s="159" t="s">
        <v>1916</v>
      </c>
      <c r="H1889" s="160">
        <v>60.475</v>
      </c>
      <c r="I1889" s="161"/>
      <c r="L1889" s="157"/>
      <c r="M1889" s="162"/>
      <c r="T1889" s="163"/>
      <c r="V1889" s="160"/>
      <c r="AT1889" s="158" t="s">
        <v>173</v>
      </c>
      <c r="AU1889" s="158" t="s">
        <v>82</v>
      </c>
      <c r="AV1889" s="13" t="s">
        <v>82</v>
      </c>
      <c r="AW1889" s="13" t="s">
        <v>32</v>
      </c>
      <c r="AX1889" s="13" t="s">
        <v>73</v>
      </c>
      <c r="AY1889" s="158" t="s">
        <v>161</v>
      </c>
    </row>
    <row r="1890" spans="2:51" s="15" customFormat="1" ht="12">
      <c r="B1890" s="181"/>
      <c r="D1890" s="151" t="s">
        <v>173</v>
      </c>
      <c r="E1890" s="182" t="s">
        <v>3</v>
      </c>
      <c r="F1890" s="183" t="s">
        <v>432</v>
      </c>
      <c r="H1890" s="184">
        <f>SUM(H1887:H1889)</f>
        <v>207.67499999999998</v>
      </c>
      <c r="I1890" s="185"/>
      <c r="L1890" s="181"/>
      <c r="M1890" s="186"/>
      <c r="T1890" s="187"/>
      <c r="V1890" s="184"/>
      <c r="AT1890" s="182" t="s">
        <v>173</v>
      </c>
      <c r="AU1890" s="182" t="s">
        <v>82</v>
      </c>
      <c r="AV1890" s="15" t="s">
        <v>199</v>
      </c>
      <c r="AW1890" s="15" t="s">
        <v>32</v>
      </c>
      <c r="AX1890" s="15" t="s">
        <v>73</v>
      </c>
      <c r="AY1890" s="182" t="s">
        <v>161</v>
      </c>
    </row>
    <row r="1891" spans="2:51" s="12" customFormat="1" ht="12">
      <c r="B1891" s="150"/>
      <c r="D1891" s="151" t="s">
        <v>173</v>
      </c>
      <c r="E1891" s="152" t="s">
        <v>3</v>
      </c>
      <c r="F1891" s="153" t="s">
        <v>1917</v>
      </c>
      <c r="H1891" s="152" t="s">
        <v>3</v>
      </c>
      <c r="I1891" s="154"/>
      <c r="L1891" s="150"/>
      <c r="M1891" s="155"/>
      <c r="T1891" s="156"/>
      <c r="V1891" s="152"/>
      <c r="AT1891" s="152" t="s">
        <v>173</v>
      </c>
      <c r="AU1891" s="152" t="s">
        <v>82</v>
      </c>
      <c r="AV1891" s="12" t="s">
        <v>80</v>
      </c>
      <c r="AW1891" s="12" t="s">
        <v>32</v>
      </c>
      <c r="AX1891" s="12" t="s">
        <v>73</v>
      </c>
      <c r="AY1891" s="152" t="s">
        <v>161</v>
      </c>
    </row>
    <row r="1892" spans="2:51" s="12" customFormat="1" ht="22.5">
      <c r="B1892" s="150"/>
      <c r="D1892" s="151" t="s">
        <v>173</v>
      </c>
      <c r="E1892" s="152" t="s">
        <v>3</v>
      </c>
      <c r="F1892" s="153" t="s">
        <v>1918</v>
      </c>
      <c r="H1892" s="152" t="s">
        <v>3</v>
      </c>
      <c r="I1892" s="154"/>
      <c r="L1892" s="150"/>
      <c r="M1892" s="155"/>
      <c r="T1892" s="156"/>
      <c r="V1892" s="152"/>
      <c r="AT1892" s="152" t="s">
        <v>173</v>
      </c>
      <c r="AU1892" s="152" t="s">
        <v>82</v>
      </c>
      <c r="AV1892" s="12" t="s">
        <v>80</v>
      </c>
      <c r="AW1892" s="12" t="s">
        <v>32</v>
      </c>
      <c r="AX1892" s="12" t="s">
        <v>73</v>
      </c>
      <c r="AY1892" s="152" t="s">
        <v>161</v>
      </c>
    </row>
    <row r="1893" spans="2:51" s="13" customFormat="1" ht="12">
      <c r="B1893" s="157"/>
      <c r="D1893" s="151" t="s">
        <v>173</v>
      </c>
      <c r="E1893" s="158" t="s">
        <v>3</v>
      </c>
      <c r="F1893" s="159" t="s">
        <v>1943</v>
      </c>
      <c r="H1893" s="160">
        <v>126.92</v>
      </c>
      <c r="I1893" s="161"/>
      <c r="L1893" s="157"/>
      <c r="M1893" s="162"/>
      <c r="T1893" s="163"/>
      <c r="V1893" s="160"/>
      <c r="AT1893" s="158" t="s">
        <v>173</v>
      </c>
      <c r="AU1893" s="158" t="s">
        <v>82</v>
      </c>
      <c r="AV1893" s="13" t="s">
        <v>82</v>
      </c>
      <c r="AW1893" s="13" t="s">
        <v>32</v>
      </c>
      <c r="AX1893" s="13" t="s">
        <v>73</v>
      </c>
      <c r="AY1893" s="158" t="s">
        <v>161</v>
      </c>
    </row>
    <row r="1894" spans="2:51" s="12" customFormat="1" ht="22.5">
      <c r="B1894" s="150"/>
      <c r="D1894" s="151" t="s">
        <v>173</v>
      </c>
      <c r="E1894" s="152" t="s">
        <v>3</v>
      </c>
      <c r="F1894" s="153" t="s">
        <v>1920</v>
      </c>
      <c r="H1894" s="152" t="s">
        <v>3</v>
      </c>
      <c r="I1894" s="154"/>
      <c r="L1894" s="150"/>
      <c r="M1894" s="155"/>
      <c r="T1894" s="156"/>
      <c r="V1894" s="152"/>
      <c r="AT1894" s="152" t="s">
        <v>173</v>
      </c>
      <c r="AU1894" s="152" t="s">
        <v>82</v>
      </c>
      <c r="AV1894" s="12" t="s">
        <v>80</v>
      </c>
      <c r="AW1894" s="12" t="s">
        <v>32</v>
      </c>
      <c r="AX1894" s="12" t="s">
        <v>73</v>
      </c>
      <c r="AY1894" s="152" t="s">
        <v>161</v>
      </c>
    </row>
    <row r="1895" spans="2:51" s="13" customFormat="1" ht="22.5">
      <c r="B1895" s="157"/>
      <c r="D1895" s="151" t="s">
        <v>173</v>
      </c>
      <c r="E1895" s="158" t="s">
        <v>3</v>
      </c>
      <c r="F1895" s="159" t="s">
        <v>1944</v>
      </c>
      <c r="H1895" s="161">
        <v>227.53</v>
      </c>
      <c r="I1895" s="161"/>
      <c r="L1895" s="157"/>
      <c r="M1895" s="162"/>
      <c r="T1895" s="163"/>
      <c r="V1895" s="160"/>
      <c r="AT1895" s="158" t="s">
        <v>173</v>
      </c>
      <c r="AU1895" s="158" t="s">
        <v>82</v>
      </c>
      <c r="AV1895" s="13" t="s">
        <v>82</v>
      </c>
      <c r="AW1895" s="13" t="s">
        <v>32</v>
      </c>
      <c r="AX1895" s="13" t="s">
        <v>73</v>
      </c>
      <c r="AY1895" s="158" t="s">
        <v>161</v>
      </c>
    </row>
    <row r="1896" spans="2:51" s="13" customFormat="1" ht="12">
      <c r="B1896" s="157"/>
      <c r="D1896" s="151" t="s">
        <v>173</v>
      </c>
      <c r="E1896" s="152" t="s">
        <v>3</v>
      </c>
      <c r="F1896" s="153" t="s">
        <v>3263</v>
      </c>
      <c r="G1896" s="12"/>
      <c r="H1896" s="152" t="s">
        <v>3</v>
      </c>
      <c r="I1896" s="161"/>
      <c r="L1896" s="157"/>
      <c r="M1896" s="162"/>
      <c r="T1896" s="163"/>
      <c r="V1896" s="160"/>
      <c r="AT1896" s="158"/>
      <c r="AU1896" s="158"/>
      <c r="AY1896" s="158"/>
    </row>
    <row r="1897" spans="2:51" s="13" customFormat="1" ht="12">
      <c r="B1897" s="157"/>
      <c r="D1897" s="151" t="s">
        <v>173</v>
      </c>
      <c r="E1897" s="158" t="s">
        <v>3</v>
      </c>
      <c r="F1897" s="159" t="s">
        <v>4235</v>
      </c>
      <c r="H1897" s="160">
        <f>12.97/2</f>
        <v>6.485</v>
      </c>
      <c r="I1897" s="161"/>
      <c r="L1897" s="157"/>
      <c r="M1897" s="162"/>
      <c r="T1897" s="163"/>
      <c r="V1897" s="160"/>
      <c r="AT1897" s="158"/>
      <c r="AU1897" s="158"/>
      <c r="AY1897" s="158"/>
    </row>
    <row r="1898" spans="2:51" s="15" customFormat="1" ht="12">
      <c r="B1898" s="181"/>
      <c r="D1898" s="151" t="s">
        <v>173</v>
      </c>
      <c r="E1898" s="182" t="s">
        <v>3</v>
      </c>
      <c r="F1898" s="183" t="s">
        <v>432</v>
      </c>
      <c r="H1898" s="184">
        <f>SUM(H1893:H1897)</f>
        <v>360.935</v>
      </c>
      <c r="I1898" s="185"/>
      <c r="L1898" s="181"/>
      <c r="M1898" s="186"/>
      <c r="T1898" s="187"/>
      <c r="V1898" s="184"/>
      <c r="AT1898" s="182" t="s">
        <v>173</v>
      </c>
      <c r="AU1898" s="182" t="s">
        <v>82</v>
      </c>
      <c r="AV1898" s="15" t="s">
        <v>199</v>
      </c>
      <c r="AW1898" s="15" t="s">
        <v>32</v>
      </c>
      <c r="AX1898" s="15" t="s">
        <v>73</v>
      </c>
      <c r="AY1898" s="182" t="s">
        <v>161</v>
      </c>
    </row>
    <row r="1899" spans="2:51" s="14" customFormat="1" ht="12">
      <c r="B1899" s="164"/>
      <c r="D1899" s="151" t="s">
        <v>173</v>
      </c>
      <c r="E1899" s="165" t="s">
        <v>3</v>
      </c>
      <c r="F1899" s="166" t="s">
        <v>192</v>
      </c>
      <c r="H1899" s="167">
        <f>H1898+H1890</f>
        <v>568.61</v>
      </c>
      <c r="I1899" s="168"/>
      <c r="L1899" s="164"/>
      <c r="M1899" s="169"/>
      <c r="T1899" s="170"/>
      <c r="V1899" s="167"/>
      <c r="AT1899" s="165" t="s">
        <v>173</v>
      </c>
      <c r="AU1899" s="165" t="s">
        <v>82</v>
      </c>
      <c r="AV1899" s="14" t="s">
        <v>169</v>
      </c>
      <c r="AW1899" s="14" t="s">
        <v>32</v>
      </c>
      <c r="AX1899" s="14" t="s">
        <v>80</v>
      </c>
      <c r="AY1899" s="165" t="s">
        <v>161</v>
      </c>
    </row>
    <row r="1900" spans="2:65" s="344" customFormat="1" ht="16.5" customHeight="1">
      <c r="B1900" s="379"/>
      <c r="C1900" s="373" t="s">
        <v>1945</v>
      </c>
      <c r="D1900" s="373" t="s">
        <v>193</v>
      </c>
      <c r="E1900" s="374" t="s">
        <v>1946</v>
      </c>
      <c r="F1900" s="375" t="s">
        <v>1947</v>
      </c>
      <c r="G1900" s="376" t="s">
        <v>167</v>
      </c>
      <c r="H1900" s="377">
        <f>H1902</f>
        <v>618.3375000000001</v>
      </c>
      <c r="I1900" s="138"/>
      <c r="J1900" s="378">
        <f>ROUND(I1900*H1900,2)</f>
        <v>0</v>
      </c>
      <c r="K1900" s="375" t="s">
        <v>168</v>
      </c>
      <c r="L1900" s="391"/>
      <c r="M1900" s="392" t="s">
        <v>3</v>
      </c>
      <c r="N1900" s="393" t="s">
        <v>44</v>
      </c>
      <c r="P1900" s="386">
        <f>O1900*H1900</f>
        <v>0</v>
      </c>
      <c r="Q1900" s="386">
        <v>0.00258</v>
      </c>
      <c r="R1900" s="386">
        <f>Q1900*H1900</f>
        <v>1.59531075</v>
      </c>
      <c r="S1900" s="386">
        <v>0</v>
      </c>
      <c r="T1900" s="387">
        <f>S1900*H1900</f>
        <v>0</v>
      </c>
      <c r="AR1900" s="388" t="s">
        <v>488</v>
      </c>
      <c r="AT1900" s="388" t="s">
        <v>193</v>
      </c>
      <c r="AU1900" s="388" t="s">
        <v>82</v>
      </c>
      <c r="AY1900" s="389" t="s">
        <v>161</v>
      </c>
      <c r="BE1900" s="390">
        <f>IF(N1900="základní",J1900,0)</f>
        <v>0</v>
      </c>
      <c r="BF1900" s="390">
        <f>IF(N1900="snížená",J1900,0)</f>
        <v>0</v>
      </c>
      <c r="BG1900" s="390">
        <f>IF(N1900="zákl. přenesená",J1900,0)</f>
        <v>0</v>
      </c>
      <c r="BH1900" s="390">
        <f>IF(N1900="sníž. přenesená",J1900,0)</f>
        <v>0</v>
      </c>
      <c r="BI1900" s="390">
        <f>IF(N1900="nulová",J1900,0)</f>
        <v>0</v>
      </c>
      <c r="BJ1900" s="389" t="s">
        <v>80</v>
      </c>
      <c r="BK1900" s="390">
        <f>ROUND(I1900*H1900,2)</f>
        <v>0</v>
      </c>
      <c r="BL1900" s="389" t="s">
        <v>310</v>
      </c>
      <c r="BM1900" s="388" t="s">
        <v>1948</v>
      </c>
    </row>
    <row r="1901" spans="2:47" s="1" customFormat="1" ht="12">
      <c r="B1901" s="33"/>
      <c r="D1901" s="146" t="s">
        <v>171</v>
      </c>
      <c r="F1901" s="147" t="s">
        <v>1949</v>
      </c>
      <c r="I1901" s="148"/>
      <c r="L1901" s="33"/>
      <c r="M1901" s="149"/>
      <c r="T1901" s="54"/>
      <c r="AT1901" s="18" t="s">
        <v>171</v>
      </c>
      <c r="AU1901" s="18" t="s">
        <v>82</v>
      </c>
    </row>
    <row r="1902" spans="2:51" s="13" customFormat="1" ht="12">
      <c r="B1902" s="157"/>
      <c r="D1902" s="151" t="s">
        <v>173</v>
      </c>
      <c r="E1902" s="158" t="s">
        <v>3</v>
      </c>
      <c r="F1902" s="159" t="s">
        <v>4224</v>
      </c>
      <c r="H1902" s="160">
        <f>562.125*1.1</f>
        <v>618.3375000000001</v>
      </c>
      <c r="I1902" s="161"/>
      <c r="L1902" s="157"/>
      <c r="M1902" s="162"/>
      <c r="T1902" s="163"/>
      <c r="AT1902" s="158" t="s">
        <v>173</v>
      </c>
      <c r="AU1902" s="158" t="s">
        <v>82</v>
      </c>
      <c r="AV1902" s="13" t="s">
        <v>82</v>
      </c>
      <c r="AW1902" s="13" t="s">
        <v>32</v>
      </c>
      <c r="AX1902" s="13" t="s">
        <v>80</v>
      </c>
      <c r="AY1902" s="158" t="s">
        <v>161</v>
      </c>
    </row>
    <row r="1903" spans="2:51" s="13" customFormat="1" ht="12">
      <c r="B1903" s="157"/>
      <c r="C1903" s="171">
        <v>280</v>
      </c>
      <c r="D1903" s="171" t="s">
        <v>193</v>
      </c>
      <c r="E1903" s="134" t="s">
        <v>4237</v>
      </c>
      <c r="F1903" s="173" t="s">
        <v>4236</v>
      </c>
      <c r="G1903" s="174" t="s">
        <v>167</v>
      </c>
      <c r="H1903" s="175">
        <f>H1904</f>
        <v>14.267000000000001</v>
      </c>
      <c r="I1903" s="138"/>
      <c r="J1903" s="177">
        <f>ROUND(I1903*H1903,2)</f>
        <v>0</v>
      </c>
      <c r="K1903" s="173" t="s">
        <v>168</v>
      </c>
      <c r="L1903" s="157"/>
      <c r="M1903" s="162"/>
      <c r="T1903" s="163"/>
      <c r="AT1903" s="158"/>
      <c r="AU1903" s="158"/>
      <c r="AY1903" s="158"/>
    </row>
    <row r="1904" spans="2:51" s="13" customFormat="1" ht="12">
      <c r="B1904" s="157"/>
      <c r="D1904" s="151" t="s">
        <v>173</v>
      </c>
      <c r="E1904" s="158" t="s">
        <v>3</v>
      </c>
      <c r="F1904" s="159" t="s">
        <v>4238</v>
      </c>
      <c r="H1904" s="160">
        <f>12.97*1.1</f>
        <v>14.267000000000001</v>
      </c>
      <c r="I1904" s="161"/>
      <c r="L1904" s="157"/>
      <c r="M1904" s="162"/>
      <c r="T1904" s="163"/>
      <c r="AT1904" s="158"/>
      <c r="AU1904" s="158"/>
      <c r="AY1904" s="158"/>
    </row>
    <row r="1905" spans="2:65" s="1" customFormat="1" ht="24.2" customHeight="1">
      <c r="B1905" s="132"/>
      <c r="C1905" s="133" t="s">
        <v>1950</v>
      </c>
      <c r="D1905" s="133" t="s">
        <v>164</v>
      </c>
      <c r="E1905" s="134" t="s">
        <v>1951</v>
      </c>
      <c r="F1905" s="135" t="s">
        <v>1952</v>
      </c>
      <c r="G1905" s="136" t="s">
        <v>340</v>
      </c>
      <c r="H1905" s="137">
        <v>287.397</v>
      </c>
      <c r="I1905" s="138"/>
      <c r="J1905" s="139">
        <f>ROUND(I1905*H1905,2)</f>
        <v>0</v>
      </c>
      <c r="K1905" s="135" t="s">
        <v>168</v>
      </c>
      <c r="L1905" s="33"/>
      <c r="M1905" s="140" t="s">
        <v>3</v>
      </c>
      <c r="N1905" s="141" t="s">
        <v>44</v>
      </c>
      <c r="P1905" s="142">
        <f>O1905*H1905</f>
        <v>0</v>
      </c>
      <c r="Q1905" s="142">
        <v>2E-05</v>
      </c>
      <c r="R1905" s="142">
        <f>Q1905*H1905</f>
        <v>0.00574794</v>
      </c>
      <c r="S1905" s="142">
        <v>0</v>
      </c>
      <c r="T1905" s="143">
        <f>S1905*H1905</f>
        <v>0</v>
      </c>
      <c r="AR1905" s="144" t="s">
        <v>310</v>
      </c>
      <c r="AT1905" s="144" t="s">
        <v>164</v>
      </c>
      <c r="AU1905" s="144" t="s">
        <v>82</v>
      </c>
      <c r="AY1905" s="18" t="s">
        <v>161</v>
      </c>
      <c r="BE1905" s="145">
        <f>IF(N1905="základní",J1905,0)</f>
        <v>0</v>
      </c>
      <c r="BF1905" s="145">
        <f>IF(N1905="snížená",J1905,0)</f>
        <v>0</v>
      </c>
      <c r="BG1905" s="145">
        <f>IF(N1905="zákl. přenesená",J1905,0)</f>
        <v>0</v>
      </c>
      <c r="BH1905" s="145">
        <f>IF(N1905="sníž. přenesená",J1905,0)</f>
        <v>0</v>
      </c>
      <c r="BI1905" s="145">
        <f>IF(N1905="nulová",J1905,0)</f>
        <v>0</v>
      </c>
      <c r="BJ1905" s="18" t="s">
        <v>80</v>
      </c>
      <c r="BK1905" s="145">
        <f>ROUND(I1905*H1905,2)</f>
        <v>0</v>
      </c>
      <c r="BL1905" s="18" t="s">
        <v>310</v>
      </c>
      <c r="BM1905" s="144" t="s">
        <v>1953</v>
      </c>
    </row>
    <row r="1906" spans="2:47" s="1" customFormat="1" ht="12">
      <c r="B1906" s="33"/>
      <c r="D1906" s="146" t="s">
        <v>171</v>
      </c>
      <c r="F1906" s="147" t="s">
        <v>1954</v>
      </c>
      <c r="I1906" s="148"/>
      <c r="L1906" s="33"/>
      <c r="M1906" s="149"/>
      <c r="T1906" s="54"/>
      <c r="AT1906" s="18" t="s">
        <v>171</v>
      </c>
      <c r="AU1906" s="18" t="s">
        <v>82</v>
      </c>
    </row>
    <row r="1907" spans="2:51" s="13" customFormat="1" ht="12">
      <c r="B1907" s="157"/>
      <c r="D1907" s="151" t="s">
        <v>173</v>
      </c>
      <c r="E1907" s="158" t="s">
        <v>3</v>
      </c>
      <c r="F1907" s="159" t="s">
        <v>1955</v>
      </c>
      <c r="H1907" s="160">
        <v>287.397</v>
      </c>
      <c r="I1907" s="161"/>
      <c r="L1907" s="157"/>
      <c r="M1907" s="162"/>
      <c r="T1907" s="163"/>
      <c r="AT1907" s="158" t="s">
        <v>173</v>
      </c>
      <c r="AU1907" s="158" t="s">
        <v>82</v>
      </c>
      <c r="AV1907" s="13" t="s">
        <v>82</v>
      </c>
      <c r="AW1907" s="13" t="s">
        <v>32</v>
      </c>
      <c r="AX1907" s="13" t="s">
        <v>80</v>
      </c>
      <c r="AY1907" s="158" t="s">
        <v>161</v>
      </c>
    </row>
    <row r="1908" spans="2:65" s="1" customFormat="1" ht="21.75" customHeight="1">
      <c r="B1908" s="132"/>
      <c r="C1908" s="133" t="s">
        <v>1956</v>
      </c>
      <c r="D1908" s="133" t="s">
        <v>164</v>
      </c>
      <c r="E1908" s="134" t="s">
        <v>1957</v>
      </c>
      <c r="F1908" s="135" t="s">
        <v>1958</v>
      </c>
      <c r="G1908" s="136" t="s">
        <v>340</v>
      </c>
      <c r="H1908" s="137">
        <v>1356.931</v>
      </c>
      <c r="I1908" s="138"/>
      <c r="J1908" s="139">
        <f>ROUND(I1908*H1908,2)</f>
        <v>0</v>
      </c>
      <c r="K1908" s="135" t="s">
        <v>168</v>
      </c>
      <c r="L1908" s="33"/>
      <c r="M1908" s="140" t="s">
        <v>3</v>
      </c>
      <c r="N1908" s="141" t="s">
        <v>44</v>
      </c>
      <c r="P1908" s="142">
        <f>O1908*H1908</f>
        <v>0</v>
      </c>
      <c r="Q1908" s="142">
        <v>0</v>
      </c>
      <c r="R1908" s="142">
        <f>Q1908*H1908</f>
        <v>0</v>
      </c>
      <c r="S1908" s="142">
        <v>0.0003</v>
      </c>
      <c r="T1908" s="143">
        <f>S1908*H1908</f>
        <v>0.4070793</v>
      </c>
      <c r="AR1908" s="144" t="s">
        <v>310</v>
      </c>
      <c r="AT1908" s="144" t="s">
        <v>164</v>
      </c>
      <c r="AU1908" s="144" t="s">
        <v>82</v>
      </c>
      <c r="AY1908" s="18" t="s">
        <v>161</v>
      </c>
      <c r="BE1908" s="145">
        <f>IF(N1908="základní",J1908,0)</f>
        <v>0</v>
      </c>
      <c r="BF1908" s="145">
        <f>IF(N1908="snížená",J1908,0)</f>
        <v>0</v>
      </c>
      <c r="BG1908" s="145">
        <f>IF(N1908="zákl. přenesená",J1908,0)</f>
        <v>0</v>
      </c>
      <c r="BH1908" s="145">
        <f>IF(N1908="sníž. přenesená",J1908,0)</f>
        <v>0</v>
      </c>
      <c r="BI1908" s="145">
        <f>IF(N1908="nulová",J1908,0)</f>
        <v>0</v>
      </c>
      <c r="BJ1908" s="18" t="s">
        <v>80</v>
      </c>
      <c r="BK1908" s="145">
        <f>ROUND(I1908*H1908,2)</f>
        <v>0</v>
      </c>
      <c r="BL1908" s="18" t="s">
        <v>310</v>
      </c>
      <c r="BM1908" s="144" t="s">
        <v>1959</v>
      </c>
    </row>
    <row r="1909" spans="2:47" s="1" customFormat="1" ht="12">
      <c r="B1909" s="33"/>
      <c r="D1909" s="146" t="s">
        <v>171</v>
      </c>
      <c r="F1909" s="147" t="s">
        <v>1960</v>
      </c>
      <c r="I1909" s="148"/>
      <c r="L1909" s="33"/>
      <c r="M1909" s="149"/>
      <c r="T1909" s="54"/>
      <c r="AT1909" s="18" t="s">
        <v>171</v>
      </c>
      <c r="AU1909" s="18" t="s">
        <v>82</v>
      </c>
    </row>
    <row r="1910" spans="2:51" s="12" customFormat="1" ht="12">
      <c r="B1910" s="150"/>
      <c r="D1910" s="151" t="s">
        <v>173</v>
      </c>
      <c r="E1910" s="152" t="s">
        <v>3</v>
      </c>
      <c r="F1910" s="153" t="s">
        <v>1961</v>
      </c>
      <c r="H1910" s="152" t="s">
        <v>3</v>
      </c>
      <c r="I1910" s="154"/>
      <c r="L1910" s="150"/>
      <c r="M1910" s="155"/>
      <c r="T1910" s="156"/>
      <c r="AT1910" s="152" t="s">
        <v>173</v>
      </c>
      <c r="AU1910" s="152" t="s">
        <v>82</v>
      </c>
      <c r="AV1910" s="12" t="s">
        <v>80</v>
      </c>
      <c r="AW1910" s="12" t="s">
        <v>32</v>
      </c>
      <c r="AX1910" s="12" t="s">
        <v>73</v>
      </c>
      <c r="AY1910" s="152" t="s">
        <v>161</v>
      </c>
    </row>
    <row r="1911" spans="2:51" s="13" customFormat="1" ht="12">
      <c r="B1911" s="157"/>
      <c r="D1911" s="151" t="s">
        <v>173</v>
      </c>
      <c r="E1911" s="158" t="s">
        <v>3</v>
      </c>
      <c r="F1911" s="159" t="s">
        <v>1962</v>
      </c>
      <c r="H1911" s="160">
        <v>107.249</v>
      </c>
      <c r="I1911" s="161"/>
      <c r="L1911" s="157"/>
      <c r="M1911" s="162"/>
      <c r="T1911" s="163"/>
      <c r="AT1911" s="158" t="s">
        <v>173</v>
      </c>
      <c r="AU1911" s="158" t="s">
        <v>82</v>
      </c>
      <c r="AV1911" s="13" t="s">
        <v>82</v>
      </c>
      <c r="AW1911" s="13" t="s">
        <v>32</v>
      </c>
      <c r="AX1911" s="13" t="s">
        <v>73</v>
      </c>
      <c r="AY1911" s="158" t="s">
        <v>161</v>
      </c>
    </row>
    <row r="1912" spans="2:51" s="12" customFormat="1" ht="12">
      <c r="B1912" s="150"/>
      <c r="D1912" s="151" t="s">
        <v>173</v>
      </c>
      <c r="E1912" s="152" t="s">
        <v>3</v>
      </c>
      <c r="F1912" s="153" t="s">
        <v>442</v>
      </c>
      <c r="H1912" s="152" t="s">
        <v>3</v>
      </c>
      <c r="I1912" s="154"/>
      <c r="L1912" s="150"/>
      <c r="M1912" s="155"/>
      <c r="T1912" s="156"/>
      <c r="AT1912" s="152" t="s">
        <v>173</v>
      </c>
      <c r="AU1912" s="152" t="s">
        <v>82</v>
      </c>
      <c r="AV1912" s="12" t="s">
        <v>80</v>
      </c>
      <c r="AW1912" s="12" t="s">
        <v>32</v>
      </c>
      <c r="AX1912" s="12" t="s">
        <v>73</v>
      </c>
      <c r="AY1912" s="152" t="s">
        <v>161</v>
      </c>
    </row>
    <row r="1913" spans="2:51" s="13" customFormat="1" ht="12">
      <c r="B1913" s="157"/>
      <c r="D1913" s="151" t="s">
        <v>173</v>
      </c>
      <c r="E1913" s="158" t="s">
        <v>3</v>
      </c>
      <c r="F1913" s="159" t="s">
        <v>1963</v>
      </c>
      <c r="H1913" s="160">
        <v>629.947</v>
      </c>
      <c r="I1913" s="161"/>
      <c r="L1913" s="157"/>
      <c r="M1913" s="162"/>
      <c r="T1913" s="163"/>
      <c r="AT1913" s="158" t="s">
        <v>173</v>
      </c>
      <c r="AU1913" s="158" t="s">
        <v>82</v>
      </c>
      <c r="AV1913" s="13" t="s">
        <v>82</v>
      </c>
      <c r="AW1913" s="13" t="s">
        <v>32</v>
      </c>
      <c r="AX1913" s="13" t="s">
        <v>73</v>
      </c>
      <c r="AY1913" s="158" t="s">
        <v>161</v>
      </c>
    </row>
    <row r="1914" spans="2:51" s="12" customFormat="1" ht="12">
      <c r="B1914" s="150"/>
      <c r="D1914" s="151" t="s">
        <v>173</v>
      </c>
      <c r="E1914" s="152" t="s">
        <v>3</v>
      </c>
      <c r="F1914" s="153" t="s">
        <v>410</v>
      </c>
      <c r="H1914" s="152" t="s">
        <v>3</v>
      </c>
      <c r="I1914" s="154"/>
      <c r="L1914" s="150"/>
      <c r="M1914" s="155"/>
      <c r="T1914" s="156"/>
      <c r="AT1914" s="152" t="s">
        <v>173</v>
      </c>
      <c r="AU1914" s="152" t="s">
        <v>82</v>
      </c>
      <c r="AV1914" s="12" t="s">
        <v>80</v>
      </c>
      <c r="AW1914" s="12" t="s">
        <v>32</v>
      </c>
      <c r="AX1914" s="12" t="s">
        <v>73</v>
      </c>
      <c r="AY1914" s="152" t="s">
        <v>161</v>
      </c>
    </row>
    <row r="1915" spans="2:51" s="13" customFormat="1" ht="12">
      <c r="B1915" s="157"/>
      <c r="D1915" s="151" t="s">
        <v>173</v>
      </c>
      <c r="E1915" s="158" t="s">
        <v>3</v>
      </c>
      <c r="F1915" s="159" t="s">
        <v>1964</v>
      </c>
      <c r="H1915" s="160">
        <v>619.735</v>
      </c>
      <c r="I1915" s="161"/>
      <c r="L1915" s="157"/>
      <c r="M1915" s="162"/>
      <c r="T1915" s="163"/>
      <c r="AT1915" s="158" t="s">
        <v>173</v>
      </c>
      <c r="AU1915" s="158" t="s">
        <v>82</v>
      </c>
      <c r="AV1915" s="13" t="s">
        <v>82</v>
      </c>
      <c r="AW1915" s="13" t="s">
        <v>32</v>
      </c>
      <c r="AX1915" s="13" t="s">
        <v>73</v>
      </c>
      <c r="AY1915" s="158" t="s">
        <v>161</v>
      </c>
    </row>
    <row r="1916" spans="2:51" s="14" customFormat="1" ht="12">
      <c r="B1916" s="164"/>
      <c r="D1916" s="151" t="s">
        <v>173</v>
      </c>
      <c r="E1916" s="165" t="s">
        <v>3</v>
      </c>
      <c r="F1916" s="166" t="s">
        <v>192</v>
      </c>
      <c r="H1916" s="167">
        <v>1356.931</v>
      </c>
      <c r="I1916" s="168"/>
      <c r="L1916" s="164"/>
      <c r="M1916" s="169"/>
      <c r="T1916" s="170"/>
      <c r="AT1916" s="165" t="s">
        <v>173</v>
      </c>
      <c r="AU1916" s="165" t="s">
        <v>82</v>
      </c>
      <c r="AV1916" s="14" t="s">
        <v>169</v>
      </c>
      <c r="AW1916" s="14" t="s">
        <v>32</v>
      </c>
      <c r="AX1916" s="14" t="s">
        <v>80</v>
      </c>
      <c r="AY1916" s="165" t="s">
        <v>161</v>
      </c>
    </row>
    <row r="1917" spans="2:65" s="1" customFormat="1" ht="21.75" customHeight="1">
      <c r="B1917" s="132"/>
      <c r="C1917" s="133" t="s">
        <v>1965</v>
      </c>
      <c r="D1917" s="133" t="s">
        <v>164</v>
      </c>
      <c r="E1917" s="134" t="s">
        <v>1966</v>
      </c>
      <c r="F1917" s="135" t="s">
        <v>1967</v>
      </c>
      <c r="G1917" s="136" t="s">
        <v>340</v>
      </c>
      <c r="H1917" s="137">
        <v>1236.69</v>
      </c>
      <c r="I1917" s="138"/>
      <c r="J1917" s="139">
        <f>ROUND(I1917*H1917,2)</f>
        <v>0</v>
      </c>
      <c r="K1917" s="135" t="s">
        <v>168</v>
      </c>
      <c r="L1917" s="33"/>
      <c r="M1917" s="140" t="s">
        <v>3</v>
      </c>
      <c r="N1917" s="141" t="s">
        <v>44</v>
      </c>
      <c r="P1917" s="142">
        <f>O1917*H1917</f>
        <v>0</v>
      </c>
      <c r="Q1917" s="142">
        <v>1E-05</v>
      </c>
      <c r="R1917" s="142">
        <f>Q1917*H1917</f>
        <v>0.012366900000000002</v>
      </c>
      <c r="S1917" s="142">
        <v>0</v>
      </c>
      <c r="T1917" s="143">
        <f>S1917*H1917</f>
        <v>0</v>
      </c>
      <c r="AR1917" s="144" t="s">
        <v>310</v>
      </c>
      <c r="AT1917" s="144" t="s">
        <v>164</v>
      </c>
      <c r="AU1917" s="144" t="s">
        <v>82</v>
      </c>
      <c r="AY1917" s="18" t="s">
        <v>161</v>
      </c>
      <c r="BE1917" s="145">
        <f>IF(N1917="základní",J1917,0)</f>
        <v>0</v>
      </c>
      <c r="BF1917" s="145">
        <f>IF(N1917="snížená",J1917,0)</f>
        <v>0</v>
      </c>
      <c r="BG1917" s="145">
        <f>IF(N1917="zákl. přenesená",J1917,0)</f>
        <v>0</v>
      </c>
      <c r="BH1917" s="145">
        <f>IF(N1917="sníž. přenesená",J1917,0)</f>
        <v>0</v>
      </c>
      <c r="BI1917" s="145">
        <f>IF(N1917="nulová",J1917,0)</f>
        <v>0</v>
      </c>
      <c r="BJ1917" s="18" t="s">
        <v>80</v>
      </c>
      <c r="BK1917" s="145">
        <f>ROUND(I1917*H1917,2)</f>
        <v>0</v>
      </c>
      <c r="BL1917" s="18" t="s">
        <v>310</v>
      </c>
      <c r="BM1917" s="144" t="s">
        <v>1968</v>
      </c>
    </row>
    <row r="1918" spans="2:47" s="1" customFormat="1" ht="12">
      <c r="B1918" s="33"/>
      <c r="D1918" s="146" t="s">
        <v>171</v>
      </c>
      <c r="F1918" s="147" t="s">
        <v>1969</v>
      </c>
      <c r="I1918" s="148"/>
      <c r="L1918" s="33"/>
      <c r="M1918" s="149"/>
      <c r="T1918" s="54"/>
      <c r="AT1918" s="18" t="s">
        <v>171</v>
      </c>
      <c r="AU1918" s="18" t="s">
        <v>82</v>
      </c>
    </row>
    <row r="1919" spans="2:51" s="12" customFormat="1" ht="12">
      <c r="B1919" s="150"/>
      <c r="D1919" s="151" t="s">
        <v>173</v>
      </c>
      <c r="E1919" s="152" t="s">
        <v>3</v>
      </c>
      <c r="F1919" s="153" t="s">
        <v>299</v>
      </c>
      <c r="H1919" s="152" t="s">
        <v>3</v>
      </c>
      <c r="I1919" s="154"/>
      <c r="L1919" s="150"/>
      <c r="M1919" s="155"/>
      <c r="T1919" s="156"/>
      <c r="AT1919" s="152" t="s">
        <v>173</v>
      </c>
      <c r="AU1919" s="152" t="s">
        <v>82</v>
      </c>
      <c r="AV1919" s="12" t="s">
        <v>80</v>
      </c>
      <c r="AW1919" s="12" t="s">
        <v>32</v>
      </c>
      <c r="AX1919" s="12" t="s">
        <v>73</v>
      </c>
      <c r="AY1919" s="152" t="s">
        <v>161</v>
      </c>
    </row>
    <row r="1920" spans="2:51" s="13" customFormat="1" ht="12">
      <c r="B1920" s="157"/>
      <c r="D1920" s="151" t="s">
        <v>173</v>
      </c>
      <c r="E1920" s="158" t="s">
        <v>3</v>
      </c>
      <c r="F1920" s="159" t="s">
        <v>1970</v>
      </c>
      <c r="H1920" s="160">
        <v>21.1</v>
      </c>
      <c r="I1920" s="161"/>
      <c r="L1920" s="157"/>
      <c r="M1920" s="162"/>
      <c r="T1920" s="163"/>
      <c r="AT1920" s="158" t="s">
        <v>173</v>
      </c>
      <c r="AU1920" s="158" t="s">
        <v>82</v>
      </c>
      <c r="AV1920" s="13" t="s">
        <v>82</v>
      </c>
      <c r="AW1920" s="13" t="s">
        <v>32</v>
      </c>
      <c r="AX1920" s="13" t="s">
        <v>73</v>
      </c>
      <c r="AY1920" s="158" t="s">
        <v>161</v>
      </c>
    </row>
    <row r="1921" spans="2:51" s="12" customFormat="1" ht="12">
      <c r="B1921" s="150"/>
      <c r="D1921" s="151" t="s">
        <v>173</v>
      </c>
      <c r="E1921" s="152" t="s">
        <v>3</v>
      </c>
      <c r="F1921" s="153" t="s">
        <v>307</v>
      </c>
      <c r="H1921" s="152" t="s">
        <v>3</v>
      </c>
      <c r="I1921" s="154"/>
      <c r="L1921" s="150"/>
      <c r="M1921" s="155"/>
      <c r="T1921" s="156"/>
      <c r="AT1921" s="152" t="s">
        <v>173</v>
      </c>
      <c r="AU1921" s="152" t="s">
        <v>82</v>
      </c>
      <c r="AV1921" s="12" t="s">
        <v>80</v>
      </c>
      <c r="AW1921" s="12" t="s">
        <v>32</v>
      </c>
      <c r="AX1921" s="12" t="s">
        <v>73</v>
      </c>
      <c r="AY1921" s="152" t="s">
        <v>161</v>
      </c>
    </row>
    <row r="1922" spans="2:51" s="13" customFormat="1" ht="12">
      <c r="B1922" s="157"/>
      <c r="D1922" s="151" t="s">
        <v>173</v>
      </c>
      <c r="E1922" s="158" t="s">
        <v>3</v>
      </c>
      <c r="F1922" s="159" t="s">
        <v>1971</v>
      </c>
      <c r="H1922" s="160">
        <v>439.86</v>
      </c>
      <c r="I1922" s="161"/>
      <c r="L1922" s="157"/>
      <c r="M1922" s="162"/>
      <c r="T1922" s="163"/>
      <c r="AT1922" s="158" t="s">
        <v>173</v>
      </c>
      <c r="AU1922" s="158" t="s">
        <v>82</v>
      </c>
      <c r="AV1922" s="13" t="s">
        <v>82</v>
      </c>
      <c r="AW1922" s="13" t="s">
        <v>32</v>
      </c>
      <c r="AX1922" s="13" t="s">
        <v>73</v>
      </c>
      <c r="AY1922" s="158" t="s">
        <v>161</v>
      </c>
    </row>
    <row r="1923" spans="2:51" s="12" customFormat="1" ht="12">
      <c r="B1923" s="150"/>
      <c r="D1923" s="151" t="s">
        <v>173</v>
      </c>
      <c r="E1923" s="152" t="s">
        <v>3</v>
      </c>
      <c r="F1923" s="153" t="s">
        <v>276</v>
      </c>
      <c r="H1923" s="152" t="s">
        <v>3</v>
      </c>
      <c r="I1923" s="154"/>
      <c r="L1923" s="150"/>
      <c r="M1923" s="155"/>
      <c r="T1923" s="156"/>
      <c r="AT1923" s="152" t="s">
        <v>173</v>
      </c>
      <c r="AU1923" s="152" t="s">
        <v>82</v>
      </c>
      <c r="AV1923" s="12" t="s">
        <v>80</v>
      </c>
      <c r="AW1923" s="12" t="s">
        <v>32</v>
      </c>
      <c r="AX1923" s="12" t="s">
        <v>73</v>
      </c>
      <c r="AY1923" s="152" t="s">
        <v>161</v>
      </c>
    </row>
    <row r="1924" spans="2:51" s="13" customFormat="1" ht="12">
      <c r="B1924" s="157"/>
      <c r="D1924" s="151" t="s">
        <v>173</v>
      </c>
      <c r="E1924" s="158" t="s">
        <v>3</v>
      </c>
      <c r="F1924" s="159" t="s">
        <v>1972</v>
      </c>
      <c r="H1924" s="160">
        <v>381.435</v>
      </c>
      <c r="I1924" s="161"/>
      <c r="L1924" s="157"/>
      <c r="M1924" s="162"/>
      <c r="T1924" s="163"/>
      <c r="AT1924" s="158" t="s">
        <v>173</v>
      </c>
      <c r="AU1924" s="158" t="s">
        <v>82</v>
      </c>
      <c r="AV1924" s="13" t="s">
        <v>82</v>
      </c>
      <c r="AW1924" s="13" t="s">
        <v>32</v>
      </c>
      <c r="AX1924" s="13" t="s">
        <v>73</v>
      </c>
      <c r="AY1924" s="158" t="s">
        <v>161</v>
      </c>
    </row>
    <row r="1925" spans="2:51" s="12" customFormat="1" ht="12">
      <c r="B1925" s="150"/>
      <c r="D1925" s="151" t="s">
        <v>173</v>
      </c>
      <c r="E1925" s="152" t="s">
        <v>3</v>
      </c>
      <c r="F1925" s="153" t="s">
        <v>1973</v>
      </c>
      <c r="H1925" s="152" t="s">
        <v>3</v>
      </c>
      <c r="I1925" s="154"/>
      <c r="L1925" s="150"/>
      <c r="M1925" s="155"/>
      <c r="T1925" s="156"/>
      <c r="AT1925" s="152" t="s">
        <v>173</v>
      </c>
      <c r="AU1925" s="152" t="s">
        <v>82</v>
      </c>
      <c r="AV1925" s="12" t="s">
        <v>80</v>
      </c>
      <c r="AW1925" s="12" t="s">
        <v>32</v>
      </c>
      <c r="AX1925" s="12" t="s">
        <v>73</v>
      </c>
      <c r="AY1925" s="152" t="s">
        <v>161</v>
      </c>
    </row>
    <row r="1926" spans="2:51" s="13" customFormat="1" ht="12">
      <c r="B1926" s="157"/>
      <c r="D1926" s="151" t="s">
        <v>173</v>
      </c>
      <c r="E1926" s="158" t="s">
        <v>3</v>
      </c>
      <c r="F1926" s="159" t="s">
        <v>1974</v>
      </c>
      <c r="H1926" s="160">
        <v>394.295</v>
      </c>
      <c r="I1926" s="161"/>
      <c r="L1926" s="157"/>
      <c r="M1926" s="162"/>
      <c r="T1926" s="163"/>
      <c r="AT1926" s="158" t="s">
        <v>173</v>
      </c>
      <c r="AU1926" s="158" t="s">
        <v>82</v>
      </c>
      <c r="AV1926" s="13" t="s">
        <v>82</v>
      </c>
      <c r="AW1926" s="13" t="s">
        <v>32</v>
      </c>
      <c r="AX1926" s="13" t="s">
        <v>73</v>
      </c>
      <c r="AY1926" s="158" t="s">
        <v>161</v>
      </c>
    </row>
    <row r="1927" spans="2:51" s="14" customFormat="1" ht="12">
      <c r="B1927" s="164"/>
      <c r="D1927" s="151" t="s">
        <v>173</v>
      </c>
      <c r="E1927" s="165" t="s">
        <v>3</v>
      </c>
      <c r="F1927" s="166" t="s">
        <v>192</v>
      </c>
      <c r="H1927" s="167">
        <v>1236.69</v>
      </c>
      <c r="I1927" s="168"/>
      <c r="L1927" s="164"/>
      <c r="M1927" s="169"/>
      <c r="T1927" s="170"/>
      <c r="AT1927" s="165" t="s">
        <v>173</v>
      </c>
      <c r="AU1927" s="165" t="s">
        <v>82</v>
      </c>
      <c r="AV1927" s="14" t="s">
        <v>169</v>
      </c>
      <c r="AW1927" s="14" t="s">
        <v>32</v>
      </c>
      <c r="AX1927" s="14" t="s">
        <v>80</v>
      </c>
      <c r="AY1927" s="165" t="s">
        <v>161</v>
      </c>
    </row>
    <row r="1928" spans="2:65" s="1" customFormat="1" ht="16.5" customHeight="1">
      <c r="B1928" s="132"/>
      <c r="C1928" s="171" t="s">
        <v>1975</v>
      </c>
      <c r="D1928" s="171" t="s">
        <v>193</v>
      </c>
      <c r="E1928" s="172" t="s">
        <v>1976</v>
      </c>
      <c r="F1928" s="173" t="s">
        <v>1977</v>
      </c>
      <c r="G1928" s="174" t="s">
        <v>340</v>
      </c>
      <c r="H1928" s="175">
        <v>1360.359</v>
      </c>
      <c r="I1928" s="176"/>
      <c r="J1928" s="177">
        <f>ROUND(I1928*H1928,2)</f>
        <v>0</v>
      </c>
      <c r="K1928" s="173" t="s">
        <v>168</v>
      </c>
      <c r="L1928" s="178"/>
      <c r="M1928" s="179" t="s">
        <v>3</v>
      </c>
      <c r="N1928" s="180" t="s">
        <v>44</v>
      </c>
      <c r="P1928" s="142">
        <f>O1928*H1928</f>
        <v>0</v>
      </c>
      <c r="Q1928" s="142">
        <v>0.0003</v>
      </c>
      <c r="R1928" s="142">
        <f>Q1928*H1928</f>
        <v>0.40810769999999996</v>
      </c>
      <c r="S1928" s="142">
        <v>0</v>
      </c>
      <c r="T1928" s="143">
        <f>S1928*H1928</f>
        <v>0</v>
      </c>
      <c r="AR1928" s="144" t="s">
        <v>488</v>
      </c>
      <c r="AT1928" s="144" t="s">
        <v>193</v>
      </c>
      <c r="AU1928" s="144" t="s">
        <v>82</v>
      </c>
      <c r="AY1928" s="18" t="s">
        <v>161</v>
      </c>
      <c r="BE1928" s="145">
        <f>IF(N1928="základní",J1928,0)</f>
        <v>0</v>
      </c>
      <c r="BF1928" s="145">
        <f>IF(N1928="snížená",J1928,0)</f>
        <v>0</v>
      </c>
      <c r="BG1928" s="145">
        <f>IF(N1928="zákl. přenesená",J1928,0)</f>
        <v>0</v>
      </c>
      <c r="BH1928" s="145">
        <f>IF(N1928="sníž. přenesená",J1928,0)</f>
        <v>0</v>
      </c>
      <c r="BI1928" s="145">
        <f>IF(N1928="nulová",J1928,0)</f>
        <v>0</v>
      </c>
      <c r="BJ1928" s="18" t="s">
        <v>80</v>
      </c>
      <c r="BK1928" s="145">
        <f>ROUND(I1928*H1928,2)</f>
        <v>0</v>
      </c>
      <c r="BL1928" s="18" t="s">
        <v>310</v>
      </c>
      <c r="BM1928" s="144" t="s">
        <v>1978</v>
      </c>
    </row>
    <row r="1929" spans="2:47" s="1" customFormat="1" ht="12">
      <c r="B1929" s="33"/>
      <c r="D1929" s="146" t="s">
        <v>171</v>
      </c>
      <c r="F1929" s="147" t="s">
        <v>1979</v>
      </c>
      <c r="I1929" s="148"/>
      <c r="L1929" s="33"/>
      <c r="M1929" s="149"/>
      <c r="T1929" s="54"/>
      <c r="AT1929" s="18" t="s">
        <v>171</v>
      </c>
      <c r="AU1929" s="18" t="s">
        <v>82</v>
      </c>
    </row>
    <row r="1930" spans="2:51" s="13" customFormat="1" ht="12">
      <c r="B1930" s="157"/>
      <c r="D1930" s="151" t="s">
        <v>173</v>
      </c>
      <c r="E1930" s="158" t="s">
        <v>3</v>
      </c>
      <c r="F1930" s="159" t="s">
        <v>1980</v>
      </c>
      <c r="H1930" s="160">
        <v>1360.359</v>
      </c>
      <c r="I1930" s="161"/>
      <c r="L1930" s="157"/>
      <c r="M1930" s="162"/>
      <c r="T1930" s="163"/>
      <c r="AT1930" s="158" t="s">
        <v>173</v>
      </c>
      <c r="AU1930" s="158" t="s">
        <v>82</v>
      </c>
      <c r="AV1930" s="13" t="s">
        <v>82</v>
      </c>
      <c r="AW1930" s="13" t="s">
        <v>32</v>
      </c>
      <c r="AX1930" s="13" t="s">
        <v>80</v>
      </c>
      <c r="AY1930" s="158" t="s">
        <v>161</v>
      </c>
    </row>
    <row r="1931" spans="2:51" s="13" customFormat="1" ht="12">
      <c r="B1931" s="157"/>
      <c r="C1931" s="171" t="s">
        <v>1975</v>
      </c>
      <c r="D1931" s="171" t="s">
        <v>193</v>
      </c>
      <c r="E1931" s="172" t="s">
        <v>1976</v>
      </c>
      <c r="F1931" s="173" t="s">
        <v>1977</v>
      </c>
      <c r="G1931" s="174" t="s">
        <v>340</v>
      </c>
      <c r="H1931" s="175">
        <v>1360.359</v>
      </c>
      <c r="I1931" s="176"/>
      <c r="J1931" s="177">
        <f>ROUND(I1931*H1931,2)</f>
        <v>0</v>
      </c>
      <c r="K1931" s="173" t="s">
        <v>168</v>
      </c>
      <c r="L1931" s="157"/>
      <c r="M1931" s="162"/>
      <c r="T1931" s="163"/>
      <c r="AT1931" s="158"/>
      <c r="AU1931" s="158"/>
      <c r="AY1931" s="158"/>
    </row>
    <row r="1932" spans="2:51" s="13" customFormat="1" ht="12">
      <c r="B1932" s="157"/>
      <c r="C1932" s="1"/>
      <c r="D1932" s="146" t="s">
        <v>171</v>
      </c>
      <c r="E1932" s="1"/>
      <c r="F1932" s="147" t="s">
        <v>1979</v>
      </c>
      <c r="G1932" s="1"/>
      <c r="H1932" s="1"/>
      <c r="I1932" s="148"/>
      <c r="J1932" s="1"/>
      <c r="K1932" s="1"/>
      <c r="L1932" s="157"/>
      <c r="M1932" s="162"/>
      <c r="T1932" s="163"/>
      <c r="AT1932" s="158"/>
      <c r="AU1932" s="158"/>
      <c r="AY1932" s="158"/>
    </row>
    <row r="1933" spans="2:51" s="13" customFormat="1" ht="12">
      <c r="B1933" s="157"/>
      <c r="D1933" s="151" t="s">
        <v>173</v>
      </c>
      <c r="E1933" s="158" t="s">
        <v>3</v>
      </c>
      <c r="F1933" s="159" t="s">
        <v>1980</v>
      </c>
      <c r="H1933" s="160">
        <v>1360.359</v>
      </c>
      <c r="I1933" s="161"/>
      <c r="L1933" s="157"/>
      <c r="M1933" s="162"/>
      <c r="T1933" s="163"/>
      <c r="AT1933" s="158"/>
      <c r="AU1933" s="158"/>
      <c r="AY1933" s="158"/>
    </row>
    <row r="1934" spans="2:65" s="1" customFormat="1" ht="16.5" customHeight="1">
      <c r="B1934" s="132"/>
      <c r="C1934" s="133" t="s">
        <v>1981</v>
      </c>
      <c r="D1934" s="133" t="s">
        <v>164</v>
      </c>
      <c r="E1934" s="134" t="s">
        <v>1982</v>
      </c>
      <c r="F1934" s="135" t="s">
        <v>1983</v>
      </c>
      <c r="G1934" s="136" t="s">
        <v>340</v>
      </c>
      <c r="H1934" s="137">
        <v>38.8</v>
      </c>
      <c r="I1934" s="138"/>
      <c r="J1934" s="139">
        <f>ROUND(I1934*H1934,2)</f>
        <v>0</v>
      </c>
      <c r="K1934" s="135" t="s">
        <v>168</v>
      </c>
      <c r="L1934" s="33"/>
      <c r="M1934" s="140" t="s">
        <v>3</v>
      </c>
      <c r="N1934" s="141" t="s">
        <v>44</v>
      </c>
      <c r="P1934" s="142">
        <f>O1934*H1934</f>
        <v>0</v>
      </c>
      <c r="Q1934" s="142">
        <v>0</v>
      </c>
      <c r="R1934" s="142">
        <f>Q1934*H1934</f>
        <v>0</v>
      </c>
      <c r="S1934" s="142">
        <v>0</v>
      </c>
      <c r="T1934" s="143">
        <f>S1934*H1934</f>
        <v>0</v>
      </c>
      <c r="AR1934" s="144" t="s">
        <v>310</v>
      </c>
      <c r="AT1934" s="144" t="s">
        <v>164</v>
      </c>
      <c r="AU1934" s="144" t="s">
        <v>82</v>
      </c>
      <c r="AY1934" s="18" t="s">
        <v>161</v>
      </c>
      <c r="BE1934" s="145">
        <f>IF(N1934="základní",J1934,0)</f>
        <v>0</v>
      </c>
      <c r="BF1934" s="145">
        <f>IF(N1934="snížená",J1934,0)</f>
        <v>0</v>
      </c>
      <c r="BG1934" s="145">
        <f>IF(N1934="zákl. přenesená",J1934,0)</f>
        <v>0</v>
      </c>
      <c r="BH1934" s="145">
        <f>IF(N1934="sníž. přenesená",J1934,0)</f>
        <v>0</v>
      </c>
      <c r="BI1934" s="145">
        <f>IF(N1934="nulová",J1934,0)</f>
        <v>0</v>
      </c>
      <c r="BJ1934" s="18" t="s">
        <v>80</v>
      </c>
      <c r="BK1934" s="145">
        <f>ROUND(I1934*H1934,2)</f>
        <v>0</v>
      </c>
      <c r="BL1934" s="18" t="s">
        <v>310</v>
      </c>
      <c r="BM1934" s="144" t="s">
        <v>1984</v>
      </c>
    </row>
    <row r="1935" spans="2:47" s="1" customFormat="1" ht="12">
      <c r="B1935" s="33"/>
      <c r="D1935" s="146" t="s">
        <v>171</v>
      </c>
      <c r="F1935" s="147" t="s">
        <v>1985</v>
      </c>
      <c r="I1935" s="148"/>
      <c r="L1935" s="33"/>
      <c r="M1935" s="149"/>
      <c r="T1935" s="54"/>
      <c r="AT1935" s="18" t="s">
        <v>171</v>
      </c>
      <c r="AU1935" s="18" t="s">
        <v>82</v>
      </c>
    </row>
    <row r="1936" spans="2:51" s="12" customFormat="1" ht="12">
      <c r="B1936" s="150"/>
      <c r="D1936" s="151" t="s">
        <v>173</v>
      </c>
      <c r="E1936" s="152" t="s">
        <v>3</v>
      </c>
      <c r="F1936" s="153" t="s">
        <v>299</v>
      </c>
      <c r="H1936" s="152" t="s">
        <v>3</v>
      </c>
      <c r="I1936" s="154"/>
      <c r="L1936" s="150"/>
      <c r="M1936" s="155"/>
      <c r="T1936" s="156"/>
      <c r="AT1936" s="152" t="s">
        <v>173</v>
      </c>
      <c r="AU1936" s="152" t="s">
        <v>82</v>
      </c>
      <c r="AV1936" s="12" t="s">
        <v>80</v>
      </c>
      <c r="AW1936" s="12" t="s">
        <v>32</v>
      </c>
      <c r="AX1936" s="12" t="s">
        <v>73</v>
      </c>
      <c r="AY1936" s="152" t="s">
        <v>161</v>
      </c>
    </row>
    <row r="1937" spans="2:51" s="13" customFormat="1" ht="12">
      <c r="B1937" s="157"/>
      <c r="D1937" s="151" t="s">
        <v>173</v>
      </c>
      <c r="E1937" s="158" t="s">
        <v>3</v>
      </c>
      <c r="F1937" s="159" t="s">
        <v>1986</v>
      </c>
      <c r="H1937" s="160">
        <v>0.9</v>
      </c>
      <c r="I1937" s="161"/>
      <c r="L1937" s="157"/>
      <c r="M1937" s="162"/>
      <c r="T1937" s="163"/>
      <c r="AT1937" s="158" t="s">
        <v>173</v>
      </c>
      <c r="AU1937" s="158" t="s">
        <v>82</v>
      </c>
      <c r="AV1937" s="13" t="s">
        <v>82</v>
      </c>
      <c r="AW1937" s="13" t="s">
        <v>32</v>
      </c>
      <c r="AX1937" s="13" t="s">
        <v>73</v>
      </c>
      <c r="AY1937" s="158" t="s">
        <v>161</v>
      </c>
    </row>
    <row r="1938" spans="2:51" s="12" customFormat="1" ht="12">
      <c r="B1938" s="150"/>
      <c r="D1938" s="151" t="s">
        <v>173</v>
      </c>
      <c r="E1938" s="152" t="s">
        <v>3</v>
      </c>
      <c r="F1938" s="153" t="s">
        <v>307</v>
      </c>
      <c r="H1938" s="152" t="s">
        <v>3</v>
      </c>
      <c r="I1938" s="154"/>
      <c r="L1938" s="150"/>
      <c r="M1938" s="155"/>
      <c r="T1938" s="156"/>
      <c r="AT1938" s="152" t="s">
        <v>173</v>
      </c>
      <c r="AU1938" s="152" t="s">
        <v>82</v>
      </c>
      <c r="AV1938" s="12" t="s">
        <v>80</v>
      </c>
      <c r="AW1938" s="12" t="s">
        <v>32</v>
      </c>
      <c r="AX1938" s="12" t="s">
        <v>73</v>
      </c>
      <c r="AY1938" s="152" t="s">
        <v>161</v>
      </c>
    </row>
    <row r="1939" spans="2:51" s="13" customFormat="1" ht="12">
      <c r="B1939" s="157"/>
      <c r="D1939" s="151" t="s">
        <v>173</v>
      </c>
      <c r="E1939" s="158" t="s">
        <v>3</v>
      </c>
      <c r="F1939" s="159" t="s">
        <v>1987</v>
      </c>
      <c r="H1939" s="160">
        <v>11</v>
      </c>
      <c r="I1939" s="161"/>
      <c r="L1939" s="157"/>
      <c r="M1939" s="162"/>
      <c r="T1939" s="163"/>
      <c r="AT1939" s="158" t="s">
        <v>173</v>
      </c>
      <c r="AU1939" s="158" t="s">
        <v>82</v>
      </c>
      <c r="AV1939" s="13" t="s">
        <v>82</v>
      </c>
      <c r="AW1939" s="13" t="s">
        <v>32</v>
      </c>
      <c r="AX1939" s="13" t="s">
        <v>73</v>
      </c>
      <c r="AY1939" s="158" t="s">
        <v>161</v>
      </c>
    </row>
    <row r="1940" spans="2:51" s="12" customFormat="1" ht="12">
      <c r="B1940" s="150"/>
      <c r="D1940" s="151" t="s">
        <v>173</v>
      </c>
      <c r="E1940" s="152" t="s">
        <v>3</v>
      </c>
      <c r="F1940" s="153" t="s">
        <v>276</v>
      </c>
      <c r="H1940" s="152" t="s">
        <v>3</v>
      </c>
      <c r="I1940" s="154"/>
      <c r="L1940" s="150"/>
      <c r="M1940" s="155"/>
      <c r="T1940" s="156"/>
      <c r="AT1940" s="152" t="s">
        <v>173</v>
      </c>
      <c r="AU1940" s="152" t="s">
        <v>82</v>
      </c>
      <c r="AV1940" s="12" t="s">
        <v>80</v>
      </c>
      <c r="AW1940" s="12" t="s">
        <v>32</v>
      </c>
      <c r="AX1940" s="12" t="s">
        <v>73</v>
      </c>
      <c r="AY1940" s="152" t="s">
        <v>161</v>
      </c>
    </row>
    <row r="1941" spans="2:51" s="13" customFormat="1" ht="12">
      <c r="B1941" s="157"/>
      <c r="D1941" s="151" t="s">
        <v>173</v>
      </c>
      <c r="E1941" s="158" t="s">
        <v>3</v>
      </c>
      <c r="F1941" s="159" t="s">
        <v>1988</v>
      </c>
      <c r="H1941" s="160">
        <v>26.9</v>
      </c>
      <c r="I1941" s="161"/>
      <c r="L1941" s="157"/>
      <c r="M1941" s="162"/>
      <c r="T1941" s="163"/>
      <c r="AT1941" s="158" t="s">
        <v>173</v>
      </c>
      <c r="AU1941" s="158" t="s">
        <v>82</v>
      </c>
      <c r="AV1941" s="13" t="s">
        <v>82</v>
      </c>
      <c r="AW1941" s="13" t="s">
        <v>32</v>
      </c>
      <c r="AX1941" s="13" t="s">
        <v>73</v>
      </c>
      <c r="AY1941" s="158" t="s">
        <v>161</v>
      </c>
    </row>
    <row r="1942" spans="2:51" s="14" customFormat="1" ht="12">
      <c r="B1942" s="164"/>
      <c r="D1942" s="151" t="s">
        <v>173</v>
      </c>
      <c r="E1942" s="165" t="s">
        <v>3</v>
      </c>
      <c r="F1942" s="166" t="s">
        <v>192</v>
      </c>
      <c r="H1942" s="167">
        <v>38.8</v>
      </c>
      <c r="I1942" s="168"/>
      <c r="L1942" s="164"/>
      <c r="M1942" s="169"/>
      <c r="T1942" s="170"/>
      <c r="AT1942" s="165" t="s">
        <v>173</v>
      </c>
      <c r="AU1942" s="165" t="s">
        <v>82</v>
      </c>
      <c r="AV1942" s="14" t="s">
        <v>169</v>
      </c>
      <c r="AW1942" s="14" t="s">
        <v>32</v>
      </c>
      <c r="AX1942" s="14" t="s">
        <v>80</v>
      </c>
      <c r="AY1942" s="165" t="s">
        <v>161</v>
      </c>
    </row>
    <row r="1943" spans="2:65" s="1" customFormat="1" ht="16.5" customHeight="1">
      <c r="B1943" s="132"/>
      <c r="C1943" s="171" t="s">
        <v>1989</v>
      </c>
      <c r="D1943" s="171" t="s">
        <v>193</v>
      </c>
      <c r="E1943" s="172" t="s">
        <v>1990</v>
      </c>
      <c r="F1943" s="173" t="s">
        <v>1991</v>
      </c>
      <c r="G1943" s="174" t="s">
        <v>340</v>
      </c>
      <c r="H1943" s="175">
        <v>42.68</v>
      </c>
      <c r="I1943" s="176"/>
      <c r="J1943" s="177">
        <f>ROUND(I1943*H1943,2)</f>
        <v>0</v>
      </c>
      <c r="K1943" s="173" t="s">
        <v>168</v>
      </c>
      <c r="L1943" s="178"/>
      <c r="M1943" s="179" t="s">
        <v>3</v>
      </c>
      <c r="N1943" s="180" t="s">
        <v>44</v>
      </c>
      <c r="P1943" s="142">
        <f>O1943*H1943</f>
        <v>0</v>
      </c>
      <c r="Q1943" s="142">
        <v>0.0004</v>
      </c>
      <c r="R1943" s="142">
        <f>Q1943*H1943</f>
        <v>0.017072</v>
      </c>
      <c r="S1943" s="142">
        <v>0</v>
      </c>
      <c r="T1943" s="143">
        <f>S1943*H1943</f>
        <v>0</v>
      </c>
      <c r="AR1943" s="144" t="s">
        <v>488</v>
      </c>
      <c r="AT1943" s="144" t="s">
        <v>193</v>
      </c>
      <c r="AU1943" s="144" t="s">
        <v>82</v>
      </c>
      <c r="AY1943" s="18" t="s">
        <v>161</v>
      </c>
      <c r="BE1943" s="145">
        <f>IF(N1943="základní",J1943,0)</f>
        <v>0</v>
      </c>
      <c r="BF1943" s="145">
        <f>IF(N1943="snížená",J1943,0)</f>
        <v>0</v>
      </c>
      <c r="BG1943" s="145">
        <f>IF(N1943="zákl. přenesená",J1943,0)</f>
        <v>0</v>
      </c>
      <c r="BH1943" s="145">
        <f>IF(N1943="sníž. přenesená",J1943,0)</f>
        <v>0</v>
      </c>
      <c r="BI1943" s="145">
        <f>IF(N1943="nulová",J1943,0)</f>
        <v>0</v>
      </c>
      <c r="BJ1943" s="18" t="s">
        <v>80</v>
      </c>
      <c r="BK1943" s="145">
        <f>ROUND(I1943*H1943,2)</f>
        <v>0</v>
      </c>
      <c r="BL1943" s="18" t="s">
        <v>310</v>
      </c>
      <c r="BM1943" s="144" t="s">
        <v>1992</v>
      </c>
    </row>
    <row r="1944" spans="2:47" s="1" customFormat="1" ht="12">
      <c r="B1944" s="33"/>
      <c r="D1944" s="146" t="s">
        <v>171</v>
      </c>
      <c r="F1944" s="147" t="s">
        <v>1993</v>
      </c>
      <c r="I1944" s="148"/>
      <c r="L1944" s="33"/>
      <c r="M1944" s="149"/>
      <c r="T1944" s="54"/>
      <c r="AT1944" s="18" t="s">
        <v>171</v>
      </c>
      <c r="AU1944" s="18" t="s">
        <v>82</v>
      </c>
    </row>
    <row r="1945" spans="2:51" s="13" customFormat="1" ht="12">
      <c r="B1945" s="157"/>
      <c r="D1945" s="151" t="s">
        <v>173</v>
      </c>
      <c r="E1945" s="158" t="s">
        <v>3</v>
      </c>
      <c r="F1945" s="159" t="s">
        <v>1994</v>
      </c>
      <c r="H1945" s="160">
        <v>42.68</v>
      </c>
      <c r="I1945" s="161"/>
      <c r="L1945" s="157"/>
      <c r="M1945" s="162"/>
      <c r="T1945" s="163"/>
      <c r="AT1945" s="158" t="s">
        <v>173</v>
      </c>
      <c r="AU1945" s="158" t="s">
        <v>82</v>
      </c>
      <c r="AV1945" s="13" t="s">
        <v>82</v>
      </c>
      <c r="AW1945" s="13" t="s">
        <v>32</v>
      </c>
      <c r="AX1945" s="13" t="s">
        <v>80</v>
      </c>
      <c r="AY1945" s="158" t="s">
        <v>161</v>
      </c>
    </row>
    <row r="1946" spans="2:65" s="1" customFormat="1" ht="49.15" customHeight="1">
      <c r="B1946" s="132"/>
      <c r="C1946" s="133" t="s">
        <v>1995</v>
      </c>
      <c r="D1946" s="133" t="s">
        <v>164</v>
      </c>
      <c r="E1946" s="134" t="s">
        <v>1996</v>
      </c>
      <c r="F1946" s="135" t="s">
        <v>1997</v>
      </c>
      <c r="G1946" s="136" t="s">
        <v>240</v>
      </c>
      <c r="H1946" s="137">
        <v>5.021</v>
      </c>
      <c r="I1946" s="138"/>
      <c r="J1946" s="139">
        <f>ROUND(I1946*H1946,2)</f>
        <v>0</v>
      </c>
      <c r="K1946" s="135" t="s">
        <v>168</v>
      </c>
      <c r="L1946" s="33"/>
      <c r="M1946" s="140" t="s">
        <v>3</v>
      </c>
      <c r="N1946" s="141" t="s">
        <v>44</v>
      </c>
      <c r="P1946" s="142">
        <f>O1946*H1946</f>
        <v>0</v>
      </c>
      <c r="Q1946" s="142">
        <v>0</v>
      </c>
      <c r="R1946" s="142">
        <f>Q1946*H1946</f>
        <v>0</v>
      </c>
      <c r="S1946" s="142">
        <v>0</v>
      </c>
      <c r="T1946" s="143">
        <f>S1946*H1946</f>
        <v>0</v>
      </c>
      <c r="AR1946" s="144" t="s">
        <v>310</v>
      </c>
      <c r="AT1946" s="144" t="s">
        <v>164</v>
      </c>
      <c r="AU1946" s="144" t="s">
        <v>82</v>
      </c>
      <c r="AY1946" s="18" t="s">
        <v>161</v>
      </c>
      <c r="BE1946" s="145">
        <f>IF(N1946="základní",J1946,0)</f>
        <v>0</v>
      </c>
      <c r="BF1946" s="145">
        <f>IF(N1946="snížená",J1946,0)</f>
        <v>0</v>
      </c>
      <c r="BG1946" s="145">
        <f>IF(N1946="zákl. přenesená",J1946,0)</f>
        <v>0</v>
      </c>
      <c r="BH1946" s="145">
        <f>IF(N1946="sníž. přenesená",J1946,0)</f>
        <v>0</v>
      </c>
      <c r="BI1946" s="145">
        <f>IF(N1946="nulová",J1946,0)</f>
        <v>0</v>
      </c>
      <c r="BJ1946" s="18" t="s">
        <v>80</v>
      </c>
      <c r="BK1946" s="145">
        <f>ROUND(I1946*H1946,2)</f>
        <v>0</v>
      </c>
      <c r="BL1946" s="18" t="s">
        <v>310</v>
      </c>
      <c r="BM1946" s="144" t="s">
        <v>1998</v>
      </c>
    </row>
    <row r="1947" spans="2:47" s="1" customFormat="1" ht="12">
      <c r="B1947" s="33"/>
      <c r="D1947" s="146" t="s">
        <v>171</v>
      </c>
      <c r="F1947" s="147" t="s">
        <v>1999</v>
      </c>
      <c r="I1947" s="148"/>
      <c r="L1947" s="33"/>
      <c r="M1947" s="149"/>
      <c r="T1947" s="54"/>
      <c r="AT1947" s="18" t="s">
        <v>171</v>
      </c>
      <c r="AU1947" s="18" t="s">
        <v>82</v>
      </c>
    </row>
    <row r="1948" spans="2:65" s="1" customFormat="1" ht="49.15" customHeight="1">
      <c r="B1948" s="132"/>
      <c r="C1948" s="133" t="s">
        <v>2000</v>
      </c>
      <c r="D1948" s="133" t="s">
        <v>164</v>
      </c>
      <c r="E1948" s="134" t="s">
        <v>2001</v>
      </c>
      <c r="F1948" s="135" t="s">
        <v>2002</v>
      </c>
      <c r="G1948" s="136" t="s">
        <v>240</v>
      </c>
      <c r="H1948" s="137">
        <v>5.021</v>
      </c>
      <c r="I1948" s="138"/>
      <c r="J1948" s="139">
        <f>ROUND(I1948*H1948,2)</f>
        <v>0</v>
      </c>
      <c r="K1948" s="135" t="s">
        <v>168</v>
      </c>
      <c r="L1948" s="33"/>
      <c r="M1948" s="140" t="s">
        <v>3</v>
      </c>
      <c r="N1948" s="141" t="s">
        <v>44</v>
      </c>
      <c r="P1948" s="142">
        <f>O1948*H1948</f>
        <v>0</v>
      </c>
      <c r="Q1948" s="142">
        <v>0</v>
      </c>
      <c r="R1948" s="142">
        <f>Q1948*H1948</f>
        <v>0</v>
      </c>
      <c r="S1948" s="142">
        <v>0</v>
      </c>
      <c r="T1948" s="143">
        <f>S1948*H1948</f>
        <v>0</v>
      </c>
      <c r="AR1948" s="144" t="s">
        <v>310</v>
      </c>
      <c r="AT1948" s="144" t="s">
        <v>164</v>
      </c>
      <c r="AU1948" s="144" t="s">
        <v>82</v>
      </c>
      <c r="AY1948" s="18" t="s">
        <v>161</v>
      </c>
      <c r="BE1948" s="145">
        <f>IF(N1948="základní",J1948,0)</f>
        <v>0</v>
      </c>
      <c r="BF1948" s="145">
        <f>IF(N1948="snížená",J1948,0)</f>
        <v>0</v>
      </c>
      <c r="BG1948" s="145">
        <f>IF(N1948="zákl. přenesená",J1948,0)</f>
        <v>0</v>
      </c>
      <c r="BH1948" s="145">
        <f>IF(N1948="sníž. přenesená",J1948,0)</f>
        <v>0</v>
      </c>
      <c r="BI1948" s="145">
        <f>IF(N1948="nulová",J1948,0)</f>
        <v>0</v>
      </c>
      <c r="BJ1948" s="18" t="s">
        <v>80</v>
      </c>
      <c r="BK1948" s="145">
        <f>ROUND(I1948*H1948,2)</f>
        <v>0</v>
      </c>
      <c r="BL1948" s="18" t="s">
        <v>310</v>
      </c>
      <c r="BM1948" s="144" t="s">
        <v>2003</v>
      </c>
    </row>
    <row r="1949" spans="2:47" s="1" customFormat="1" ht="12">
      <c r="B1949" s="33"/>
      <c r="D1949" s="146" t="s">
        <v>171</v>
      </c>
      <c r="F1949" s="147" t="s">
        <v>2004</v>
      </c>
      <c r="I1949" s="148"/>
      <c r="L1949" s="33"/>
      <c r="M1949" s="149"/>
      <c r="T1949" s="54"/>
      <c r="AT1949" s="18" t="s">
        <v>171</v>
      </c>
      <c r="AU1949" s="18" t="s">
        <v>82</v>
      </c>
    </row>
    <row r="1950" spans="2:63" s="11" customFormat="1" ht="22.9" customHeight="1">
      <c r="B1950" s="120"/>
      <c r="D1950" s="121" t="s">
        <v>72</v>
      </c>
      <c r="E1950" s="130" t="s">
        <v>2005</v>
      </c>
      <c r="F1950" s="130" t="s">
        <v>2006</v>
      </c>
      <c r="I1950" s="123"/>
      <c r="J1950" s="131">
        <f>BK1950</f>
        <v>0</v>
      </c>
      <c r="L1950" s="120"/>
      <c r="M1950" s="125"/>
      <c r="P1950" s="126">
        <f>SUM(P1951:P2026)</f>
        <v>0</v>
      </c>
      <c r="R1950" s="126">
        <f>SUM(R1951:R2026)</f>
        <v>5.565215459999999</v>
      </c>
      <c r="T1950" s="127">
        <f>SUM(T1951:T2026)</f>
        <v>0</v>
      </c>
      <c r="AR1950" s="121" t="s">
        <v>82</v>
      </c>
      <c r="AT1950" s="128" t="s">
        <v>72</v>
      </c>
      <c r="AU1950" s="128" t="s">
        <v>80</v>
      </c>
      <c r="AY1950" s="121" t="s">
        <v>161</v>
      </c>
      <c r="BK1950" s="129">
        <f>SUM(BK1951:BK2026)</f>
        <v>0</v>
      </c>
    </row>
    <row r="1951" spans="2:65" s="1" customFormat="1" ht="24.2" customHeight="1">
      <c r="B1951" s="132"/>
      <c r="C1951" s="133" t="s">
        <v>2007</v>
      </c>
      <c r="D1951" s="133" t="s">
        <v>164</v>
      </c>
      <c r="E1951" s="134" t="s">
        <v>2008</v>
      </c>
      <c r="F1951" s="135" t="s">
        <v>2009</v>
      </c>
      <c r="G1951" s="136" t="s">
        <v>167</v>
      </c>
      <c r="H1951" s="137">
        <v>186.535</v>
      </c>
      <c r="I1951" s="138"/>
      <c r="J1951" s="139">
        <f>ROUND(I1951*H1951,2)</f>
        <v>0</v>
      </c>
      <c r="K1951" s="135" t="s">
        <v>168</v>
      </c>
      <c r="L1951" s="33"/>
      <c r="M1951" s="140" t="s">
        <v>3</v>
      </c>
      <c r="N1951" s="141" t="s">
        <v>44</v>
      </c>
      <c r="P1951" s="142">
        <f>O1951*H1951</f>
        <v>0</v>
      </c>
      <c r="Q1951" s="142">
        <v>0.0003</v>
      </c>
      <c r="R1951" s="142">
        <f>Q1951*H1951</f>
        <v>0.055960499999999996</v>
      </c>
      <c r="S1951" s="142">
        <v>0</v>
      </c>
      <c r="T1951" s="143">
        <f>S1951*H1951</f>
        <v>0</v>
      </c>
      <c r="AR1951" s="144" t="s">
        <v>310</v>
      </c>
      <c r="AT1951" s="144" t="s">
        <v>164</v>
      </c>
      <c r="AU1951" s="144" t="s">
        <v>82</v>
      </c>
      <c r="AY1951" s="18" t="s">
        <v>161</v>
      </c>
      <c r="BE1951" s="145">
        <f>IF(N1951="základní",J1951,0)</f>
        <v>0</v>
      </c>
      <c r="BF1951" s="145">
        <f>IF(N1951="snížená",J1951,0)</f>
        <v>0</v>
      </c>
      <c r="BG1951" s="145">
        <f>IF(N1951="zákl. přenesená",J1951,0)</f>
        <v>0</v>
      </c>
      <c r="BH1951" s="145">
        <f>IF(N1951="sníž. přenesená",J1951,0)</f>
        <v>0</v>
      </c>
      <c r="BI1951" s="145">
        <f>IF(N1951="nulová",J1951,0)</f>
        <v>0</v>
      </c>
      <c r="BJ1951" s="18" t="s">
        <v>80</v>
      </c>
      <c r="BK1951" s="145">
        <f>ROUND(I1951*H1951,2)</f>
        <v>0</v>
      </c>
      <c r="BL1951" s="18" t="s">
        <v>310</v>
      </c>
      <c r="BM1951" s="144" t="s">
        <v>2010</v>
      </c>
    </row>
    <row r="1952" spans="2:47" s="1" customFormat="1" ht="12">
      <c r="B1952" s="33"/>
      <c r="D1952" s="146" t="s">
        <v>171</v>
      </c>
      <c r="F1952" s="147" t="s">
        <v>2011</v>
      </c>
      <c r="I1952" s="148"/>
      <c r="L1952" s="33"/>
      <c r="M1952" s="149"/>
      <c r="T1952" s="54"/>
      <c r="AT1952" s="18" t="s">
        <v>171</v>
      </c>
      <c r="AU1952" s="18" t="s">
        <v>82</v>
      </c>
    </row>
    <row r="1953" spans="2:51" s="12" customFormat="1" ht="12">
      <c r="B1953" s="150"/>
      <c r="D1953" s="151" t="s">
        <v>173</v>
      </c>
      <c r="E1953" s="152" t="s">
        <v>3</v>
      </c>
      <c r="F1953" s="153" t="s">
        <v>442</v>
      </c>
      <c r="H1953" s="152" t="s">
        <v>3</v>
      </c>
      <c r="I1953" s="154"/>
      <c r="L1953" s="150"/>
      <c r="M1953" s="155"/>
      <c r="T1953" s="156"/>
      <c r="AT1953" s="152" t="s">
        <v>173</v>
      </c>
      <c r="AU1953" s="152" t="s">
        <v>82</v>
      </c>
      <c r="AV1953" s="12" t="s">
        <v>80</v>
      </c>
      <c r="AW1953" s="12" t="s">
        <v>32</v>
      </c>
      <c r="AX1953" s="12" t="s">
        <v>73</v>
      </c>
      <c r="AY1953" s="152" t="s">
        <v>161</v>
      </c>
    </row>
    <row r="1954" spans="2:51" s="12" customFormat="1" ht="12">
      <c r="B1954" s="150"/>
      <c r="D1954" s="151" t="s">
        <v>173</v>
      </c>
      <c r="E1954" s="152" t="s">
        <v>3</v>
      </c>
      <c r="F1954" s="153" t="s">
        <v>450</v>
      </c>
      <c r="H1954" s="152" t="s">
        <v>3</v>
      </c>
      <c r="I1954" s="154"/>
      <c r="L1954" s="150"/>
      <c r="M1954" s="155"/>
      <c r="T1954" s="156"/>
      <c r="AT1954" s="152" t="s">
        <v>173</v>
      </c>
      <c r="AU1954" s="152" t="s">
        <v>82</v>
      </c>
      <c r="AV1954" s="12" t="s">
        <v>80</v>
      </c>
      <c r="AW1954" s="12" t="s">
        <v>32</v>
      </c>
      <c r="AX1954" s="12" t="s">
        <v>73</v>
      </c>
      <c r="AY1954" s="152" t="s">
        <v>161</v>
      </c>
    </row>
    <row r="1955" spans="2:51" s="13" customFormat="1" ht="22.5">
      <c r="B1955" s="157"/>
      <c r="D1955" s="151" t="s">
        <v>173</v>
      </c>
      <c r="E1955" s="158" t="s">
        <v>3</v>
      </c>
      <c r="F1955" s="159" t="s">
        <v>451</v>
      </c>
      <c r="H1955" s="160">
        <v>39.417</v>
      </c>
      <c r="I1955" s="161"/>
      <c r="L1955" s="157"/>
      <c r="M1955" s="162"/>
      <c r="T1955" s="163"/>
      <c r="AT1955" s="158" t="s">
        <v>173</v>
      </c>
      <c r="AU1955" s="158" t="s">
        <v>82</v>
      </c>
      <c r="AV1955" s="13" t="s">
        <v>82</v>
      </c>
      <c r="AW1955" s="13" t="s">
        <v>32</v>
      </c>
      <c r="AX1955" s="13" t="s">
        <v>73</v>
      </c>
      <c r="AY1955" s="158" t="s">
        <v>161</v>
      </c>
    </row>
    <row r="1956" spans="2:51" s="13" customFormat="1" ht="12">
      <c r="B1956" s="157"/>
      <c r="D1956" s="151" t="s">
        <v>173</v>
      </c>
      <c r="E1956" s="158" t="s">
        <v>3</v>
      </c>
      <c r="F1956" s="159" t="s">
        <v>452</v>
      </c>
      <c r="H1956" s="160">
        <v>1.875</v>
      </c>
      <c r="I1956" s="161"/>
      <c r="L1956" s="157"/>
      <c r="M1956" s="162"/>
      <c r="T1956" s="163"/>
      <c r="AT1956" s="158" t="s">
        <v>173</v>
      </c>
      <c r="AU1956" s="158" t="s">
        <v>82</v>
      </c>
      <c r="AV1956" s="13" t="s">
        <v>82</v>
      </c>
      <c r="AW1956" s="13" t="s">
        <v>32</v>
      </c>
      <c r="AX1956" s="13" t="s">
        <v>73</v>
      </c>
      <c r="AY1956" s="158" t="s">
        <v>161</v>
      </c>
    </row>
    <row r="1957" spans="2:51" s="12" customFormat="1" ht="12">
      <c r="B1957" s="150"/>
      <c r="D1957" s="151" t="s">
        <v>173</v>
      </c>
      <c r="E1957" s="152" t="s">
        <v>3</v>
      </c>
      <c r="F1957" s="153" t="s">
        <v>453</v>
      </c>
      <c r="H1957" s="152" t="s">
        <v>3</v>
      </c>
      <c r="I1957" s="154"/>
      <c r="L1957" s="150"/>
      <c r="M1957" s="155"/>
      <c r="T1957" s="156"/>
      <c r="AT1957" s="152" t="s">
        <v>173</v>
      </c>
      <c r="AU1957" s="152" t="s">
        <v>82</v>
      </c>
      <c r="AV1957" s="12" t="s">
        <v>80</v>
      </c>
      <c r="AW1957" s="12" t="s">
        <v>32</v>
      </c>
      <c r="AX1957" s="12" t="s">
        <v>73</v>
      </c>
      <c r="AY1957" s="152" t="s">
        <v>161</v>
      </c>
    </row>
    <row r="1958" spans="2:51" s="13" customFormat="1" ht="12">
      <c r="B1958" s="157"/>
      <c r="D1958" s="151" t="s">
        <v>173</v>
      </c>
      <c r="E1958" s="158" t="s">
        <v>3</v>
      </c>
      <c r="F1958" s="159" t="s">
        <v>454</v>
      </c>
      <c r="H1958" s="160">
        <v>14.18</v>
      </c>
      <c r="I1958" s="161"/>
      <c r="L1958" s="157"/>
      <c r="M1958" s="162"/>
      <c r="T1958" s="163"/>
      <c r="AT1958" s="158" t="s">
        <v>173</v>
      </c>
      <c r="AU1958" s="158" t="s">
        <v>82</v>
      </c>
      <c r="AV1958" s="13" t="s">
        <v>82</v>
      </c>
      <c r="AW1958" s="13" t="s">
        <v>32</v>
      </c>
      <c r="AX1958" s="13" t="s">
        <v>73</v>
      </c>
      <c r="AY1958" s="158" t="s">
        <v>161</v>
      </c>
    </row>
    <row r="1959" spans="2:51" s="12" customFormat="1" ht="12">
      <c r="B1959" s="150"/>
      <c r="D1959" s="151" t="s">
        <v>173</v>
      </c>
      <c r="E1959" s="152" t="s">
        <v>3</v>
      </c>
      <c r="F1959" s="153" t="s">
        <v>455</v>
      </c>
      <c r="H1959" s="152" t="s">
        <v>3</v>
      </c>
      <c r="I1959" s="154"/>
      <c r="L1959" s="150"/>
      <c r="M1959" s="155"/>
      <c r="T1959" s="156"/>
      <c r="AT1959" s="152" t="s">
        <v>173</v>
      </c>
      <c r="AU1959" s="152" t="s">
        <v>82</v>
      </c>
      <c r="AV1959" s="12" t="s">
        <v>80</v>
      </c>
      <c r="AW1959" s="12" t="s">
        <v>32</v>
      </c>
      <c r="AX1959" s="12" t="s">
        <v>73</v>
      </c>
      <c r="AY1959" s="152" t="s">
        <v>161</v>
      </c>
    </row>
    <row r="1960" spans="2:51" s="13" customFormat="1" ht="12">
      <c r="B1960" s="157"/>
      <c r="D1960" s="151" t="s">
        <v>173</v>
      </c>
      <c r="E1960" s="158" t="s">
        <v>3</v>
      </c>
      <c r="F1960" s="159" t="s">
        <v>456</v>
      </c>
      <c r="H1960" s="160">
        <v>43.614</v>
      </c>
      <c r="I1960" s="161"/>
      <c r="L1960" s="157"/>
      <c r="M1960" s="162"/>
      <c r="T1960" s="163"/>
      <c r="AT1960" s="158" t="s">
        <v>173</v>
      </c>
      <c r="AU1960" s="158" t="s">
        <v>82</v>
      </c>
      <c r="AV1960" s="13" t="s">
        <v>82</v>
      </c>
      <c r="AW1960" s="13" t="s">
        <v>32</v>
      </c>
      <c r="AX1960" s="13" t="s">
        <v>73</v>
      </c>
      <c r="AY1960" s="158" t="s">
        <v>161</v>
      </c>
    </row>
    <row r="1961" spans="2:51" s="13" customFormat="1" ht="12">
      <c r="B1961" s="157"/>
      <c r="D1961" s="151" t="s">
        <v>173</v>
      </c>
      <c r="E1961" s="158" t="s">
        <v>3</v>
      </c>
      <c r="F1961" s="159" t="s">
        <v>457</v>
      </c>
      <c r="H1961" s="160">
        <v>-0.408</v>
      </c>
      <c r="I1961" s="161"/>
      <c r="L1961" s="157"/>
      <c r="M1961" s="162"/>
      <c r="T1961" s="163"/>
      <c r="AT1961" s="158" t="s">
        <v>173</v>
      </c>
      <c r="AU1961" s="158" t="s">
        <v>82</v>
      </c>
      <c r="AV1961" s="13" t="s">
        <v>82</v>
      </c>
      <c r="AW1961" s="13" t="s">
        <v>32</v>
      </c>
      <c r="AX1961" s="13" t="s">
        <v>73</v>
      </c>
      <c r="AY1961" s="158" t="s">
        <v>161</v>
      </c>
    </row>
    <row r="1962" spans="2:51" s="12" customFormat="1" ht="12">
      <c r="B1962" s="150"/>
      <c r="D1962" s="151" t="s">
        <v>173</v>
      </c>
      <c r="E1962" s="152" t="s">
        <v>3</v>
      </c>
      <c r="F1962" s="153" t="s">
        <v>458</v>
      </c>
      <c r="H1962" s="152" t="s">
        <v>3</v>
      </c>
      <c r="I1962" s="154"/>
      <c r="L1962" s="150"/>
      <c r="M1962" s="155"/>
      <c r="T1962" s="156"/>
      <c r="AT1962" s="152" t="s">
        <v>173</v>
      </c>
      <c r="AU1962" s="152" t="s">
        <v>82</v>
      </c>
      <c r="AV1962" s="12" t="s">
        <v>80</v>
      </c>
      <c r="AW1962" s="12" t="s">
        <v>32</v>
      </c>
      <c r="AX1962" s="12" t="s">
        <v>73</v>
      </c>
      <c r="AY1962" s="152" t="s">
        <v>161</v>
      </c>
    </row>
    <row r="1963" spans="2:51" s="13" customFormat="1" ht="12">
      <c r="B1963" s="157"/>
      <c r="D1963" s="151" t="s">
        <v>173</v>
      </c>
      <c r="E1963" s="158" t="s">
        <v>3</v>
      </c>
      <c r="F1963" s="159" t="s">
        <v>459</v>
      </c>
      <c r="H1963" s="160">
        <v>14</v>
      </c>
      <c r="I1963" s="161"/>
      <c r="L1963" s="157"/>
      <c r="M1963" s="162"/>
      <c r="T1963" s="163"/>
      <c r="AT1963" s="158" t="s">
        <v>173</v>
      </c>
      <c r="AU1963" s="158" t="s">
        <v>82</v>
      </c>
      <c r="AV1963" s="13" t="s">
        <v>82</v>
      </c>
      <c r="AW1963" s="13" t="s">
        <v>32</v>
      </c>
      <c r="AX1963" s="13" t="s">
        <v>73</v>
      </c>
      <c r="AY1963" s="158" t="s">
        <v>161</v>
      </c>
    </row>
    <row r="1964" spans="2:51" s="12" customFormat="1" ht="12">
      <c r="B1964" s="150"/>
      <c r="D1964" s="151" t="s">
        <v>173</v>
      </c>
      <c r="E1964" s="152" t="s">
        <v>3</v>
      </c>
      <c r="F1964" s="153" t="s">
        <v>276</v>
      </c>
      <c r="H1964" s="152" t="s">
        <v>3</v>
      </c>
      <c r="I1964" s="154"/>
      <c r="L1964" s="150"/>
      <c r="M1964" s="155"/>
      <c r="T1964" s="156"/>
      <c r="AT1964" s="152" t="s">
        <v>173</v>
      </c>
      <c r="AU1964" s="152" t="s">
        <v>82</v>
      </c>
      <c r="AV1964" s="12" t="s">
        <v>80</v>
      </c>
      <c r="AW1964" s="12" t="s">
        <v>32</v>
      </c>
      <c r="AX1964" s="12" t="s">
        <v>73</v>
      </c>
      <c r="AY1964" s="152" t="s">
        <v>161</v>
      </c>
    </row>
    <row r="1965" spans="2:51" s="12" customFormat="1" ht="12">
      <c r="B1965" s="150"/>
      <c r="D1965" s="151" t="s">
        <v>173</v>
      </c>
      <c r="E1965" s="152" t="s">
        <v>3</v>
      </c>
      <c r="F1965" s="153" t="s">
        <v>463</v>
      </c>
      <c r="H1965" s="152" t="s">
        <v>3</v>
      </c>
      <c r="I1965" s="154"/>
      <c r="L1965" s="150"/>
      <c r="M1965" s="155"/>
      <c r="T1965" s="156"/>
      <c r="AT1965" s="152" t="s">
        <v>173</v>
      </c>
      <c r="AU1965" s="152" t="s">
        <v>82</v>
      </c>
      <c r="AV1965" s="12" t="s">
        <v>80</v>
      </c>
      <c r="AW1965" s="12" t="s">
        <v>32</v>
      </c>
      <c r="AX1965" s="12" t="s">
        <v>73</v>
      </c>
      <c r="AY1965" s="152" t="s">
        <v>161</v>
      </c>
    </row>
    <row r="1966" spans="2:51" s="13" customFormat="1" ht="12">
      <c r="B1966" s="157"/>
      <c r="D1966" s="151" t="s">
        <v>173</v>
      </c>
      <c r="E1966" s="158" t="s">
        <v>3</v>
      </c>
      <c r="F1966" s="159" t="s">
        <v>464</v>
      </c>
      <c r="H1966" s="160">
        <v>9.468</v>
      </c>
      <c r="I1966" s="161"/>
      <c r="L1966" s="157"/>
      <c r="M1966" s="162"/>
      <c r="T1966" s="163"/>
      <c r="AT1966" s="158" t="s">
        <v>173</v>
      </c>
      <c r="AU1966" s="158" t="s">
        <v>82</v>
      </c>
      <c r="AV1966" s="13" t="s">
        <v>82</v>
      </c>
      <c r="AW1966" s="13" t="s">
        <v>32</v>
      </c>
      <c r="AX1966" s="13" t="s">
        <v>73</v>
      </c>
      <c r="AY1966" s="158" t="s">
        <v>161</v>
      </c>
    </row>
    <row r="1967" spans="2:51" s="12" customFormat="1" ht="12">
      <c r="B1967" s="150"/>
      <c r="D1967" s="151" t="s">
        <v>173</v>
      </c>
      <c r="E1967" s="152" t="s">
        <v>3</v>
      </c>
      <c r="F1967" s="153" t="s">
        <v>465</v>
      </c>
      <c r="H1967" s="152" t="s">
        <v>3</v>
      </c>
      <c r="I1967" s="154"/>
      <c r="L1967" s="150"/>
      <c r="M1967" s="155"/>
      <c r="T1967" s="156"/>
      <c r="AT1967" s="152" t="s">
        <v>173</v>
      </c>
      <c r="AU1967" s="152" t="s">
        <v>82</v>
      </c>
      <c r="AV1967" s="12" t="s">
        <v>80</v>
      </c>
      <c r="AW1967" s="12" t="s">
        <v>32</v>
      </c>
      <c r="AX1967" s="12" t="s">
        <v>73</v>
      </c>
      <c r="AY1967" s="152" t="s">
        <v>161</v>
      </c>
    </row>
    <row r="1968" spans="2:51" s="13" customFormat="1" ht="22.5">
      <c r="B1968" s="157"/>
      <c r="D1968" s="151" t="s">
        <v>173</v>
      </c>
      <c r="E1968" s="158" t="s">
        <v>3</v>
      </c>
      <c r="F1968" s="159" t="s">
        <v>466</v>
      </c>
      <c r="H1968" s="160">
        <v>43.552</v>
      </c>
      <c r="I1968" s="161"/>
      <c r="L1968" s="157"/>
      <c r="M1968" s="162"/>
      <c r="T1968" s="163"/>
      <c r="AT1968" s="158" t="s">
        <v>173</v>
      </c>
      <c r="AU1968" s="158" t="s">
        <v>82</v>
      </c>
      <c r="AV1968" s="13" t="s">
        <v>82</v>
      </c>
      <c r="AW1968" s="13" t="s">
        <v>32</v>
      </c>
      <c r="AX1968" s="13" t="s">
        <v>73</v>
      </c>
      <c r="AY1968" s="158" t="s">
        <v>161</v>
      </c>
    </row>
    <row r="1969" spans="2:51" s="13" customFormat="1" ht="12">
      <c r="B1969" s="157"/>
      <c r="D1969" s="151" t="s">
        <v>173</v>
      </c>
      <c r="E1969" s="158" t="s">
        <v>3</v>
      </c>
      <c r="F1969" s="159" t="s">
        <v>467</v>
      </c>
      <c r="H1969" s="160">
        <v>-0.042</v>
      </c>
      <c r="I1969" s="161"/>
      <c r="L1969" s="157"/>
      <c r="M1969" s="162"/>
      <c r="T1969" s="163"/>
      <c r="AT1969" s="158" t="s">
        <v>173</v>
      </c>
      <c r="AU1969" s="158" t="s">
        <v>82</v>
      </c>
      <c r="AV1969" s="13" t="s">
        <v>82</v>
      </c>
      <c r="AW1969" s="13" t="s">
        <v>32</v>
      </c>
      <c r="AX1969" s="13" t="s">
        <v>73</v>
      </c>
      <c r="AY1969" s="158" t="s">
        <v>161</v>
      </c>
    </row>
    <row r="1970" spans="2:51" s="12" customFormat="1" ht="12">
      <c r="B1970" s="150"/>
      <c r="D1970" s="151" t="s">
        <v>173</v>
      </c>
      <c r="E1970" s="152" t="s">
        <v>3</v>
      </c>
      <c r="F1970" s="153" t="s">
        <v>476</v>
      </c>
      <c r="H1970" s="152" t="s">
        <v>3</v>
      </c>
      <c r="I1970" s="154"/>
      <c r="L1970" s="150"/>
      <c r="M1970" s="155"/>
      <c r="T1970" s="156"/>
      <c r="AT1970" s="152" t="s">
        <v>173</v>
      </c>
      <c r="AU1970" s="152" t="s">
        <v>82</v>
      </c>
      <c r="AV1970" s="12" t="s">
        <v>80</v>
      </c>
      <c r="AW1970" s="12" t="s">
        <v>32</v>
      </c>
      <c r="AX1970" s="12" t="s">
        <v>73</v>
      </c>
      <c r="AY1970" s="152" t="s">
        <v>161</v>
      </c>
    </row>
    <row r="1971" spans="2:51" s="13" customFormat="1" ht="12">
      <c r="B1971" s="157"/>
      <c r="D1971" s="151" t="s">
        <v>173</v>
      </c>
      <c r="E1971" s="158" t="s">
        <v>3</v>
      </c>
      <c r="F1971" s="159" t="s">
        <v>1093</v>
      </c>
      <c r="H1971" s="160">
        <v>10.119</v>
      </c>
      <c r="I1971" s="161"/>
      <c r="L1971" s="157"/>
      <c r="M1971" s="162"/>
      <c r="T1971" s="163"/>
      <c r="AT1971" s="158" t="s">
        <v>173</v>
      </c>
      <c r="AU1971" s="158" t="s">
        <v>82</v>
      </c>
      <c r="AV1971" s="13" t="s">
        <v>82</v>
      </c>
      <c r="AW1971" s="13" t="s">
        <v>32</v>
      </c>
      <c r="AX1971" s="13" t="s">
        <v>73</v>
      </c>
      <c r="AY1971" s="158" t="s">
        <v>161</v>
      </c>
    </row>
    <row r="1972" spans="2:51" s="12" customFormat="1" ht="12">
      <c r="B1972" s="150"/>
      <c r="D1972" s="151" t="s">
        <v>173</v>
      </c>
      <c r="E1972" s="152" t="s">
        <v>3</v>
      </c>
      <c r="F1972" s="153" t="s">
        <v>478</v>
      </c>
      <c r="H1972" s="152" t="s">
        <v>3</v>
      </c>
      <c r="I1972" s="154"/>
      <c r="L1972" s="150"/>
      <c r="M1972" s="155"/>
      <c r="T1972" s="156"/>
      <c r="AT1972" s="152" t="s">
        <v>173</v>
      </c>
      <c r="AU1972" s="152" t="s">
        <v>82</v>
      </c>
      <c r="AV1972" s="12" t="s">
        <v>80</v>
      </c>
      <c r="AW1972" s="12" t="s">
        <v>32</v>
      </c>
      <c r="AX1972" s="12" t="s">
        <v>73</v>
      </c>
      <c r="AY1972" s="152" t="s">
        <v>161</v>
      </c>
    </row>
    <row r="1973" spans="2:51" s="13" customFormat="1" ht="12">
      <c r="B1973" s="157"/>
      <c r="D1973" s="151" t="s">
        <v>173</v>
      </c>
      <c r="E1973" s="158" t="s">
        <v>3</v>
      </c>
      <c r="F1973" s="159" t="s">
        <v>1092</v>
      </c>
      <c r="H1973" s="160">
        <v>10.76</v>
      </c>
      <c r="I1973" s="161"/>
      <c r="L1973" s="157"/>
      <c r="M1973" s="162"/>
      <c r="T1973" s="163"/>
      <c r="AT1973" s="158" t="s">
        <v>173</v>
      </c>
      <c r="AU1973" s="158" t="s">
        <v>82</v>
      </c>
      <c r="AV1973" s="13" t="s">
        <v>82</v>
      </c>
      <c r="AW1973" s="13" t="s">
        <v>32</v>
      </c>
      <c r="AX1973" s="13" t="s">
        <v>73</v>
      </c>
      <c r="AY1973" s="158" t="s">
        <v>161</v>
      </c>
    </row>
    <row r="1974" spans="2:51" s="14" customFormat="1" ht="12">
      <c r="B1974" s="164"/>
      <c r="D1974" s="151" t="s">
        <v>173</v>
      </c>
      <c r="E1974" s="165" t="s">
        <v>3</v>
      </c>
      <c r="F1974" s="166" t="s">
        <v>192</v>
      </c>
      <c r="H1974" s="167">
        <v>186.535</v>
      </c>
      <c r="I1974" s="168"/>
      <c r="L1974" s="164"/>
      <c r="M1974" s="169"/>
      <c r="T1974" s="170"/>
      <c r="AT1974" s="165" t="s">
        <v>173</v>
      </c>
      <c r="AU1974" s="165" t="s">
        <v>82</v>
      </c>
      <c r="AV1974" s="14" t="s">
        <v>169</v>
      </c>
      <c r="AW1974" s="14" t="s">
        <v>32</v>
      </c>
      <c r="AX1974" s="14" t="s">
        <v>80</v>
      </c>
      <c r="AY1974" s="165" t="s">
        <v>161</v>
      </c>
    </row>
    <row r="1975" spans="2:65" s="1" customFormat="1" ht="37.9" customHeight="1">
      <c r="B1975" s="132"/>
      <c r="C1975" s="133" t="s">
        <v>2012</v>
      </c>
      <c r="D1975" s="133" t="s">
        <v>164</v>
      </c>
      <c r="E1975" s="134" t="s">
        <v>2013</v>
      </c>
      <c r="F1975" s="135" t="s">
        <v>2014</v>
      </c>
      <c r="G1975" s="136" t="s">
        <v>167</v>
      </c>
      <c r="H1975" s="137">
        <v>186.535</v>
      </c>
      <c r="I1975" s="138"/>
      <c r="J1975" s="139">
        <f>ROUND(I1975*H1975,2)</f>
        <v>0</v>
      </c>
      <c r="K1975" s="135" t="s">
        <v>168</v>
      </c>
      <c r="L1975" s="33"/>
      <c r="M1975" s="140" t="s">
        <v>3</v>
      </c>
      <c r="N1975" s="141" t="s">
        <v>44</v>
      </c>
      <c r="P1975" s="142">
        <f>O1975*H1975</f>
        <v>0</v>
      </c>
      <c r="Q1975" s="142">
        <v>0.0073</v>
      </c>
      <c r="R1975" s="142">
        <f>Q1975*H1975</f>
        <v>1.3617055</v>
      </c>
      <c r="S1975" s="142">
        <v>0</v>
      </c>
      <c r="T1975" s="143">
        <f>S1975*H1975</f>
        <v>0</v>
      </c>
      <c r="AR1975" s="144" t="s">
        <v>310</v>
      </c>
      <c r="AT1975" s="144" t="s">
        <v>164</v>
      </c>
      <c r="AU1975" s="144" t="s">
        <v>82</v>
      </c>
      <c r="AY1975" s="18" t="s">
        <v>161</v>
      </c>
      <c r="BE1975" s="145">
        <f>IF(N1975="základní",J1975,0)</f>
        <v>0</v>
      </c>
      <c r="BF1975" s="145">
        <f>IF(N1975="snížená",J1975,0)</f>
        <v>0</v>
      </c>
      <c r="BG1975" s="145">
        <f>IF(N1975="zákl. přenesená",J1975,0)</f>
        <v>0</v>
      </c>
      <c r="BH1975" s="145">
        <f>IF(N1975="sníž. přenesená",J1975,0)</f>
        <v>0</v>
      </c>
      <c r="BI1975" s="145">
        <f>IF(N1975="nulová",J1975,0)</f>
        <v>0</v>
      </c>
      <c r="BJ1975" s="18" t="s">
        <v>80</v>
      </c>
      <c r="BK1975" s="145">
        <f>ROUND(I1975*H1975,2)</f>
        <v>0</v>
      </c>
      <c r="BL1975" s="18" t="s">
        <v>310</v>
      </c>
      <c r="BM1975" s="144" t="s">
        <v>2015</v>
      </c>
    </row>
    <row r="1976" spans="2:47" s="1" customFormat="1" ht="12">
      <c r="B1976" s="33"/>
      <c r="D1976" s="146" t="s">
        <v>171</v>
      </c>
      <c r="F1976" s="147" t="s">
        <v>2016</v>
      </c>
      <c r="I1976" s="148"/>
      <c r="L1976" s="33"/>
      <c r="M1976" s="149"/>
      <c r="T1976" s="54"/>
      <c r="AT1976" s="18" t="s">
        <v>171</v>
      </c>
      <c r="AU1976" s="18" t="s">
        <v>82</v>
      </c>
    </row>
    <row r="1977" spans="2:51" s="12" customFormat="1" ht="12">
      <c r="B1977" s="150"/>
      <c r="D1977" s="151" t="s">
        <v>173</v>
      </c>
      <c r="E1977" s="152" t="s">
        <v>3</v>
      </c>
      <c r="F1977" s="153" t="s">
        <v>442</v>
      </c>
      <c r="H1977" s="152" t="s">
        <v>3</v>
      </c>
      <c r="I1977" s="154"/>
      <c r="L1977" s="150"/>
      <c r="M1977" s="155"/>
      <c r="T1977" s="156"/>
      <c r="AT1977" s="152" t="s">
        <v>173</v>
      </c>
      <c r="AU1977" s="152" t="s">
        <v>82</v>
      </c>
      <c r="AV1977" s="12" t="s">
        <v>80</v>
      </c>
      <c r="AW1977" s="12" t="s">
        <v>32</v>
      </c>
      <c r="AX1977" s="12" t="s">
        <v>73</v>
      </c>
      <c r="AY1977" s="152" t="s">
        <v>161</v>
      </c>
    </row>
    <row r="1978" spans="2:51" s="12" customFormat="1" ht="12">
      <c r="B1978" s="150"/>
      <c r="D1978" s="151" t="s">
        <v>173</v>
      </c>
      <c r="E1978" s="152" t="s">
        <v>3</v>
      </c>
      <c r="F1978" s="153" t="s">
        <v>450</v>
      </c>
      <c r="H1978" s="152" t="s">
        <v>3</v>
      </c>
      <c r="I1978" s="154"/>
      <c r="L1978" s="150"/>
      <c r="M1978" s="155"/>
      <c r="T1978" s="156"/>
      <c r="AT1978" s="152" t="s">
        <v>173</v>
      </c>
      <c r="AU1978" s="152" t="s">
        <v>82</v>
      </c>
      <c r="AV1978" s="12" t="s">
        <v>80</v>
      </c>
      <c r="AW1978" s="12" t="s">
        <v>32</v>
      </c>
      <c r="AX1978" s="12" t="s">
        <v>73</v>
      </c>
      <c r="AY1978" s="152" t="s">
        <v>161</v>
      </c>
    </row>
    <row r="1979" spans="2:51" s="13" customFormat="1" ht="22.5">
      <c r="B1979" s="157"/>
      <c r="D1979" s="151" t="s">
        <v>173</v>
      </c>
      <c r="E1979" s="158" t="s">
        <v>3</v>
      </c>
      <c r="F1979" s="159" t="s">
        <v>451</v>
      </c>
      <c r="H1979" s="160">
        <v>39.417</v>
      </c>
      <c r="I1979" s="161"/>
      <c r="L1979" s="157"/>
      <c r="M1979" s="162"/>
      <c r="T1979" s="163"/>
      <c r="AT1979" s="158" t="s">
        <v>173</v>
      </c>
      <c r="AU1979" s="158" t="s">
        <v>82</v>
      </c>
      <c r="AV1979" s="13" t="s">
        <v>82</v>
      </c>
      <c r="AW1979" s="13" t="s">
        <v>32</v>
      </c>
      <c r="AX1979" s="13" t="s">
        <v>73</v>
      </c>
      <c r="AY1979" s="158" t="s">
        <v>161</v>
      </c>
    </row>
    <row r="1980" spans="2:51" s="13" customFormat="1" ht="12">
      <c r="B1980" s="157"/>
      <c r="D1980" s="151" t="s">
        <v>173</v>
      </c>
      <c r="E1980" s="158" t="s">
        <v>3</v>
      </c>
      <c r="F1980" s="159" t="s">
        <v>452</v>
      </c>
      <c r="H1980" s="160">
        <v>1.875</v>
      </c>
      <c r="I1980" s="161"/>
      <c r="L1980" s="157"/>
      <c r="M1980" s="162"/>
      <c r="T1980" s="163"/>
      <c r="AT1980" s="158" t="s">
        <v>173</v>
      </c>
      <c r="AU1980" s="158" t="s">
        <v>82</v>
      </c>
      <c r="AV1980" s="13" t="s">
        <v>82</v>
      </c>
      <c r="AW1980" s="13" t="s">
        <v>32</v>
      </c>
      <c r="AX1980" s="13" t="s">
        <v>73</v>
      </c>
      <c r="AY1980" s="158" t="s">
        <v>161</v>
      </c>
    </row>
    <row r="1981" spans="2:51" s="12" customFormat="1" ht="12">
      <c r="B1981" s="150"/>
      <c r="D1981" s="151" t="s">
        <v>173</v>
      </c>
      <c r="E1981" s="152" t="s">
        <v>3</v>
      </c>
      <c r="F1981" s="153" t="s">
        <v>453</v>
      </c>
      <c r="H1981" s="152" t="s">
        <v>3</v>
      </c>
      <c r="I1981" s="154"/>
      <c r="L1981" s="150"/>
      <c r="M1981" s="155"/>
      <c r="T1981" s="156"/>
      <c r="AT1981" s="152" t="s">
        <v>173</v>
      </c>
      <c r="AU1981" s="152" t="s">
        <v>82</v>
      </c>
      <c r="AV1981" s="12" t="s">
        <v>80</v>
      </c>
      <c r="AW1981" s="12" t="s">
        <v>32</v>
      </c>
      <c r="AX1981" s="12" t="s">
        <v>73</v>
      </c>
      <c r="AY1981" s="152" t="s">
        <v>161</v>
      </c>
    </row>
    <row r="1982" spans="2:51" s="13" customFormat="1" ht="12">
      <c r="B1982" s="157"/>
      <c r="D1982" s="151" t="s">
        <v>173</v>
      </c>
      <c r="E1982" s="158" t="s">
        <v>3</v>
      </c>
      <c r="F1982" s="159" t="s">
        <v>454</v>
      </c>
      <c r="H1982" s="160">
        <v>14.18</v>
      </c>
      <c r="I1982" s="161"/>
      <c r="L1982" s="157"/>
      <c r="M1982" s="162"/>
      <c r="T1982" s="163"/>
      <c r="AT1982" s="158" t="s">
        <v>173</v>
      </c>
      <c r="AU1982" s="158" t="s">
        <v>82</v>
      </c>
      <c r="AV1982" s="13" t="s">
        <v>82</v>
      </c>
      <c r="AW1982" s="13" t="s">
        <v>32</v>
      </c>
      <c r="AX1982" s="13" t="s">
        <v>73</v>
      </c>
      <c r="AY1982" s="158" t="s">
        <v>161</v>
      </c>
    </row>
    <row r="1983" spans="2:51" s="12" customFormat="1" ht="12">
      <c r="B1983" s="150"/>
      <c r="D1983" s="151" t="s">
        <v>173</v>
      </c>
      <c r="E1983" s="152" t="s">
        <v>3</v>
      </c>
      <c r="F1983" s="153" t="s">
        <v>455</v>
      </c>
      <c r="H1983" s="152" t="s">
        <v>3</v>
      </c>
      <c r="I1983" s="154"/>
      <c r="L1983" s="150"/>
      <c r="M1983" s="155"/>
      <c r="T1983" s="156"/>
      <c r="AT1983" s="152" t="s">
        <v>173</v>
      </c>
      <c r="AU1983" s="152" t="s">
        <v>82</v>
      </c>
      <c r="AV1983" s="12" t="s">
        <v>80</v>
      </c>
      <c r="AW1983" s="12" t="s">
        <v>32</v>
      </c>
      <c r="AX1983" s="12" t="s">
        <v>73</v>
      </c>
      <c r="AY1983" s="152" t="s">
        <v>161</v>
      </c>
    </row>
    <row r="1984" spans="2:51" s="13" customFormat="1" ht="12">
      <c r="B1984" s="157"/>
      <c r="D1984" s="151" t="s">
        <v>173</v>
      </c>
      <c r="E1984" s="158" t="s">
        <v>3</v>
      </c>
      <c r="F1984" s="159" t="s">
        <v>456</v>
      </c>
      <c r="H1984" s="160">
        <v>43.614</v>
      </c>
      <c r="I1984" s="161"/>
      <c r="L1984" s="157"/>
      <c r="M1984" s="162"/>
      <c r="T1984" s="163"/>
      <c r="AT1984" s="158" t="s">
        <v>173</v>
      </c>
      <c r="AU1984" s="158" t="s">
        <v>82</v>
      </c>
      <c r="AV1984" s="13" t="s">
        <v>82</v>
      </c>
      <c r="AW1984" s="13" t="s">
        <v>32</v>
      </c>
      <c r="AX1984" s="13" t="s">
        <v>73</v>
      </c>
      <c r="AY1984" s="158" t="s">
        <v>161</v>
      </c>
    </row>
    <row r="1985" spans="2:51" s="13" customFormat="1" ht="12">
      <c r="B1985" s="157"/>
      <c r="D1985" s="151" t="s">
        <v>173</v>
      </c>
      <c r="E1985" s="158" t="s">
        <v>3</v>
      </c>
      <c r="F1985" s="159" t="s">
        <v>457</v>
      </c>
      <c r="H1985" s="160">
        <v>-0.408</v>
      </c>
      <c r="I1985" s="161"/>
      <c r="L1985" s="157"/>
      <c r="M1985" s="162"/>
      <c r="T1985" s="163"/>
      <c r="AT1985" s="158" t="s">
        <v>173</v>
      </c>
      <c r="AU1985" s="158" t="s">
        <v>82</v>
      </c>
      <c r="AV1985" s="13" t="s">
        <v>82</v>
      </c>
      <c r="AW1985" s="13" t="s">
        <v>32</v>
      </c>
      <c r="AX1985" s="13" t="s">
        <v>73</v>
      </c>
      <c r="AY1985" s="158" t="s">
        <v>161</v>
      </c>
    </row>
    <row r="1986" spans="2:51" s="12" customFormat="1" ht="12">
      <c r="B1986" s="150"/>
      <c r="D1986" s="151" t="s">
        <v>173</v>
      </c>
      <c r="E1986" s="152" t="s">
        <v>3</v>
      </c>
      <c r="F1986" s="153" t="s">
        <v>458</v>
      </c>
      <c r="H1986" s="152" t="s">
        <v>3</v>
      </c>
      <c r="I1986" s="154"/>
      <c r="L1986" s="150"/>
      <c r="M1986" s="155"/>
      <c r="T1986" s="156"/>
      <c r="AT1986" s="152" t="s">
        <v>173</v>
      </c>
      <c r="AU1986" s="152" t="s">
        <v>82</v>
      </c>
      <c r="AV1986" s="12" t="s">
        <v>80</v>
      </c>
      <c r="AW1986" s="12" t="s">
        <v>32</v>
      </c>
      <c r="AX1986" s="12" t="s">
        <v>73</v>
      </c>
      <c r="AY1986" s="152" t="s">
        <v>161</v>
      </c>
    </row>
    <row r="1987" spans="2:51" s="13" customFormat="1" ht="12">
      <c r="B1987" s="157"/>
      <c r="D1987" s="151" t="s">
        <v>173</v>
      </c>
      <c r="E1987" s="158" t="s">
        <v>3</v>
      </c>
      <c r="F1987" s="159" t="s">
        <v>459</v>
      </c>
      <c r="H1987" s="160">
        <v>14</v>
      </c>
      <c r="I1987" s="161"/>
      <c r="L1987" s="157"/>
      <c r="M1987" s="162"/>
      <c r="T1987" s="163"/>
      <c r="AT1987" s="158" t="s">
        <v>173</v>
      </c>
      <c r="AU1987" s="158" t="s">
        <v>82</v>
      </c>
      <c r="AV1987" s="13" t="s">
        <v>82</v>
      </c>
      <c r="AW1987" s="13" t="s">
        <v>32</v>
      </c>
      <c r="AX1987" s="13" t="s">
        <v>73</v>
      </c>
      <c r="AY1987" s="158" t="s">
        <v>161</v>
      </c>
    </row>
    <row r="1988" spans="2:51" s="12" customFormat="1" ht="12">
      <c r="B1988" s="150"/>
      <c r="D1988" s="151" t="s">
        <v>173</v>
      </c>
      <c r="E1988" s="152" t="s">
        <v>3</v>
      </c>
      <c r="F1988" s="153" t="s">
        <v>276</v>
      </c>
      <c r="H1988" s="152" t="s">
        <v>3</v>
      </c>
      <c r="I1988" s="154"/>
      <c r="L1988" s="150"/>
      <c r="M1988" s="155"/>
      <c r="T1988" s="156"/>
      <c r="AT1988" s="152" t="s">
        <v>173</v>
      </c>
      <c r="AU1988" s="152" t="s">
        <v>82</v>
      </c>
      <c r="AV1988" s="12" t="s">
        <v>80</v>
      </c>
      <c r="AW1988" s="12" t="s">
        <v>32</v>
      </c>
      <c r="AX1988" s="12" t="s">
        <v>73</v>
      </c>
      <c r="AY1988" s="152" t="s">
        <v>161</v>
      </c>
    </row>
    <row r="1989" spans="2:51" s="12" customFormat="1" ht="12">
      <c r="B1989" s="150"/>
      <c r="D1989" s="151" t="s">
        <v>173</v>
      </c>
      <c r="E1989" s="152" t="s">
        <v>3</v>
      </c>
      <c r="F1989" s="153" t="s">
        <v>463</v>
      </c>
      <c r="H1989" s="152" t="s">
        <v>3</v>
      </c>
      <c r="I1989" s="154"/>
      <c r="L1989" s="150"/>
      <c r="M1989" s="155"/>
      <c r="T1989" s="156"/>
      <c r="AT1989" s="152" t="s">
        <v>173</v>
      </c>
      <c r="AU1989" s="152" t="s">
        <v>82</v>
      </c>
      <c r="AV1989" s="12" t="s">
        <v>80</v>
      </c>
      <c r="AW1989" s="12" t="s">
        <v>32</v>
      </c>
      <c r="AX1989" s="12" t="s">
        <v>73</v>
      </c>
      <c r="AY1989" s="152" t="s">
        <v>161</v>
      </c>
    </row>
    <row r="1990" spans="2:51" s="13" customFormat="1" ht="12">
      <c r="B1990" s="157"/>
      <c r="D1990" s="151" t="s">
        <v>173</v>
      </c>
      <c r="E1990" s="158" t="s">
        <v>3</v>
      </c>
      <c r="F1990" s="159" t="s">
        <v>464</v>
      </c>
      <c r="H1990" s="160">
        <v>9.468</v>
      </c>
      <c r="I1990" s="161"/>
      <c r="L1990" s="157"/>
      <c r="M1990" s="162"/>
      <c r="T1990" s="163"/>
      <c r="AT1990" s="158" t="s">
        <v>173</v>
      </c>
      <c r="AU1990" s="158" t="s">
        <v>82</v>
      </c>
      <c r="AV1990" s="13" t="s">
        <v>82</v>
      </c>
      <c r="AW1990" s="13" t="s">
        <v>32</v>
      </c>
      <c r="AX1990" s="13" t="s">
        <v>73</v>
      </c>
      <c r="AY1990" s="158" t="s">
        <v>161</v>
      </c>
    </row>
    <row r="1991" spans="2:51" s="12" customFormat="1" ht="12">
      <c r="B1991" s="150"/>
      <c r="D1991" s="151" t="s">
        <v>173</v>
      </c>
      <c r="E1991" s="152" t="s">
        <v>3</v>
      </c>
      <c r="F1991" s="153" t="s">
        <v>465</v>
      </c>
      <c r="H1991" s="152" t="s">
        <v>3</v>
      </c>
      <c r="I1991" s="154"/>
      <c r="L1991" s="150"/>
      <c r="M1991" s="155"/>
      <c r="T1991" s="156"/>
      <c r="AT1991" s="152" t="s">
        <v>173</v>
      </c>
      <c r="AU1991" s="152" t="s">
        <v>82</v>
      </c>
      <c r="AV1991" s="12" t="s">
        <v>80</v>
      </c>
      <c r="AW1991" s="12" t="s">
        <v>32</v>
      </c>
      <c r="AX1991" s="12" t="s">
        <v>73</v>
      </c>
      <c r="AY1991" s="152" t="s">
        <v>161</v>
      </c>
    </row>
    <row r="1992" spans="2:51" s="13" customFormat="1" ht="22.5">
      <c r="B1992" s="157"/>
      <c r="D1992" s="151" t="s">
        <v>173</v>
      </c>
      <c r="E1992" s="158" t="s">
        <v>3</v>
      </c>
      <c r="F1992" s="159" t="s">
        <v>466</v>
      </c>
      <c r="H1992" s="160">
        <v>43.552</v>
      </c>
      <c r="I1992" s="161"/>
      <c r="L1992" s="157"/>
      <c r="M1992" s="162"/>
      <c r="T1992" s="163"/>
      <c r="AT1992" s="158" t="s">
        <v>173</v>
      </c>
      <c r="AU1992" s="158" t="s">
        <v>82</v>
      </c>
      <c r="AV1992" s="13" t="s">
        <v>82</v>
      </c>
      <c r="AW1992" s="13" t="s">
        <v>32</v>
      </c>
      <c r="AX1992" s="13" t="s">
        <v>73</v>
      </c>
      <c r="AY1992" s="158" t="s">
        <v>161</v>
      </c>
    </row>
    <row r="1993" spans="2:51" s="13" customFormat="1" ht="12">
      <c r="B1993" s="157"/>
      <c r="D1993" s="151" t="s">
        <v>173</v>
      </c>
      <c r="E1993" s="158" t="s">
        <v>3</v>
      </c>
      <c r="F1993" s="159" t="s">
        <v>467</v>
      </c>
      <c r="H1993" s="160">
        <v>-0.042</v>
      </c>
      <c r="I1993" s="161"/>
      <c r="L1993" s="157"/>
      <c r="M1993" s="162"/>
      <c r="T1993" s="163"/>
      <c r="AT1993" s="158" t="s">
        <v>173</v>
      </c>
      <c r="AU1993" s="158" t="s">
        <v>82</v>
      </c>
      <c r="AV1993" s="13" t="s">
        <v>82</v>
      </c>
      <c r="AW1993" s="13" t="s">
        <v>32</v>
      </c>
      <c r="AX1993" s="13" t="s">
        <v>73</v>
      </c>
      <c r="AY1993" s="158" t="s">
        <v>161</v>
      </c>
    </row>
    <row r="1994" spans="2:51" s="12" customFormat="1" ht="12">
      <c r="B1994" s="150"/>
      <c r="D1994" s="151" t="s">
        <v>173</v>
      </c>
      <c r="E1994" s="152" t="s">
        <v>3</v>
      </c>
      <c r="F1994" s="153" t="s">
        <v>476</v>
      </c>
      <c r="H1994" s="152" t="s">
        <v>3</v>
      </c>
      <c r="I1994" s="154"/>
      <c r="L1994" s="150"/>
      <c r="M1994" s="155"/>
      <c r="T1994" s="156"/>
      <c r="AT1994" s="152" t="s">
        <v>173</v>
      </c>
      <c r="AU1994" s="152" t="s">
        <v>82</v>
      </c>
      <c r="AV1994" s="12" t="s">
        <v>80</v>
      </c>
      <c r="AW1994" s="12" t="s">
        <v>32</v>
      </c>
      <c r="AX1994" s="12" t="s">
        <v>73</v>
      </c>
      <c r="AY1994" s="152" t="s">
        <v>161</v>
      </c>
    </row>
    <row r="1995" spans="2:51" s="13" customFormat="1" ht="12">
      <c r="B1995" s="157"/>
      <c r="D1995" s="151" t="s">
        <v>173</v>
      </c>
      <c r="E1995" s="158" t="s">
        <v>3</v>
      </c>
      <c r="F1995" s="159" t="s">
        <v>1093</v>
      </c>
      <c r="H1995" s="160">
        <v>10.119</v>
      </c>
      <c r="I1995" s="161"/>
      <c r="L1995" s="157"/>
      <c r="M1995" s="162"/>
      <c r="T1995" s="163"/>
      <c r="AT1995" s="158" t="s">
        <v>173</v>
      </c>
      <c r="AU1995" s="158" t="s">
        <v>82</v>
      </c>
      <c r="AV1995" s="13" t="s">
        <v>82</v>
      </c>
      <c r="AW1995" s="13" t="s">
        <v>32</v>
      </c>
      <c r="AX1995" s="13" t="s">
        <v>73</v>
      </c>
      <c r="AY1995" s="158" t="s">
        <v>161</v>
      </c>
    </row>
    <row r="1996" spans="2:51" s="12" customFormat="1" ht="12">
      <c r="B1996" s="150"/>
      <c r="D1996" s="151" t="s">
        <v>173</v>
      </c>
      <c r="E1996" s="152" t="s">
        <v>3</v>
      </c>
      <c r="F1996" s="153" t="s">
        <v>478</v>
      </c>
      <c r="H1996" s="152" t="s">
        <v>3</v>
      </c>
      <c r="I1996" s="154"/>
      <c r="L1996" s="150"/>
      <c r="M1996" s="155"/>
      <c r="T1996" s="156"/>
      <c r="AT1996" s="152" t="s">
        <v>173</v>
      </c>
      <c r="AU1996" s="152" t="s">
        <v>82</v>
      </c>
      <c r="AV1996" s="12" t="s">
        <v>80</v>
      </c>
      <c r="AW1996" s="12" t="s">
        <v>32</v>
      </c>
      <c r="AX1996" s="12" t="s">
        <v>73</v>
      </c>
      <c r="AY1996" s="152" t="s">
        <v>161</v>
      </c>
    </row>
    <row r="1997" spans="2:51" s="13" customFormat="1" ht="12">
      <c r="B1997" s="157"/>
      <c r="D1997" s="151" t="s">
        <v>173</v>
      </c>
      <c r="E1997" s="158" t="s">
        <v>3</v>
      </c>
      <c r="F1997" s="159" t="s">
        <v>1092</v>
      </c>
      <c r="H1997" s="160">
        <v>10.76</v>
      </c>
      <c r="I1997" s="161"/>
      <c r="L1997" s="157"/>
      <c r="M1997" s="162"/>
      <c r="T1997" s="163"/>
      <c r="AT1997" s="158" t="s">
        <v>173</v>
      </c>
      <c r="AU1997" s="158" t="s">
        <v>82</v>
      </c>
      <c r="AV1997" s="13" t="s">
        <v>82</v>
      </c>
      <c r="AW1997" s="13" t="s">
        <v>32</v>
      </c>
      <c r="AX1997" s="13" t="s">
        <v>73</v>
      </c>
      <c r="AY1997" s="158" t="s">
        <v>161</v>
      </c>
    </row>
    <row r="1998" spans="2:51" s="14" customFormat="1" ht="12">
      <c r="B1998" s="164"/>
      <c r="D1998" s="151" t="s">
        <v>173</v>
      </c>
      <c r="E1998" s="165" t="s">
        <v>3</v>
      </c>
      <c r="F1998" s="166" t="s">
        <v>192</v>
      </c>
      <c r="H1998" s="167">
        <v>186.535</v>
      </c>
      <c r="I1998" s="168"/>
      <c r="L1998" s="164"/>
      <c r="M1998" s="169"/>
      <c r="T1998" s="170"/>
      <c r="AT1998" s="165" t="s">
        <v>173</v>
      </c>
      <c r="AU1998" s="165" t="s">
        <v>82</v>
      </c>
      <c r="AV1998" s="14" t="s">
        <v>169</v>
      </c>
      <c r="AW1998" s="14" t="s">
        <v>32</v>
      </c>
      <c r="AX1998" s="14" t="s">
        <v>80</v>
      </c>
      <c r="AY1998" s="165" t="s">
        <v>161</v>
      </c>
    </row>
    <row r="1999" spans="2:65" s="1" customFormat="1" ht="24.2" customHeight="1">
      <c r="B1999" s="132"/>
      <c r="C1999" s="171" t="s">
        <v>2017</v>
      </c>
      <c r="D1999" s="171" t="s">
        <v>193</v>
      </c>
      <c r="E1999" s="172" t="s">
        <v>2018</v>
      </c>
      <c r="F1999" s="173" t="s">
        <v>2019</v>
      </c>
      <c r="G1999" s="174" t="s">
        <v>167</v>
      </c>
      <c r="H1999" s="175">
        <v>205.189</v>
      </c>
      <c r="I1999" s="176"/>
      <c r="J1999" s="177">
        <f>ROUND(I1999*H1999,2)</f>
        <v>0</v>
      </c>
      <c r="K1999" s="173" t="s">
        <v>168</v>
      </c>
      <c r="L1999" s="178"/>
      <c r="M1999" s="179" t="s">
        <v>3</v>
      </c>
      <c r="N1999" s="180" t="s">
        <v>44</v>
      </c>
      <c r="P1999" s="142">
        <f>O1999*H1999</f>
        <v>0</v>
      </c>
      <c r="Q1999" s="142">
        <v>0.02</v>
      </c>
      <c r="R1999" s="142">
        <f>Q1999*H1999</f>
        <v>4.1037799999999995</v>
      </c>
      <c r="S1999" s="142">
        <v>0</v>
      </c>
      <c r="T1999" s="143">
        <f>S1999*H1999</f>
        <v>0</v>
      </c>
      <c r="AR1999" s="144" t="s">
        <v>488</v>
      </c>
      <c r="AT1999" s="144" t="s">
        <v>193</v>
      </c>
      <c r="AU1999" s="144" t="s">
        <v>82</v>
      </c>
      <c r="AY1999" s="18" t="s">
        <v>161</v>
      </c>
      <c r="BE1999" s="145">
        <f>IF(N1999="základní",J1999,0)</f>
        <v>0</v>
      </c>
      <c r="BF1999" s="145">
        <f>IF(N1999="snížená",J1999,0)</f>
        <v>0</v>
      </c>
      <c r="BG1999" s="145">
        <f>IF(N1999="zákl. přenesená",J1999,0)</f>
        <v>0</v>
      </c>
      <c r="BH1999" s="145">
        <f>IF(N1999="sníž. přenesená",J1999,0)</f>
        <v>0</v>
      </c>
      <c r="BI1999" s="145">
        <f>IF(N1999="nulová",J1999,0)</f>
        <v>0</v>
      </c>
      <c r="BJ1999" s="18" t="s">
        <v>80</v>
      </c>
      <c r="BK1999" s="145">
        <f>ROUND(I1999*H1999,2)</f>
        <v>0</v>
      </c>
      <c r="BL1999" s="18" t="s">
        <v>310</v>
      </c>
      <c r="BM1999" s="144" t="s">
        <v>2020</v>
      </c>
    </row>
    <row r="2000" spans="2:47" s="1" customFormat="1" ht="12">
      <c r="B2000" s="33"/>
      <c r="D2000" s="146" t="s">
        <v>171</v>
      </c>
      <c r="F2000" s="147" t="s">
        <v>2021</v>
      </c>
      <c r="I2000" s="148"/>
      <c r="L2000" s="33"/>
      <c r="M2000" s="149"/>
      <c r="T2000" s="54"/>
      <c r="AT2000" s="18" t="s">
        <v>171</v>
      </c>
      <c r="AU2000" s="18" t="s">
        <v>82</v>
      </c>
    </row>
    <row r="2001" spans="2:51" s="13" customFormat="1" ht="12">
      <c r="B2001" s="157"/>
      <c r="D2001" s="151" t="s">
        <v>173</v>
      </c>
      <c r="E2001" s="158" t="s">
        <v>3</v>
      </c>
      <c r="F2001" s="159" t="s">
        <v>2022</v>
      </c>
      <c r="H2001" s="160">
        <v>205.189</v>
      </c>
      <c r="I2001" s="161"/>
      <c r="L2001" s="157"/>
      <c r="M2001" s="162"/>
      <c r="T2001" s="163"/>
      <c r="AT2001" s="158" t="s">
        <v>173</v>
      </c>
      <c r="AU2001" s="158" t="s">
        <v>82</v>
      </c>
      <c r="AV2001" s="13" t="s">
        <v>82</v>
      </c>
      <c r="AW2001" s="13" t="s">
        <v>32</v>
      </c>
      <c r="AX2001" s="13" t="s">
        <v>80</v>
      </c>
      <c r="AY2001" s="158" t="s">
        <v>161</v>
      </c>
    </row>
    <row r="2002" spans="2:65" s="1" customFormat="1" ht="24.2" customHeight="1">
      <c r="B2002" s="132"/>
      <c r="C2002" s="133" t="s">
        <v>2023</v>
      </c>
      <c r="D2002" s="133" t="s">
        <v>164</v>
      </c>
      <c r="E2002" s="134" t="s">
        <v>2024</v>
      </c>
      <c r="F2002" s="135" t="s">
        <v>2025</v>
      </c>
      <c r="G2002" s="136" t="s">
        <v>340</v>
      </c>
      <c r="H2002" s="137">
        <v>24.88</v>
      </c>
      <c r="I2002" s="138"/>
      <c r="J2002" s="139">
        <f>ROUND(I2002*H2002,2)</f>
        <v>0</v>
      </c>
      <c r="K2002" s="135" t="s">
        <v>168</v>
      </c>
      <c r="L2002" s="33"/>
      <c r="M2002" s="140" t="s">
        <v>3</v>
      </c>
      <c r="N2002" s="141" t="s">
        <v>44</v>
      </c>
      <c r="P2002" s="142">
        <f>O2002*H2002</f>
        <v>0</v>
      </c>
      <c r="Q2002" s="142">
        <v>0.00055</v>
      </c>
      <c r="R2002" s="142">
        <f>Q2002*H2002</f>
        <v>0.013684</v>
      </c>
      <c r="S2002" s="142">
        <v>0</v>
      </c>
      <c r="T2002" s="143">
        <f>S2002*H2002</f>
        <v>0</v>
      </c>
      <c r="AR2002" s="144" t="s">
        <v>310</v>
      </c>
      <c r="AT2002" s="144" t="s">
        <v>164</v>
      </c>
      <c r="AU2002" s="144" t="s">
        <v>82</v>
      </c>
      <c r="AY2002" s="18" t="s">
        <v>161</v>
      </c>
      <c r="BE2002" s="145">
        <f>IF(N2002="základní",J2002,0)</f>
        <v>0</v>
      </c>
      <c r="BF2002" s="145">
        <f>IF(N2002="snížená",J2002,0)</f>
        <v>0</v>
      </c>
      <c r="BG2002" s="145">
        <f>IF(N2002="zákl. přenesená",J2002,0)</f>
        <v>0</v>
      </c>
      <c r="BH2002" s="145">
        <f>IF(N2002="sníž. přenesená",J2002,0)</f>
        <v>0</v>
      </c>
      <c r="BI2002" s="145">
        <f>IF(N2002="nulová",J2002,0)</f>
        <v>0</v>
      </c>
      <c r="BJ2002" s="18" t="s">
        <v>80</v>
      </c>
      <c r="BK2002" s="145">
        <f>ROUND(I2002*H2002,2)</f>
        <v>0</v>
      </c>
      <c r="BL2002" s="18" t="s">
        <v>310</v>
      </c>
      <c r="BM2002" s="144" t="s">
        <v>2026</v>
      </c>
    </row>
    <row r="2003" spans="2:47" s="1" customFormat="1" ht="12">
      <c r="B2003" s="33"/>
      <c r="D2003" s="146" t="s">
        <v>171</v>
      </c>
      <c r="F2003" s="147" t="s">
        <v>2027</v>
      </c>
      <c r="I2003" s="148"/>
      <c r="L2003" s="33"/>
      <c r="M2003" s="149"/>
      <c r="T2003" s="54"/>
      <c r="AT2003" s="18" t="s">
        <v>171</v>
      </c>
      <c r="AU2003" s="18" t="s">
        <v>82</v>
      </c>
    </row>
    <row r="2004" spans="2:51" s="13" customFormat="1" ht="12">
      <c r="B2004" s="157"/>
      <c r="D2004" s="151" t="s">
        <v>173</v>
      </c>
      <c r="E2004" s="158" t="s">
        <v>3</v>
      </c>
      <c r="F2004" s="159" t="s">
        <v>2028</v>
      </c>
      <c r="H2004" s="160">
        <v>20.88</v>
      </c>
      <c r="I2004" s="161"/>
      <c r="L2004" s="157"/>
      <c r="M2004" s="162"/>
      <c r="T2004" s="163"/>
      <c r="AT2004" s="158" t="s">
        <v>173</v>
      </c>
      <c r="AU2004" s="158" t="s">
        <v>82</v>
      </c>
      <c r="AV2004" s="13" t="s">
        <v>82</v>
      </c>
      <c r="AW2004" s="13" t="s">
        <v>32</v>
      </c>
      <c r="AX2004" s="13" t="s">
        <v>73</v>
      </c>
      <c r="AY2004" s="158" t="s">
        <v>161</v>
      </c>
    </row>
    <row r="2005" spans="2:51" s="13" customFormat="1" ht="12">
      <c r="B2005" s="157"/>
      <c r="D2005" s="151" t="s">
        <v>173</v>
      </c>
      <c r="E2005" s="158" t="s">
        <v>3</v>
      </c>
      <c r="F2005" s="159" t="s">
        <v>2029</v>
      </c>
      <c r="H2005" s="160">
        <v>4</v>
      </c>
      <c r="I2005" s="161"/>
      <c r="L2005" s="157"/>
      <c r="M2005" s="162"/>
      <c r="T2005" s="163"/>
      <c r="AT2005" s="158" t="s">
        <v>173</v>
      </c>
      <c r="AU2005" s="158" t="s">
        <v>82</v>
      </c>
      <c r="AV2005" s="13" t="s">
        <v>82</v>
      </c>
      <c r="AW2005" s="13" t="s">
        <v>32</v>
      </c>
      <c r="AX2005" s="13" t="s">
        <v>73</v>
      </c>
      <c r="AY2005" s="158" t="s">
        <v>161</v>
      </c>
    </row>
    <row r="2006" spans="2:51" s="14" customFormat="1" ht="12">
      <c r="B2006" s="164"/>
      <c r="D2006" s="151" t="s">
        <v>173</v>
      </c>
      <c r="E2006" s="165" t="s">
        <v>3</v>
      </c>
      <c r="F2006" s="166" t="s">
        <v>192</v>
      </c>
      <c r="H2006" s="167">
        <v>24.88</v>
      </c>
      <c r="I2006" s="168"/>
      <c r="L2006" s="164"/>
      <c r="M2006" s="169"/>
      <c r="T2006" s="170"/>
      <c r="AT2006" s="165" t="s">
        <v>173</v>
      </c>
      <c r="AU2006" s="165" t="s">
        <v>82</v>
      </c>
      <c r="AV2006" s="14" t="s">
        <v>169</v>
      </c>
      <c r="AW2006" s="14" t="s">
        <v>32</v>
      </c>
      <c r="AX2006" s="14" t="s">
        <v>80</v>
      </c>
      <c r="AY2006" s="165" t="s">
        <v>161</v>
      </c>
    </row>
    <row r="2007" spans="2:65" s="1" customFormat="1" ht="24.2" customHeight="1">
      <c r="B2007" s="132"/>
      <c r="C2007" s="133" t="s">
        <v>2030</v>
      </c>
      <c r="D2007" s="133" t="s">
        <v>164</v>
      </c>
      <c r="E2007" s="134" t="s">
        <v>2031</v>
      </c>
      <c r="F2007" s="135" t="s">
        <v>2032</v>
      </c>
      <c r="G2007" s="136" t="s">
        <v>340</v>
      </c>
      <c r="H2007" s="137">
        <v>180.12</v>
      </c>
      <c r="I2007" s="138"/>
      <c r="J2007" s="139">
        <f>ROUND(I2007*H2007,2)</f>
        <v>0</v>
      </c>
      <c r="K2007" s="135" t="s">
        <v>168</v>
      </c>
      <c r="L2007" s="33"/>
      <c r="M2007" s="140" t="s">
        <v>3</v>
      </c>
      <c r="N2007" s="141" t="s">
        <v>44</v>
      </c>
      <c r="P2007" s="142">
        <f>O2007*H2007</f>
        <v>0</v>
      </c>
      <c r="Q2007" s="142">
        <v>3E-05</v>
      </c>
      <c r="R2007" s="142">
        <f>Q2007*H2007</f>
        <v>0.005403600000000001</v>
      </c>
      <c r="S2007" s="142">
        <v>0</v>
      </c>
      <c r="T2007" s="143">
        <f>S2007*H2007</f>
        <v>0</v>
      </c>
      <c r="AR2007" s="144" t="s">
        <v>310</v>
      </c>
      <c r="AT2007" s="144" t="s">
        <v>164</v>
      </c>
      <c r="AU2007" s="144" t="s">
        <v>82</v>
      </c>
      <c r="AY2007" s="18" t="s">
        <v>161</v>
      </c>
      <c r="BE2007" s="145">
        <f>IF(N2007="základní",J2007,0)</f>
        <v>0</v>
      </c>
      <c r="BF2007" s="145">
        <f>IF(N2007="snížená",J2007,0)</f>
        <v>0</v>
      </c>
      <c r="BG2007" s="145">
        <f>IF(N2007="zákl. přenesená",J2007,0)</f>
        <v>0</v>
      </c>
      <c r="BH2007" s="145">
        <f>IF(N2007="sníž. přenesená",J2007,0)</f>
        <v>0</v>
      </c>
      <c r="BI2007" s="145">
        <f>IF(N2007="nulová",J2007,0)</f>
        <v>0</v>
      </c>
      <c r="BJ2007" s="18" t="s">
        <v>80</v>
      </c>
      <c r="BK2007" s="145">
        <f>ROUND(I2007*H2007,2)</f>
        <v>0</v>
      </c>
      <c r="BL2007" s="18" t="s">
        <v>310</v>
      </c>
      <c r="BM2007" s="144" t="s">
        <v>2033</v>
      </c>
    </row>
    <row r="2008" spans="2:47" s="1" customFormat="1" ht="12">
      <c r="B2008" s="33"/>
      <c r="D2008" s="146" t="s">
        <v>171</v>
      </c>
      <c r="F2008" s="147" t="s">
        <v>2034</v>
      </c>
      <c r="I2008" s="148"/>
      <c r="L2008" s="33"/>
      <c r="M2008" s="149"/>
      <c r="T2008" s="54"/>
      <c r="AT2008" s="18" t="s">
        <v>171</v>
      </c>
      <c r="AU2008" s="18" t="s">
        <v>82</v>
      </c>
    </row>
    <row r="2009" spans="2:51" s="13" customFormat="1" ht="12">
      <c r="B2009" s="157"/>
      <c r="D2009" s="151" t="s">
        <v>173</v>
      </c>
      <c r="E2009" s="158" t="s">
        <v>3</v>
      </c>
      <c r="F2009" s="159" t="s">
        <v>2035</v>
      </c>
      <c r="H2009" s="160">
        <v>180.12</v>
      </c>
      <c r="I2009" s="161"/>
      <c r="L2009" s="157"/>
      <c r="M2009" s="162"/>
      <c r="T2009" s="163"/>
      <c r="AT2009" s="158" t="s">
        <v>173</v>
      </c>
      <c r="AU2009" s="158" t="s">
        <v>82</v>
      </c>
      <c r="AV2009" s="13" t="s">
        <v>82</v>
      </c>
      <c r="AW2009" s="13" t="s">
        <v>32</v>
      </c>
      <c r="AX2009" s="13" t="s">
        <v>80</v>
      </c>
      <c r="AY2009" s="158" t="s">
        <v>161</v>
      </c>
    </row>
    <row r="2010" spans="2:65" s="1" customFormat="1" ht="37.9" customHeight="1">
      <c r="B2010" s="132"/>
      <c r="C2010" s="133" t="s">
        <v>2036</v>
      </c>
      <c r="D2010" s="133" t="s">
        <v>164</v>
      </c>
      <c r="E2010" s="134" t="s">
        <v>2037</v>
      </c>
      <c r="F2010" s="135" t="s">
        <v>2038</v>
      </c>
      <c r="G2010" s="136" t="s">
        <v>340</v>
      </c>
      <c r="H2010" s="137">
        <v>5.167</v>
      </c>
      <c r="I2010" s="138"/>
      <c r="J2010" s="139">
        <f>ROUND(I2010*H2010,2)</f>
        <v>0</v>
      </c>
      <c r="K2010" s="135" t="s">
        <v>168</v>
      </c>
      <c r="L2010" s="33"/>
      <c r="M2010" s="140" t="s">
        <v>3</v>
      </c>
      <c r="N2010" s="141" t="s">
        <v>44</v>
      </c>
      <c r="P2010" s="142">
        <f>O2010*H2010</f>
        <v>0</v>
      </c>
      <c r="Q2010" s="142">
        <v>0.00098</v>
      </c>
      <c r="R2010" s="142">
        <f>Q2010*H2010</f>
        <v>0.005063659999999999</v>
      </c>
      <c r="S2010" s="142">
        <v>0</v>
      </c>
      <c r="T2010" s="143">
        <f>S2010*H2010</f>
        <v>0</v>
      </c>
      <c r="AR2010" s="144" t="s">
        <v>310</v>
      </c>
      <c r="AT2010" s="144" t="s">
        <v>164</v>
      </c>
      <c r="AU2010" s="144" t="s">
        <v>82</v>
      </c>
      <c r="AY2010" s="18" t="s">
        <v>161</v>
      </c>
      <c r="BE2010" s="145">
        <f>IF(N2010="základní",J2010,0)</f>
        <v>0</v>
      </c>
      <c r="BF2010" s="145">
        <f>IF(N2010="snížená",J2010,0)</f>
        <v>0</v>
      </c>
      <c r="BG2010" s="145">
        <f>IF(N2010="zákl. přenesená",J2010,0)</f>
        <v>0</v>
      </c>
      <c r="BH2010" s="145">
        <f>IF(N2010="sníž. přenesená",J2010,0)</f>
        <v>0</v>
      </c>
      <c r="BI2010" s="145">
        <f>IF(N2010="nulová",J2010,0)</f>
        <v>0</v>
      </c>
      <c r="BJ2010" s="18" t="s">
        <v>80</v>
      </c>
      <c r="BK2010" s="145">
        <f>ROUND(I2010*H2010,2)</f>
        <v>0</v>
      </c>
      <c r="BL2010" s="18" t="s">
        <v>310</v>
      </c>
      <c r="BM2010" s="144" t="s">
        <v>2039</v>
      </c>
    </row>
    <row r="2011" spans="2:47" s="1" customFormat="1" ht="12">
      <c r="B2011" s="33"/>
      <c r="D2011" s="146" t="s">
        <v>171</v>
      </c>
      <c r="F2011" s="147" t="s">
        <v>2040</v>
      </c>
      <c r="I2011" s="148"/>
      <c r="L2011" s="33"/>
      <c r="M2011" s="149"/>
      <c r="T2011" s="54"/>
      <c r="AT2011" s="18" t="s">
        <v>171</v>
      </c>
      <c r="AU2011" s="18" t="s">
        <v>82</v>
      </c>
    </row>
    <row r="2012" spans="2:51" s="12" customFormat="1" ht="12">
      <c r="B2012" s="150"/>
      <c r="D2012" s="151" t="s">
        <v>173</v>
      </c>
      <c r="E2012" s="152" t="s">
        <v>3</v>
      </c>
      <c r="F2012" s="153" t="s">
        <v>2041</v>
      </c>
      <c r="H2012" s="152" t="s">
        <v>3</v>
      </c>
      <c r="I2012" s="154"/>
      <c r="L2012" s="150"/>
      <c r="M2012" s="155"/>
      <c r="T2012" s="156"/>
      <c r="AT2012" s="152" t="s">
        <v>173</v>
      </c>
      <c r="AU2012" s="152" t="s">
        <v>82</v>
      </c>
      <c r="AV2012" s="12" t="s">
        <v>80</v>
      </c>
      <c r="AW2012" s="12" t="s">
        <v>32</v>
      </c>
      <c r="AX2012" s="12" t="s">
        <v>73</v>
      </c>
      <c r="AY2012" s="152" t="s">
        <v>161</v>
      </c>
    </row>
    <row r="2013" spans="2:51" s="13" customFormat="1" ht="12">
      <c r="B2013" s="157"/>
      <c r="D2013" s="151" t="s">
        <v>173</v>
      </c>
      <c r="E2013" s="158" t="s">
        <v>3</v>
      </c>
      <c r="F2013" s="159" t="s">
        <v>2042</v>
      </c>
      <c r="H2013" s="160">
        <v>2.817</v>
      </c>
      <c r="I2013" s="161"/>
      <c r="L2013" s="157"/>
      <c r="M2013" s="162"/>
      <c r="T2013" s="163"/>
      <c r="AT2013" s="158" t="s">
        <v>173</v>
      </c>
      <c r="AU2013" s="158" t="s">
        <v>82</v>
      </c>
      <c r="AV2013" s="13" t="s">
        <v>82</v>
      </c>
      <c r="AW2013" s="13" t="s">
        <v>32</v>
      </c>
      <c r="AX2013" s="13" t="s">
        <v>73</v>
      </c>
      <c r="AY2013" s="158" t="s">
        <v>161</v>
      </c>
    </row>
    <row r="2014" spans="2:51" s="12" customFormat="1" ht="12">
      <c r="B2014" s="150"/>
      <c r="D2014" s="151" t="s">
        <v>173</v>
      </c>
      <c r="E2014" s="152" t="s">
        <v>3</v>
      </c>
      <c r="F2014" s="153" t="s">
        <v>2043</v>
      </c>
      <c r="H2014" s="152" t="s">
        <v>3</v>
      </c>
      <c r="I2014" s="154"/>
      <c r="L2014" s="150"/>
      <c r="M2014" s="155"/>
      <c r="T2014" s="156"/>
      <c r="AT2014" s="152" t="s">
        <v>173</v>
      </c>
      <c r="AU2014" s="152" t="s">
        <v>82</v>
      </c>
      <c r="AV2014" s="12" t="s">
        <v>80</v>
      </c>
      <c r="AW2014" s="12" t="s">
        <v>32</v>
      </c>
      <c r="AX2014" s="12" t="s">
        <v>73</v>
      </c>
      <c r="AY2014" s="152" t="s">
        <v>161</v>
      </c>
    </row>
    <row r="2015" spans="2:51" s="13" customFormat="1" ht="12">
      <c r="B2015" s="157"/>
      <c r="D2015" s="151" t="s">
        <v>173</v>
      </c>
      <c r="E2015" s="158" t="s">
        <v>3</v>
      </c>
      <c r="F2015" s="159" t="s">
        <v>2044</v>
      </c>
      <c r="H2015" s="160">
        <v>2.35</v>
      </c>
      <c r="I2015" s="161"/>
      <c r="L2015" s="157"/>
      <c r="M2015" s="162"/>
      <c r="T2015" s="163"/>
      <c r="AT2015" s="158" t="s">
        <v>173</v>
      </c>
      <c r="AU2015" s="158" t="s">
        <v>82</v>
      </c>
      <c r="AV2015" s="13" t="s">
        <v>82</v>
      </c>
      <c r="AW2015" s="13" t="s">
        <v>32</v>
      </c>
      <c r="AX2015" s="13" t="s">
        <v>73</v>
      </c>
      <c r="AY2015" s="158" t="s">
        <v>161</v>
      </c>
    </row>
    <row r="2016" spans="2:51" s="14" customFormat="1" ht="12">
      <c r="B2016" s="164"/>
      <c r="D2016" s="151" t="s">
        <v>173</v>
      </c>
      <c r="E2016" s="165" t="s">
        <v>3</v>
      </c>
      <c r="F2016" s="166" t="s">
        <v>192</v>
      </c>
      <c r="H2016" s="167">
        <v>5.167</v>
      </c>
      <c r="I2016" s="168"/>
      <c r="L2016" s="164"/>
      <c r="M2016" s="169"/>
      <c r="T2016" s="170"/>
      <c r="AT2016" s="165" t="s">
        <v>173</v>
      </c>
      <c r="AU2016" s="165" t="s">
        <v>82</v>
      </c>
      <c r="AV2016" s="14" t="s">
        <v>169</v>
      </c>
      <c r="AW2016" s="14" t="s">
        <v>32</v>
      </c>
      <c r="AX2016" s="14" t="s">
        <v>80</v>
      </c>
      <c r="AY2016" s="165" t="s">
        <v>161</v>
      </c>
    </row>
    <row r="2017" spans="2:65" s="1" customFormat="1" ht="16.5" customHeight="1">
      <c r="B2017" s="132"/>
      <c r="C2017" s="171" t="s">
        <v>2045</v>
      </c>
      <c r="D2017" s="171" t="s">
        <v>193</v>
      </c>
      <c r="E2017" s="172" t="s">
        <v>2046</v>
      </c>
      <c r="F2017" s="173" t="s">
        <v>2047</v>
      </c>
      <c r="G2017" s="174" t="s">
        <v>167</v>
      </c>
      <c r="H2017" s="175">
        <v>1.557</v>
      </c>
      <c r="I2017" s="176"/>
      <c r="J2017" s="177">
        <f>ROUND(I2017*H2017,2)</f>
        <v>0</v>
      </c>
      <c r="K2017" s="173" t="s">
        <v>3</v>
      </c>
      <c r="L2017" s="178"/>
      <c r="M2017" s="179" t="s">
        <v>3</v>
      </c>
      <c r="N2017" s="180" t="s">
        <v>44</v>
      </c>
      <c r="P2017" s="142">
        <f>O2017*H2017</f>
        <v>0</v>
      </c>
      <c r="Q2017" s="142">
        <v>0.0126</v>
      </c>
      <c r="R2017" s="142">
        <f>Q2017*H2017</f>
        <v>0.0196182</v>
      </c>
      <c r="S2017" s="142">
        <v>0</v>
      </c>
      <c r="T2017" s="143">
        <f>S2017*H2017</f>
        <v>0</v>
      </c>
      <c r="AR2017" s="144" t="s">
        <v>488</v>
      </c>
      <c r="AT2017" s="144" t="s">
        <v>193</v>
      </c>
      <c r="AU2017" s="144" t="s">
        <v>82</v>
      </c>
      <c r="AY2017" s="18" t="s">
        <v>161</v>
      </c>
      <c r="BE2017" s="145">
        <f>IF(N2017="základní",J2017,0)</f>
        <v>0</v>
      </c>
      <c r="BF2017" s="145">
        <f>IF(N2017="snížená",J2017,0)</f>
        <v>0</v>
      </c>
      <c r="BG2017" s="145">
        <f>IF(N2017="zákl. přenesená",J2017,0)</f>
        <v>0</v>
      </c>
      <c r="BH2017" s="145">
        <f>IF(N2017="sníž. přenesená",J2017,0)</f>
        <v>0</v>
      </c>
      <c r="BI2017" s="145">
        <f>IF(N2017="nulová",J2017,0)</f>
        <v>0</v>
      </c>
      <c r="BJ2017" s="18" t="s">
        <v>80</v>
      </c>
      <c r="BK2017" s="145">
        <f>ROUND(I2017*H2017,2)</f>
        <v>0</v>
      </c>
      <c r="BL2017" s="18" t="s">
        <v>310</v>
      </c>
      <c r="BM2017" s="144" t="s">
        <v>2048</v>
      </c>
    </row>
    <row r="2018" spans="2:51" s="12" customFormat="1" ht="12">
      <c r="B2018" s="150"/>
      <c r="D2018" s="151" t="s">
        <v>173</v>
      </c>
      <c r="E2018" s="152" t="s">
        <v>3</v>
      </c>
      <c r="F2018" s="153" t="s">
        <v>2041</v>
      </c>
      <c r="H2018" s="152" t="s">
        <v>3</v>
      </c>
      <c r="I2018" s="154"/>
      <c r="L2018" s="150"/>
      <c r="M2018" s="155"/>
      <c r="T2018" s="156"/>
      <c r="AT2018" s="152" t="s">
        <v>173</v>
      </c>
      <c r="AU2018" s="152" t="s">
        <v>82</v>
      </c>
      <c r="AV2018" s="12" t="s">
        <v>80</v>
      </c>
      <c r="AW2018" s="12" t="s">
        <v>32</v>
      </c>
      <c r="AX2018" s="12" t="s">
        <v>73</v>
      </c>
      <c r="AY2018" s="152" t="s">
        <v>161</v>
      </c>
    </row>
    <row r="2019" spans="2:51" s="13" customFormat="1" ht="12">
      <c r="B2019" s="157"/>
      <c r="D2019" s="151" t="s">
        <v>173</v>
      </c>
      <c r="E2019" s="158" t="s">
        <v>3</v>
      </c>
      <c r="F2019" s="159" t="s">
        <v>2049</v>
      </c>
      <c r="H2019" s="160">
        <v>0.781</v>
      </c>
      <c r="I2019" s="161"/>
      <c r="L2019" s="157"/>
      <c r="M2019" s="162"/>
      <c r="T2019" s="163"/>
      <c r="AT2019" s="158" t="s">
        <v>173</v>
      </c>
      <c r="AU2019" s="158" t="s">
        <v>82</v>
      </c>
      <c r="AV2019" s="13" t="s">
        <v>82</v>
      </c>
      <c r="AW2019" s="13" t="s">
        <v>32</v>
      </c>
      <c r="AX2019" s="13" t="s">
        <v>73</v>
      </c>
      <c r="AY2019" s="158" t="s">
        <v>161</v>
      </c>
    </row>
    <row r="2020" spans="2:51" s="12" customFormat="1" ht="12">
      <c r="B2020" s="150"/>
      <c r="D2020" s="151" t="s">
        <v>173</v>
      </c>
      <c r="E2020" s="152" t="s">
        <v>3</v>
      </c>
      <c r="F2020" s="153" t="s">
        <v>2043</v>
      </c>
      <c r="H2020" s="152" t="s">
        <v>3</v>
      </c>
      <c r="I2020" s="154"/>
      <c r="L2020" s="150"/>
      <c r="M2020" s="155"/>
      <c r="T2020" s="156"/>
      <c r="AT2020" s="152" t="s">
        <v>173</v>
      </c>
      <c r="AU2020" s="152" t="s">
        <v>82</v>
      </c>
      <c r="AV2020" s="12" t="s">
        <v>80</v>
      </c>
      <c r="AW2020" s="12" t="s">
        <v>32</v>
      </c>
      <c r="AX2020" s="12" t="s">
        <v>73</v>
      </c>
      <c r="AY2020" s="152" t="s">
        <v>161</v>
      </c>
    </row>
    <row r="2021" spans="2:51" s="13" customFormat="1" ht="12">
      <c r="B2021" s="157"/>
      <c r="D2021" s="151" t="s">
        <v>173</v>
      </c>
      <c r="E2021" s="158" t="s">
        <v>3</v>
      </c>
      <c r="F2021" s="159" t="s">
        <v>2050</v>
      </c>
      <c r="H2021" s="160">
        <v>0.776</v>
      </c>
      <c r="I2021" s="161"/>
      <c r="L2021" s="157"/>
      <c r="M2021" s="162"/>
      <c r="T2021" s="163"/>
      <c r="AT2021" s="158" t="s">
        <v>173</v>
      </c>
      <c r="AU2021" s="158" t="s">
        <v>82</v>
      </c>
      <c r="AV2021" s="13" t="s">
        <v>82</v>
      </c>
      <c r="AW2021" s="13" t="s">
        <v>32</v>
      </c>
      <c r="AX2021" s="13" t="s">
        <v>73</v>
      </c>
      <c r="AY2021" s="158" t="s">
        <v>161</v>
      </c>
    </row>
    <row r="2022" spans="2:51" s="14" customFormat="1" ht="12">
      <c r="B2022" s="164"/>
      <c r="D2022" s="151" t="s">
        <v>173</v>
      </c>
      <c r="E2022" s="165" t="s">
        <v>3</v>
      </c>
      <c r="F2022" s="166" t="s">
        <v>192</v>
      </c>
      <c r="H2022" s="167">
        <v>1.557</v>
      </c>
      <c r="I2022" s="168"/>
      <c r="L2022" s="164"/>
      <c r="M2022" s="169"/>
      <c r="T2022" s="170"/>
      <c r="AT2022" s="165" t="s">
        <v>173</v>
      </c>
      <c r="AU2022" s="165" t="s">
        <v>82</v>
      </c>
      <c r="AV2022" s="14" t="s">
        <v>169</v>
      </c>
      <c r="AW2022" s="14" t="s">
        <v>32</v>
      </c>
      <c r="AX2022" s="14" t="s">
        <v>80</v>
      </c>
      <c r="AY2022" s="165" t="s">
        <v>161</v>
      </c>
    </row>
    <row r="2023" spans="2:65" s="1" customFormat="1" ht="49.15" customHeight="1">
      <c r="B2023" s="132"/>
      <c r="C2023" s="133" t="s">
        <v>2051</v>
      </c>
      <c r="D2023" s="133" t="s">
        <v>164</v>
      </c>
      <c r="E2023" s="134" t="s">
        <v>2052</v>
      </c>
      <c r="F2023" s="135" t="s">
        <v>2053</v>
      </c>
      <c r="G2023" s="136" t="s">
        <v>240</v>
      </c>
      <c r="H2023" s="137">
        <v>5.565</v>
      </c>
      <c r="I2023" s="138"/>
      <c r="J2023" s="139">
        <f>ROUND(I2023*H2023,2)</f>
        <v>0</v>
      </c>
      <c r="K2023" s="135" t="s">
        <v>168</v>
      </c>
      <c r="L2023" s="33"/>
      <c r="M2023" s="140" t="s">
        <v>3</v>
      </c>
      <c r="N2023" s="141" t="s">
        <v>44</v>
      </c>
      <c r="P2023" s="142">
        <f>O2023*H2023</f>
        <v>0</v>
      </c>
      <c r="Q2023" s="142">
        <v>0</v>
      </c>
      <c r="R2023" s="142">
        <f>Q2023*H2023</f>
        <v>0</v>
      </c>
      <c r="S2023" s="142">
        <v>0</v>
      </c>
      <c r="T2023" s="143">
        <f>S2023*H2023</f>
        <v>0</v>
      </c>
      <c r="AR2023" s="144" t="s">
        <v>310</v>
      </c>
      <c r="AT2023" s="144" t="s">
        <v>164</v>
      </c>
      <c r="AU2023" s="144" t="s">
        <v>82</v>
      </c>
      <c r="AY2023" s="18" t="s">
        <v>161</v>
      </c>
      <c r="BE2023" s="145">
        <f>IF(N2023="základní",J2023,0)</f>
        <v>0</v>
      </c>
      <c r="BF2023" s="145">
        <f>IF(N2023="snížená",J2023,0)</f>
        <v>0</v>
      </c>
      <c r="BG2023" s="145">
        <f>IF(N2023="zákl. přenesená",J2023,0)</f>
        <v>0</v>
      </c>
      <c r="BH2023" s="145">
        <f>IF(N2023="sníž. přenesená",J2023,0)</f>
        <v>0</v>
      </c>
      <c r="BI2023" s="145">
        <f>IF(N2023="nulová",J2023,0)</f>
        <v>0</v>
      </c>
      <c r="BJ2023" s="18" t="s">
        <v>80</v>
      </c>
      <c r="BK2023" s="145">
        <f>ROUND(I2023*H2023,2)</f>
        <v>0</v>
      </c>
      <c r="BL2023" s="18" t="s">
        <v>310</v>
      </c>
      <c r="BM2023" s="144" t="s">
        <v>2054</v>
      </c>
    </row>
    <row r="2024" spans="2:47" s="1" customFormat="1" ht="12">
      <c r="B2024" s="33"/>
      <c r="D2024" s="146" t="s">
        <v>171</v>
      </c>
      <c r="F2024" s="147" t="s">
        <v>2055</v>
      </c>
      <c r="I2024" s="148"/>
      <c r="L2024" s="33"/>
      <c r="M2024" s="149"/>
      <c r="T2024" s="54"/>
      <c r="AT2024" s="18" t="s">
        <v>171</v>
      </c>
      <c r="AU2024" s="18" t="s">
        <v>82</v>
      </c>
    </row>
    <row r="2025" spans="2:65" s="1" customFormat="1" ht="49.15" customHeight="1">
      <c r="B2025" s="132"/>
      <c r="C2025" s="133" t="s">
        <v>2056</v>
      </c>
      <c r="D2025" s="133" t="s">
        <v>164</v>
      </c>
      <c r="E2025" s="134" t="s">
        <v>2057</v>
      </c>
      <c r="F2025" s="135" t="s">
        <v>2058</v>
      </c>
      <c r="G2025" s="136" t="s">
        <v>240</v>
      </c>
      <c r="H2025" s="137">
        <v>5.565</v>
      </c>
      <c r="I2025" s="138"/>
      <c r="J2025" s="139">
        <f>ROUND(I2025*H2025,2)</f>
        <v>0</v>
      </c>
      <c r="K2025" s="135" t="s">
        <v>168</v>
      </c>
      <c r="L2025" s="33"/>
      <c r="M2025" s="140" t="s">
        <v>3</v>
      </c>
      <c r="N2025" s="141" t="s">
        <v>44</v>
      </c>
      <c r="P2025" s="142">
        <f>O2025*H2025</f>
        <v>0</v>
      </c>
      <c r="Q2025" s="142">
        <v>0</v>
      </c>
      <c r="R2025" s="142">
        <f>Q2025*H2025</f>
        <v>0</v>
      </c>
      <c r="S2025" s="142">
        <v>0</v>
      </c>
      <c r="T2025" s="143">
        <f>S2025*H2025</f>
        <v>0</v>
      </c>
      <c r="AR2025" s="144" t="s">
        <v>310</v>
      </c>
      <c r="AT2025" s="144" t="s">
        <v>164</v>
      </c>
      <c r="AU2025" s="144" t="s">
        <v>82</v>
      </c>
      <c r="AY2025" s="18" t="s">
        <v>161</v>
      </c>
      <c r="BE2025" s="145">
        <f>IF(N2025="základní",J2025,0)</f>
        <v>0</v>
      </c>
      <c r="BF2025" s="145">
        <f>IF(N2025="snížená",J2025,0)</f>
        <v>0</v>
      </c>
      <c r="BG2025" s="145">
        <f>IF(N2025="zákl. přenesená",J2025,0)</f>
        <v>0</v>
      </c>
      <c r="BH2025" s="145">
        <f>IF(N2025="sníž. přenesená",J2025,0)</f>
        <v>0</v>
      </c>
      <c r="BI2025" s="145">
        <f>IF(N2025="nulová",J2025,0)</f>
        <v>0</v>
      </c>
      <c r="BJ2025" s="18" t="s">
        <v>80</v>
      </c>
      <c r="BK2025" s="145">
        <f>ROUND(I2025*H2025,2)</f>
        <v>0</v>
      </c>
      <c r="BL2025" s="18" t="s">
        <v>310</v>
      </c>
      <c r="BM2025" s="144" t="s">
        <v>2059</v>
      </c>
    </row>
    <row r="2026" spans="2:47" s="1" customFormat="1" ht="12">
      <c r="B2026" s="33"/>
      <c r="D2026" s="146" t="s">
        <v>171</v>
      </c>
      <c r="F2026" s="147" t="s">
        <v>2060</v>
      </c>
      <c r="I2026" s="148"/>
      <c r="L2026" s="33"/>
      <c r="M2026" s="149"/>
      <c r="T2026" s="54"/>
      <c r="AT2026" s="18" t="s">
        <v>171</v>
      </c>
      <c r="AU2026" s="18" t="s">
        <v>82</v>
      </c>
    </row>
    <row r="2027" spans="2:63" s="11" customFormat="1" ht="22.9" customHeight="1">
      <c r="B2027" s="120"/>
      <c r="D2027" s="121" t="s">
        <v>72</v>
      </c>
      <c r="E2027" s="130" t="s">
        <v>2061</v>
      </c>
      <c r="F2027" s="130" t="s">
        <v>2062</v>
      </c>
      <c r="I2027" s="123"/>
      <c r="J2027" s="131">
        <f>BK2027</f>
        <v>0</v>
      </c>
      <c r="L2027" s="120"/>
      <c r="M2027" s="125"/>
      <c r="P2027" s="126">
        <f>SUM(P2028:P2052)</f>
        <v>0</v>
      </c>
      <c r="R2027" s="126">
        <f>SUM(R2028:R2052)</f>
        <v>2.62486386</v>
      </c>
      <c r="T2027" s="127">
        <f>SUM(T2028:T2052)</f>
        <v>0</v>
      </c>
      <c r="AR2027" s="121" t="s">
        <v>82</v>
      </c>
      <c r="AT2027" s="128" t="s">
        <v>72</v>
      </c>
      <c r="AU2027" s="128" t="s">
        <v>80</v>
      </c>
      <c r="AY2027" s="121" t="s">
        <v>161</v>
      </c>
      <c r="BK2027" s="129">
        <f>SUM(BK2028:BK2052)</f>
        <v>0</v>
      </c>
    </row>
    <row r="2028" spans="2:65" s="1" customFormat="1" ht="37.9" customHeight="1">
      <c r="B2028" s="132"/>
      <c r="C2028" s="133" t="s">
        <v>2063</v>
      </c>
      <c r="D2028" s="133" t="s">
        <v>164</v>
      </c>
      <c r="E2028" s="134" t="s">
        <v>2064</v>
      </c>
      <c r="F2028" s="135" t="s">
        <v>2065</v>
      </c>
      <c r="G2028" s="136" t="s">
        <v>167</v>
      </c>
      <c r="H2028" s="137">
        <v>16.388</v>
      </c>
      <c r="I2028" s="138"/>
      <c r="J2028" s="139">
        <f>ROUND(I2028*H2028,2)</f>
        <v>0</v>
      </c>
      <c r="K2028" s="135" t="s">
        <v>168</v>
      </c>
      <c r="L2028" s="33"/>
      <c r="M2028" s="140" t="s">
        <v>3</v>
      </c>
      <c r="N2028" s="141" t="s">
        <v>44</v>
      </c>
      <c r="P2028" s="142">
        <f>O2028*H2028</f>
        <v>0</v>
      </c>
      <c r="Q2028" s="142">
        <v>7E-05</v>
      </c>
      <c r="R2028" s="142">
        <f>Q2028*H2028</f>
        <v>0.00114716</v>
      </c>
      <c r="S2028" s="142">
        <v>0</v>
      </c>
      <c r="T2028" s="143">
        <f>S2028*H2028</f>
        <v>0</v>
      </c>
      <c r="AR2028" s="144" t="s">
        <v>310</v>
      </c>
      <c r="AT2028" s="144" t="s">
        <v>164</v>
      </c>
      <c r="AU2028" s="144" t="s">
        <v>82</v>
      </c>
      <c r="AY2028" s="18" t="s">
        <v>161</v>
      </c>
      <c r="BE2028" s="145">
        <f>IF(N2028="základní",J2028,0)</f>
        <v>0</v>
      </c>
      <c r="BF2028" s="145">
        <f>IF(N2028="snížená",J2028,0)</f>
        <v>0</v>
      </c>
      <c r="BG2028" s="145">
        <f>IF(N2028="zákl. přenesená",J2028,0)</f>
        <v>0</v>
      </c>
      <c r="BH2028" s="145">
        <f>IF(N2028="sníž. přenesená",J2028,0)</f>
        <v>0</v>
      </c>
      <c r="BI2028" s="145">
        <f>IF(N2028="nulová",J2028,0)</f>
        <v>0</v>
      </c>
      <c r="BJ2028" s="18" t="s">
        <v>80</v>
      </c>
      <c r="BK2028" s="145">
        <f>ROUND(I2028*H2028,2)</f>
        <v>0</v>
      </c>
      <c r="BL2028" s="18" t="s">
        <v>310</v>
      </c>
      <c r="BM2028" s="144" t="s">
        <v>2066</v>
      </c>
    </row>
    <row r="2029" spans="2:47" s="1" customFormat="1" ht="12">
      <c r="B2029" s="33"/>
      <c r="D2029" s="146" t="s">
        <v>171</v>
      </c>
      <c r="F2029" s="147" t="s">
        <v>2067</v>
      </c>
      <c r="I2029" s="148"/>
      <c r="L2029" s="33"/>
      <c r="M2029" s="149"/>
      <c r="T2029" s="54"/>
      <c r="AT2029" s="18" t="s">
        <v>171</v>
      </c>
      <c r="AU2029" s="18" t="s">
        <v>82</v>
      </c>
    </row>
    <row r="2030" spans="2:51" s="12" customFormat="1" ht="12">
      <c r="B2030" s="150"/>
      <c r="D2030" s="151" t="s">
        <v>173</v>
      </c>
      <c r="E2030" s="152" t="s">
        <v>3</v>
      </c>
      <c r="F2030" s="153" t="s">
        <v>2068</v>
      </c>
      <c r="H2030" s="152" t="s">
        <v>3</v>
      </c>
      <c r="I2030" s="154"/>
      <c r="L2030" s="150"/>
      <c r="M2030" s="155"/>
      <c r="T2030" s="156"/>
      <c r="AT2030" s="152" t="s">
        <v>173</v>
      </c>
      <c r="AU2030" s="152" t="s">
        <v>82</v>
      </c>
      <c r="AV2030" s="12" t="s">
        <v>80</v>
      </c>
      <c r="AW2030" s="12" t="s">
        <v>32</v>
      </c>
      <c r="AX2030" s="12" t="s">
        <v>73</v>
      </c>
      <c r="AY2030" s="152" t="s">
        <v>161</v>
      </c>
    </row>
    <row r="2031" spans="2:51" s="13" customFormat="1" ht="12">
      <c r="B2031" s="157"/>
      <c r="D2031" s="151" t="s">
        <v>173</v>
      </c>
      <c r="E2031" s="158" t="s">
        <v>3</v>
      </c>
      <c r="F2031" s="159" t="s">
        <v>2069</v>
      </c>
      <c r="H2031" s="160">
        <v>16.388</v>
      </c>
      <c r="I2031" s="161"/>
      <c r="L2031" s="157"/>
      <c r="M2031" s="162"/>
      <c r="T2031" s="163"/>
      <c r="AT2031" s="158" t="s">
        <v>173</v>
      </c>
      <c r="AU2031" s="158" t="s">
        <v>82</v>
      </c>
      <c r="AV2031" s="13" t="s">
        <v>82</v>
      </c>
      <c r="AW2031" s="13" t="s">
        <v>32</v>
      </c>
      <c r="AX2031" s="13" t="s">
        <v>80</v>
      </c>
      <c r="AY2031" s="158" t="s">
        <v>161</v>
      </c>
    </row>
    <row r="2032" spans="2:65" s="1" customFormat="1" ht="24.2" customHeight="1">
      <c r="B2032" s="132"/>
      <c r="C2032" s="133" t="s">
        <v>2070</v>
      </c>
      <c r="D2032" s="133" t="s">
        <v>164</v>
      </c>
      <c r="E2032" s="134" t="s">
        <v>2071</v>
      </c>
      <c r="F2032" s="135" t="s">
        <v>2072</v>
      </c>
      <c r="G2032" s="136" t="s">
        <v>167</v>
      </c>
      <c r="H2032" s="137">
        <v>16.388</v>
      </c>
      <c r="I2032" s="138"/>
      <c r="J2032" s="139">
        <f>ROUND(I2032*H2032,2)</f>
        <v>0</v>
      </c>
      <c r="K2032" s="135" t="s">
        <v>168</v>
      </c>
      <c r="L2032" s="33"/>
      <c r="M2032" s="140" t="s">
        <v>3</v>
      </c>
      <c r="N2032" s="141" t="s">
        <v>44</v>
      </c>
      <c r="P2032" s="142">
        <f>O2032*H2032</f>
        <v>0</v>
      </c>
      <c r="Q2032" s="142">
        <v>6E-05</v>
      </c>
      <c r="R2032" s="142">
        <f>Q2032*H2032</f>
        <v>0.0009832800000000002</v>
      </c>
      <c r="S2032" s="142">
        <v>0</v>
      </c>
      <c r="T2032" s="143">
        <f>S2032*H2032</f>
        <v>0</v>
      </c>
      <c r="AR2032" s="144" t="s">
        <v>310</v>
      </c>
      <c r="AT2032" s="144" t="s">
        <v>164</v>
      </c>
      <c r="AU2032" s="144" t="s">
        <v>82</v>
      </c>
      <c r="AY2032" s="18" t="s">
        <v>161</v>
      </c>
      <c r="BE2032" s="145">
        <f>IF(N2032="základní",J2032,0)</f>
        <v>0</v>
      </c>
      <c r="BF2032" s="145">
        <f>IF(N2032="snížená",J2032,0)</f>
        <v>0</v>
      </c>
      <c r="BG2032" s="145">
        <f>IF(N2032="zákl. přenesená",J2032,0)</f>
        <v>0</v>
      </c>
      <c r="BH2032" s="145">
        <f>IF(N2032="sníž. přenesená",J2032,0)</f>
        <v>0</v>
      </c>
      <c r="BI2032" s="145">
        <f>IF(N2032="nulová",J2032,0)</f>
        <v>0</v>
      </c>
      <c r="BJ2032" s="18" t="s">
        <v>80</v>
      </c>
      <c r="BK2032" s="145">
        <f>ROUND(I2032*H2032,2)</f>
        <v>0</v>
      </c>
      <c r="BL2032" s="18" t="s">
        <v>310</v>
      </c>
      <c r="BM2032" s="144" t="s">
        <v>2073</v>
      </c>
    </row>
    <row r="2033" spans="2:47" s="1" customFormat="1" ht="12">
      <c r="B2033" s="33"/>
      <c r="D2033" s="146" t="s">
        <v>171</v>
      </c>
      <c r="F2033" s="147" t="s">
        <v>2074</v>
      </c>
      <c r="I2033" s="148"/>
      <c r="L2033" s="33"/>
      <c r="M2033" s="149"/>
      <c r="T2033" s="54"/>
      <c r="AT2033" s="18" t="s">
        <v>171</v>
      </c>
      <c r="AU2033" s="18" t="s">
        <v>82</v>
      </c>
    </row>
    <row r="2034" spans="2:65" s="1" customFormat="1" ht="24.2" customHeight="1">
      <c r="B2034" s="132"/>
      <c r="C2034" s="133" t="s">
        <v>2075</v>
      </c>
      <c r="D2034" s="133" t="s">
        <v>164</v>
      </c>
      <c r="E2034" s="134" t="s">
        <v>2076</v>
      </c>
      <c r="F2034" s="135" t="s">
        <v>2077</v>
      </c>
      <c r="G2034" s="136" t="s">
        <v>167</v>
      </c>
      <c r="H2034" s="137">
        <v>16.388</v>
      </c>
      <c r="I2034" s="138"/>
      <c r="J2034" s="139">
        <f>ROUND(I2034*H2034,2)</f>
        <v>0</v>
      </c>
      <c r="K2034" s="135" t="s">
        <v>168</v>
      </c>
      <c r="L2034" s="33"/>
      <c r="M2034" s="140" t="s">
        <v>3</v>
      </c>
      <c r="N2034" s="141" t="s">
        <v>44</v>
      </c>
      <c r="P2034" s="142">
        <f>O2034*H2034</f>
        <v>0</v>
      </c>
      <c r="Q2034" s="142">
        <v>0.00014</v>
      </c>
      <c r="R2034" s="142">
        <f>Q2034*H2034</f>
        <v>0.00229432</v>
      </c>
      <c r="S2034" s="142">
        <v>0</v>
      </c>
      <c r="T2034" s="143">
        <f>S2034*H2034</f>
        <v>0</v>
      </c>
      <c r="AR2034" s="144" t="s">
        <v>310</v>
      </c>
      <c r="AT2034" s="144" t="s">
        <v>164</v>
      </c>
      <c r="AU2034" s="144" t="s">
        <v>82</v>
      </c>
      <c r="AY2034" s="18" t="s">
        <v>161</v>
      </c>
      <c r="BE2034" s="145">
        <f>IF(N2034="základní",J2034,0)</f>
        <v>0</v>
      </c>
      <c r="BF2034" s="145">
        <f>IF(N2034="snížená",J2034,0)</f>
        <v>0</v>
      </c>
      <c r="BG2034" s="145">
        <f>IF(N2034="zákl. přenesená",J2034,0)</f>
        <v>0</v>
      </c>
      <c r="BH2034" s="145">
        <f>IF(N2034="sníž. přenesená",J2034,0)</f>
        <v>0</v>
      </c>
      <c r="BI2034" s="145">
        <f>IF(N2034="nulová",J2034,0)</f>
        <v>0</v>
      </c>
      <c r="BJ2034" s="18" t="s">
        <v>80</v>
      </c>
      <c r="BK2034" s="145">
        <f>ROUND(I2034*H2034,2)</f>
        <v>0</v>
      </c>
      <c r="BL2034" s="18" t="s">
        <v>310</v>
      </c>
      <c r="BM2034" s="144" t="s">
        <v>2078</v>
      </c>
    </row>
    <row r="2035" spans="2:47" s="1" customFormat="1" ht="12">
      <c r="B2035" s="33"/>
      <c r="D2035" s="146" t="s">
        <v>171</v>
      </c>
      <c r="F2035" s="147" t="s">
        <v>2079</v>
      </c>
      <c r="I2035" s="148"/>
      <c r="L2035" s="33"/>
      <c r="M2035" s="149"/>
      <c r="T2035" s="54"/>
      <c r="AT2035" s="18" t="s">
        <v>171</v>
      </c>
      <c r="AU2035" s="18" t="s">
        <v>82</v>
      </c>
    </row>
    <row r="2036" spans="2:65" s="1" customFormat="1" ht="24.2" customHeight="1">
      <c r="B2036" s="132"/>
      <c r="C2036" s="133" t="s">
        <v>2080</v>
      </c>
      <c r="D2036" s="133" t="s">
        <v>164</v>
      </c>
      <c r="E2036" s="134" t="s">
        <v>2081</v>
      </c>
      <c r="F2036" s="135" t="s">
        <v>2082</v>
      </c>
      <c r="G2036" s="136" t="s">
        <v>167</v>
      </c>
      <c r="H2036" s="137">
        <v>16.388</v>
      </c>
      <c r="I2036" s="138"/>
      <c r="J2036" s="139">
        <f>ROUND(I2036*H2036,2)</f>
        <v>0</v>
      </c>
      <c r="K2036" s="135" t="s">
        <v>168</v>
      </c>
      <c r="L2036" s="33"/>
      <c r="M2036" s="140" t="s">
        <v>3</v>
      </c>
      <c r="N2036" s="141" t="s">
        <v>44</v>
      </c>
      <c r="P2036" s="142">
        <f>O2036*H2036</f>
        <v>0</v>
      </c>
      <c r="Q2036" s="142">
        <v>0.00012</v>
      </c>
      <c r="R2036" s="142">
        <f>Q2036*H2036</f>
        <v>0.0019665600000000004</v>
      </c>
      <c r="S2036" s="142">
        <v>0</v>
      </c>
      <c r="T2036" s="143">
        <f>S2036*H2036</f>
        <v>0</v>
      </c>
      <c r="AR2036" s="144" t="s">
        <v>310</v>
      </c>
      <c r="AT2036" s="144" t="s">
        <v>164</v>
      </c>
      <c r="AU2036" s="144" t="s">
        <v>82</v>
      </c>
      <c r="AY2036" s="18" t="s">
        <v>161</v>
      </c>
      <c r="BE2036" s="145">
        <f>IF(N2036="základní",J2036,0)</f>
        <v>0</v>
      </c>
      <c r="BF2036" s="145">
        <f>IF(N2036="snížená",J2036,0)</f>
        <v>0</v>
      </c>
      <c r="BG2036" s="145">
        <f>IF(N2036="zákl. přenesená",J2036,0)</f>
        <v>0</v>
      </c>
      <c r="BH2036" s="145">
        <f>IF(N2036="sníž. přenesená",J2036,0)</f>
        <v>0</v>
      </c>
      <c r="BI2036" s="145">
        <f>IF(N2036="nulová",J2036,0)</f>
        <v>0</v>
      </c>
      <c r="BJ2036" s="18" t="s">
        <v>80</v>
      </c>
      <c r="BK2036" s="145">
        <f>ROUND(I2036*H2036,2)</f>
        <v>0</v>
      </c>
      <c r="BL2036" s="18" t="s">
        <v>310</v>
      </c>
      <c r="BM2036" s="144" t="s">
        <v>2083</v>
      </c>
    </row>
    <row r="2037" spans="2:47" s="1" customFormat="1" ht="12">
      <c r="B2037" s="33"/>
      <c r="D2037" s="146" t="s">
        <v>171</v>
      </c>
      <c r="F2037" s="147" t="s">
        <v>2084</v>
      </c>
      <c r="I2037" s="148"/>
      <c r="L2037" s="33"/>
      <c r="M2037" s="149"/>
      <c r="T2037" s="54"/>
      <c r="AT2037" s="18" t="s">
        <v>171</v>
      </c>
      <c r="AU2037" s="18" t="s">
        <v>82</v>
      </c>
    </row>
    <row r="2038" spans="2:65" s="1" customFormat="1" ht="24.2" customHeight="1">
      <c r="B2038" s="132"/>
      <c r="C2038" s="133" t="s">
        <v>2085</v>
      </c>
      <c r="D2038" s="133" t="s">
        <v>164</v>
      </c>
      <c r="E2038" s="134" t="s">
        <v>2086</v>
      </c>
      <c r="F2038" s="135" t="s">
        <v>2087</v>
      </c>
      <c r="G2038" s="136" t="s">
        <v>167</v>
      </c>
      <c r="H2038" s="137">
        <v>16.388</v>
      </c>
      <c r="I2038" s="138"/>
      <c r="J2038" s="139">
        <f>ROUND(I2038*H2038,2)</f>
        <v>0</v>
      </c>
      <c r="K2038" s="135" t="s">
        <v>168</v>
      </c>
      <c r="L2038" s="33"/>
      <c r="M2038" s="140" t="s">
        <v>3</v>
      </c>
      <c r="N2038" s="141" t="s">
        <v>44</v>
      </c>
      <c r="P2038" s="142">
        <f>O2038*H2038</f>
        <v>0</v>
      </c>
      <c r="Q2038" s="142">
        <v>0.00012</v>
      </c>
      <c r="R2038" s="142">
        <f>Q2038*H2038</f>
        <v>0.0019665600000000004</v>
      </c>
      <c r="S2038" s="142">
        <v>0</v>
      </c>
      <c r="T2038" s="143">
        <f>S2038*H2038</f>
        <v>0</v>
      </c>
      <c r="AR2038" s="144" t="s">
        <v>310</v>
      </c>
      <c r="AT2038" s="144" t="s">
        <v>164</v>
      </c>
      <c r="AU2038" s="144" t="s">
        <v>82</v>
      </c>
      <c r="AY2038" s="18" t="s">
        <v>161</v>
      </c>
      <c r="BE2038" s="145">
        <f>IF(N2038="základní",J2038,0)</f>
        <v>0</v>
      </c>
      <c r="BF2038" s="145">
        <f>IF(N2038="snížená",J2038,0)</f>
        <v>0</v>
      </c>
      <c r="BG2038" s="145">
        <f>IF(N2038="zákl. přenesená",J2038,0)</f>
        <v>0</v>
      </c>
      <c r="BH2038" s="145">
        <f>IF(N2038="sníž. přenesená",J2038,0)</f>
        <v>0</v>
      </c>
      <c r="BI2038" s="145">
        <f>IF(N2038="nulová",J2038,0)</f>
        <v>0</v>
      </c>
      <c r="BJ2038" s="18" t="s">
        <v>80</v>
      </c>
      <c r="BK2038" s="145">
        <f>ROUND(I2038*H2038,2)</f>
        <v>0</v>
      </c>
      <c r="BL2038" s="18" t="s">
        <v>310</v>
      </c>
      <c r="BM2038" s="144" t="s">
        <v>2088</v>
      </c>
    </row>
    <row r="2039" spans="2:47" s="1" customFormat="1" ht="12">
      <c r="B2039" s="33"/>
      <c r="D2039" s="146" t="s">
        <v>171</v>
      </c>
      <c r="F2039" s="147" t="s">
        <v>2089</v>
      </c>
      <c r="I2039" s="148"/>
      <c r="L2039" s="33"/>
      <c r="M2039" s="149"/>
      <c r="T2039" s="54"/>
      <c r="AT2039" s="18" t="s">
        <v>171</v>
      </c>
      <c r="AU2039" s="18" t="s">
        <v>82</v>
      </c>
    </row>
    <row r="2040" spans="2:65" s="1" customFormat="1" ht="37.9" customHeight="1">
      <c r="B2040" s="132"/>
      <c r="C2040" s="350" t="s">
        <v>2090</v>
      </c>
      <c r="D2040" s="350" t="s">
        <v>164</v>
      </c>
      <c r="E2040" s="351" t="s">
        <v>4204</v>
      </c>
      <c r="F2040" s="352" t="s">
        <v>4205</v>
      </c>
      <c r="G2040" s="353" t="s">
        <v>167</v>
      </c>
      <c r="H2040" s="354">
        <v>5567.034</v>
      </c>
      <c r="I2040" s="138"/>
      <c r="J2040" s="139">
        <f>ROUND(I2040*H2040,2)</f>
        <v>0</v>
      </c>
      <c r="K2040" s="135" t="s">
        <v>168</v>
      </c>
      <c r="L2040" s="33"/>
      <c r="M2040" s="140" t="s">
        <v>3</v>
      </c>
      <c r="N2040" s="141" t="s">
        <v>44</v>
      </c>
      <c r="P2040" s="142">
        <f>O2040*H2040</f>
        <v>0</v>
      </c>
      <c r="Q2040" s="142">
        <v>0.00011</v>
      </c>
      <c r="R2040" s="142">
        <f>Q2040*H2040</f>
        <v>0.61237374</v>
      </c>
      <c r="S2040" s="142">
        <v>0</v>
      </c>
      <c r="T2040" s="143">
        <f>S2040*H2040</f>
        <v>0</v>
      </c>
      <c r="AR2040" s="144" t="s">
        <v>310</v>
      </c>
      <c r="AT2040" s="144" t="s">
        <v>164</v>
      </c>
      <c r="AU2040" s="144" t="s">
        <v>82</v>
      </c>
      <c r="AY2040" s="18" t="s">
        <v>161</v>
      </c>
      <c r="BE2040" s="145">
        <f>IF(N2040="základní",J2040,0)</f>
        <v>0</v>
      </c>
      <c r="BF2040" s="145">
        <f>IF(N2040="snížená",J2040,0)</f>
        <v>0</v>
      </c>
      <c r="BG2040" s="145">
        <f>IF(N2040="zákl. přenesená",J2040,0)</f>
        <v>0</v>
      </c>
      <c r="BH2040" s="145">
        <f>IF(N2040="sníž. přenesená",J2040,0)</f>
        <v>0</v>
      </c>
      <c r="BI2040" s="145">
        <f>IF(N2040="nulová",J2040,0)</f>
        <v>0</v>
      </c>
      <c r="BJ2040" s="18" t="s">
        <v>80</v>
      </c>
      <c r="BK2040" s="145">
        <f>ROUND(I2040*H2040,2)</f>
        <v>0</v>
      </c>
      <c r="BL2040" s="18" t="s">
        <v>310</v>
      </c>
      <c r="BM2040" s="144" t="s">
        <v>2091</v>
      </c>
    </row>
    <row r="2041" spans="2:47" s="1" customFormat="1" ht="12">
      <c r="B2041" s="33"/>
      <c r="C2041" s="344"/>
      <c r="D2041" s="356" t="s">
        <v>171</v>
      </c>
      <c r="E2041" s="344"/>
      <c r="F2041" s="289" t="s">
        <v>2092</v>
      </c>
      <c r="G2041" s="344"/>
      <c r="H2041" s="344"/>
      <c r="I2041" s="148"/>
      <c r="L2041" s="33"/>
      <c r="M2041" s="149"/>
      <c r="T2041" s="54"/>
      <c r="AT2041" s="18" t="s">
        <v>171</v>
      </c>
      <c r="AU2041" s="18" t="s">
        <v>82</v>
      </c>
    </row>
    <row r="2042" spans="2:51" s="12" customFormat="1" ht="12">
      <c r="B2042" s="150"/>
      <c r="C2042" s="358"/>
      <c r="D2042" s="359" t="s">
        <v>173</v>
      </c>
      <c r="E2042" s="360" t="s">
        <v>3</v>
      </c>
      <c r="F2042" s="361" t="s">
        <v>2093</v>
      </c>
      <c r="G2042" s="358"/>
      <c r="H2042" s="360" t="s">
        <v>3</v>
      </c>
      <c r="I2042" s="154"/>
      <c r="L2042" s="150"/>
      <c r="M2042" s="155"/>
      <c r="T2042" s="156"/>
      <c r="AT2042" s="152" t="s">
        <v>173</v>
      </c>
      <c r="AU2042" s="152" t="s">
        <v>82</v>
      </c>
      <c r="AV2042" s="12" t="s">
        <v>80</v>
      </c>
      <c r="AW2042" s="12" t="s">
        <v>32</v>
      </c>
      <c r="AX2042" s="12" t="s">
        <v>73</v>
      </c>
      <c r="AY2042" s="152" t="s">
        <v>161</v>
      </c>
    </row>
    <row r="2043" spans="2:51" s="12" customFormat="1" ht="12">
      <c r="B2043" s="150"/>
      <c r="C2043" s="358"/>
      <c r="D2043" s="359" t="s">
        <v>173</v>
      </c>
      <c r="E2043" s="360" t="s">
        <v>3</v>
      </c>
      <c r="F2043" s="361" t="s">
        <v>2094</v>
      </c>
      <c r="G2043" s="358"/>
      <c r="H2043" s="360" t="s">
        <v>3</v>
      </c>
      <c r="I2043" s="154"/>
      <c r="L2043" s="150"/>
      <c r="M2043" s="155"/>
      <c r="T2043" s="156"/>
      <c r="AT2043" s="152" t="s">
        <v>173</v>
      </c>
      <c r="AU2043" s="152" t="s">
        <v>82</v>
      </c>
      <c r="AV2043" s="12" t="s">
        <v>80</v>
      </c>
      <c r="AW2043" s="12" t="s">
        <v>32</v>
      </c>
      <c r="AX2043" s="12" t="s">
        <v>73</v>
      </c>
      <c r="AY2043" s="152" t="s">
        <v>161</v>
      </c>
    </row>
    <row r="2044" spans="2:51" s="13" customFormat="1" ht="12">
      <c r="B2044" s="157"/>
      <c r="C2044" s="363"/>
      <c r="D2044" s="359" t="s">
        <v>173</v>
      </c>
      <c r="E2044" s="364" t="s">
        <v>3</v>
      </c>
      <c r="F2044" s="365" t="s">
        <v>2095</v>
      </c>
      <c r="G2044" s="363"/>
      <c r="H2044" s="366">
        <v>3491.951</v>
      </c>
      <c r="I2044" s="161"/>
      <c r="L2044" s="157"/>
      <c r="M2044" s="162"/>
      <c r="T2044" s="163"/>
      <c r="AT2044" s="158" t="s">
        <v>173</v>
      </c>
      <c r="AU2044" s="158" t="s">
        <v>82</v>
      </c>
      <c r="AV2044" s="13" t="s">
        <v>82</v>
      </c>
      <c r="AW2044" s="13" t="s">
        <v>32</v>
      </c>
      <c r="AX2044" s="13" t="s">
        <v>73</v>
      </c>
      <c r="AY2044" s="158" t="s">
        <v>161</v>
      </c>
    </row>
    <row r="2045" spans="2:51" s="12" customFormat="1" ht="12">
      <c r="B2045" s="150"/>
      <c r="C2045" s="358"/>
      <c r="D2045" s="359" t="s">
        <v>173</v>
      </c>
      <c r="E2045" s="360" t="s">
        <v>3</v>
      </c>
      <c r="F2045" s="361" t="s">
        <v>2096</v>
      </c>
      <c r="G2045" s="358"/>
      <c r="H2045" s="360" t="s">
        <v>3</v>
      </c>
      <c r="I2045" s="154"/>
      <c r="L2045" s="150"/>
      <c r="M2045" s="155"/>
      <c r="T2045" s="156"/>
      <c r="AT2045" s="152" t="s">
        <v>173</v>
      </c>
      <c r="AU2045" s="152" t="s">
        <v>82</v>
      </c>
      <c r="AV2045" s="12" t="s">
        <v>80</v>
      </c>
      <c r="AW2045" s="12" t="s">
        <v>32</v>
      </c>
      <c r="AX2045" s="12" t="s">
        <v>73</v>
      </c>
      <c r="AY2045" s="152" t="s">
        <v>161</v>
      </c>
    </row>
    <row r="2046" spans="2:51" s="13" customFormat="1" ht="22.5">
      <c r="B2046" s="157"/>
      <c r="C2046" s="363"/>
      <c r="D2046" s="359" t="s">
        <v>173</v>
      </c>
      <c r="E2046" s="364" t="s">
        <v>3</v>
      </c>
      <c r="F2046" s="365" t="s">
        <v>2097</v>
      </c>
      <c r="G2046" s="363"/>
      <c r="H2046" s="366">
        <v>1786.425</v>
      </c>
      <c r="I2046" s="161"/>
      <c r="L2046" s="157"/>
      <c r="M2046" s="162"/>
      <c r="T2046" s="163"/>
      <c r="AT2046" s="158" t="s">
        <v>173</v>
      </c>
      <c r="AU2046" s="158" t="s">
        <v>82</v>
      </c>
      <c r="AV2046" s="13" t="s">
        <v>82</v>
      </c>
      <c r="AW2046" s="13" t="s">
        <v>32</v>
      </c>
      <c r="AX2046" s="13" t="s">
        <v>73</v>
      </c>
      <c r="AY2046" s="158" t="s">
        <v>161</v>
      </c>
    </row>
    <row r="2047" spans="2:51" s="13" customFormat="1" ht="12">
      <c r="B2047" s="157"/>
      <c r="C2047" s="363"/>
      <c r="D2047" s="359" t="s">
        <v>173</v>
      </c>
      <c r="E2047" s="364" t="s">
        <v>3</v>
      </c>
      <c r="F2047" s="365" t="s">
        <v>2098</v>
      </c>
      <c r="G2047" s="363"/>
      <c r="H2047" s="366">
        <v>94.926</v>
      </c>
      <c r="I2047" s="161"/>
      <c r="L2047" s="157"/>
      <c r="M2047" s="162"/>
      <c r="T2047" s="163"/>
      <c r="AT2047" s="158" t="s">
        <v>173</v>
      </c>
      <c r="AU2047" s="158" t="s">
        <v>82</v>
      </c>
      <c r="AV2047" s="13" t="s">
        <v>82</v>
      </c>
      <c r="AW2047" s="13" t="s">
        <v>32</v>
      </c>
      <c r="AX2047" s="13" t="s">
        <v>73</v>
      </c>
      <c r="AY2047" s="158" t="s">
        <v>161</v>
      </c>
    </row>
    <row r="2048" spans="2:51" s="12" customFormat="1" ht="12">
      <c r="B2048" s="150"/>
      <c r="C2048" s="358"/>
      <c r="D2048" s="359" t="s">
        <v>173</v>
      </c>
      <c r="E2048" s="360" t="s">
        <v>3</v>
      </c>
      <c r="F2048" s="361" t="s">
        <v>393</v>
      </c>
      <c r="G2048" s="358"/>
      <c r="H2048" s="360" t="s">
        <v>3</v>
      </c>
      <c r="I2048" s="154"/>
      <c r="L2048" s="150"/>
      <c r="M2048" s="155"/>
      <c r="T2048" s="156"/>
      <c r="AT2048" s="152" t="s">
        <v>173</v>
      </c>
      <c r="AU2048" s="152" t="s">
        <v>82</v>
      </c>
      <c r="AV2048" s="12" t="s">
        <v>80</v>
      </c>
      <c r="AW2048" s="12" t="s">
        <v>32</v>
      </c>
      <c r="AX2048" s="12" t="s">
        <v>73</v>
      </c>
      <c r="AY2048" s="152" t="s">
        <v>161</v>
      </c>
    </row>
    <row r="2049" spans="2:51" s="13" customFormat="1" ht="22.5">
      <c r="B2049" s="157"/>
      <c r="C2049" s="363"/>
      <c r="D2049" s="359" t="s">
        <v>173</v>
      </c>
      <c r="E2049" s="364" t="s">
        <v>3</v>
      </c>
      <c r="F2049" s="365" t="s">
        <v>2099</v>
      </c>
      <c r="G2049" s="363"/>
      <c r="H2049" s="366">
        <v>193.732</v>
      </c>
      <c r="I2049" s="161"/>
      <c r="L2049" s="157"/>
      <c r="M2049" s="162"/>
      <c r="T2049" s="163"/>
      <c r="AT2049" s="158" t="s">
        <v>173</v>
      </c>
      <c r="AU2049" s="158" t="s">
        <v>82</v>
      </c>
      <c r="AV2049" s="13" t="s">
        <v>82</v>
      </c>
      <c r="AW2049" s="13" t="s">
        <v>32</v>
      </c>
      <c r="AX2049" s="13" t="s">
        <v>73</v>
      </c>
      <c r="AY2049" s="158" t="s">
        <v>161</v>
      </c>
    </row>
    <row r="2050" spans="2:51" s="14" customFormat="1" ht="12">
      <c r="B2050" s="164"/>
      <c r="C2050" s="368"/>
      <c r="D2050" s="359" t="s">
        <v>173</v>
      </c>
      <c r="E2050" s="369" t="s">
        <v>3</v>
      </c>
      <c r="F2050" s="370" t="s">
        <v>192</v>
      </c>
      <c r="G2050" s="368"/>
      <c r="H2050" s="371">
        <v>5567.034000000001</v>
      </c>
      <c r="I2050" s="168"/>
      <c r="L2050" s="164"/>
      <c r="M2050" s="169"/>
      <c r="T2050" s="170"/>
      <c r="AT2050" s="165" t="s">
        <v>173</v>
      </c>
      <c r="AU2050" s="165" t="s">
        <v>82</v>
      </c>
      <c r="AV2050" s="14" t="s">
        <v>169</v>
      </c>
      <c r="AW2050" s="14" t="s">
        <v>32</v>
      </c>
      <c r="AX2050" s="14" t="s">
        <v>80</v>
      </c>
      <c r="AY2050" s="165" t="s">
        <v>161</v>
      </c>
    </row>
    <row r="2051" spans="2:65" s="1" customFormat="1" ht="37.9" customHeight="1">
      <c r="B2051" s="132"/>
      <c r="C2051" s="350" t="s">
        <v>2100</v>
      </c>
      <c r="D2051" s="350" t="s">
        <v>164</v>
      </c>
      <c r="E2051" s="351" t="s">
        <v>4206</v>
      </c>
      <c r="F2051" s="352" t="s">
        <v>4207</v>
      </c>
      <c r="G2051" s="353" t="s">
        <v>167</v>
      </c>
      <c r="H2051" s="354">
        <v>5567.034</v>
      </c>
      <c r="I2051" s="138"/>
      <c r="J2051" s="139">
        <f>ROUND(I2051*H2051,2)</f>
        <v>0</v>
      </c>
      <c r="K2051" s="135" t="s">
        <v>168</v>
      </c>
      <c r="L2051" s="33"/>
      <c r="M2051" s="140" t="s">
        <v>3</v>
      </c>
      <c r="N2051" s="141" t="s">
        <v>44</v>
      </c>
      <c r="P2051" s="142">
        <f>O2051*H2051</f>
        <v>0</v>
      </c>
      <c r="Q2051" s="142">
        <v>0.00036</v>
      </c>
      <c r="R2051" s="142">
        <f>Q2051*H2051</f>
        <v>2.00413224</v>
      </c>
      <c r="S2051" s="142">
        <v>0</v>
      </c>
      <c r="T2051" s="143">
        <f>S2051*H2051</f>
        <v>0</v>
      </c>
      <c r="AR2051" s="144" t="s">
        <v>310</v>
      </c>
      <c r="AT2051" s="144" t="s">
        <v>164</v>
      </c>
      <c r="AU2051" s="144" t="s">
        <v>82</v>
      </c>
      <c r="AY2051" s="18" t="s">
        <v>161</v>
      </c>
      <c r="BE2051" s="145">
        <f>IF(N2051="základní",J2051,0)</f>
        <v>0</v>
      </c>
      <c r="BF2051" s="145">
        <f>IF(N2051="snížená",J2051,0)</f>
        <v>0</v>
      </c>
      <c r="BG2051" s="145">
        <f>IF(N2051="zákl. přenesená",J2051,0)</f>
        <v>0</v>
      </c>
      <c r="BH2051" s="145">
        <f>IF(N2051="sníž. přenesená",J2051,0)</f>
        <v>0</v>
      </c>
      <c r="BI2051" s="145">
        <f>IF(N2051="nulová",J2051,0)</f>
        <v>0</v>
      </c>
      <c r="BJ2051" s="18" t="s">
        <v>80</v>
      </c>
      <c r="BK2051" s="145">
        <f>ROUND(I2051*H2051,2)</f>
        <v>0</v>
      </c>
      <c r="BL2051" s="18" t="s">
        <v>310</v>
      </c>
      <c r="BM2051" s="144" t="s">
        <v>2101</v>
      </c>
    </row>
    <row r="2052" spans="2:47" s="1" customFormat="1" ht="12">
      <c r="B2052" s="33"/>
      <c r="D2052" s="146" t="s">
        <v>171</v>
      </c>
      <c r="F2052" s="147" t="s">
        <v>2102</v>
      </c>
      <c r="I2052" s="148"/>
      <c r="L2052" s="33"/>
      <c r="M2052" s="149"/>
      <c r="T2052" s="54"/>
      <c r="AT2052" s="18" t="s">
        <v>171</v>
      </c>
      <c r="AU2052" s="18" t="s">
        <v>82</v>
      </c>
    </row>
    <row r="2053" spans="2:63" s="11" customFormat="1" ht="22.9" customHeight="1">
      <c r="B2053" s="120"/>
      <c r="D2053" s="121" t="s">
        <v>72</v>
      </c>
      <c r="E2053" s="130" t="s">
        <v>2103</v>
      </c>
      <c r="F2053" s="130" t="s">
        <v>2104</v>
      </c>
      <c r="I2053" s="123"/>
      <c r="J2053" s="131">
        <f>BK2053</f>
        <v>0</v>
      </c>
      <c r="L2053" s="120"/>
      <c r="M2053" s="125"/>
      <c r="P2053" s="126">
        <f>SUM(P2054:P2060)</f>
        <v>0</v>
      </c>
      <c r="R2053" s="126">
        <f>SUM(R2054:R2060)</f>
        <v>3.477444</v>
      </c>
      <c r="T2053" s="127">
        <f>SUM(T2054:T2060)</f>
        <v>1.07800764</v>
      </c>
      <c r="AR2053" s="121" t="s">
        <v>82</v>
      </c>
      <c r="AT2053" s="128" t="s">
        <v>72</v>
      </c>
      <c r="AU2053" s="128" t="s">
        <v>80</v>
      </c>
      <c r="AY2053" s="121" t="s">
        <v>161</v>
      </c>
      <c r="BK2053" s="129">
        <f>SUM(BK2054:BK2060)</f>
        <v>0</v>
      </c>
    </row>
    <row r="2054" spans="2:65" s="1" customFormat="1" ht="16.5" customHeight="1">
      <c r="B2054" s="132"/>
      <c r="C2054" s="133" t="s">
        <v>2105</v>
      </c>
      <c r="D2054" s="133" t="s">
        <v>164</v>
      </c>
      <c r="E2054" s="134" t="s">
        <v>2106</v>
      </c>
      <c r="F2054" s="135" t="s">
        <v>2107</v>
      </c>
      <c r="G2054" s="136" t="s">
        <v>167</v>
      </c>
      <c r="H2054" s="137">
        <v>3477.444</v>
      </c>
      <c r="I2054" s="138"/>
      <c r="J2054" s="139">
        <f>ROUND(I2054*H2054,2)</f>
        <v>0</v>
      </c>
      <c r="K2054" s="135" t="s">
        <v>168</v>
      </c>
      <c r="L2054" s="33"/>
      <c r="M2054" s="140" t="s">
        <v>3</v>
      </c>
      <c r="N2054" s="141" t="s">
        <v>44</v>
      </c>
      <c r="P2054" s="142">
        <f>O2054*H2054</f>
        <v>0</v>
      </c>
      <c r="Q2054" s="142">
        <v>0.001</v>
      </c>
      <c r="R2054" s="142">
        <f>Q2054*H2054</f>
        <v>3.477444</v>
      </c>
      <c r="S2054" s="142">
        <v>0.00031</v>
      </c>
      <c r="T2054" s="143">
        <f>S2054*H2054</f>
        <v>1.07800764</v>
      </c>
      <c r="AR2054" s="144" t="s">
        <v>310</v>
      </c>
      <c r="AT2054" s="144" t="s">
        <v>164</v>
      </c>
      <c r="AU2054" s="144" t="s">
        <v>82</v>
      </c>
      <c r="AY2054" s="18" t="s">
        <v>161</v>
      </c>
      <c r="BE2054" s="145">
        <f>IF(N2054="základní",J2054,0)</f>
        <v>0</v>
      </c>
      <c r="BF2054" s="145">
        <f>IF(N2054="snížená",J2054,0)</f>
        <v>0</v>
      </c>
      <c r="BG2054" s="145">
        <f>IF(N2054="zákl. přenesená",J2054,0)</f>
        <v>0</v>
      </c>
      <c r="BH2054" s="145">
        <f>IF(N2054="sníž. přenesená",J2054,0)</f>
        <v>0</v>
      </c>
      <c r="BI2054" s="145">
        <f>IF(N2054="nulová",J2054,0)</f>
        <v>0</v>
      </c>
      <c r="BJ2054" s="18" t="s">
        <v>80</v>
      </c>
      <c r="BK2054" s="145">
        <f>ROUND(I2054*H2054,2)</f>
        <v>0</v>
      </c>
      <c r="BL2054" s="18" t="s">
        <v>310</v>
      </c>
      <c r="BM2054" s="144" t="s">
        <v>2108</v>
      </c>
    </row>
    <row r="2055" spans="2:47" s="1" customFormat="1" ht="12">
      <c r="B2055" s="33"/>
      <c r="D2055" s="146" t="s">
        <v>171</v>
      </c>
      <c r="F2055" s="147" t="s">
        <v>2109</v>
      </c>
      <c r="I2055" s="148"/>
      <c r="L2055" s="33"/>
      <c r="M2055" s="149"/>
      <c r="T2055" s="54"/>
      <c r="AT2055" s="18" t="s">
        <v>171</v>
      </c>
      <c r="AU2055" s="18" t="s">
        <v>82</v>
      </c>
    </row>
    <row r="2056" spans="2:51" s="12" customFormat="1" ht="12">
      <c r="B2056" s="150"/>
      <c r="D2056" s="151" t="s">
        <v>173</v>
      </c>
      <c r="E2056" s="152" t="s">
        <v>3</v>
      </c>
      <c r="F2056" s="153" t="s">
        <v>433</v>
      </c>
      <c r="H2056" s="152" t="s">
        <v>3</v>
      </c>
      <c r="I2056" s="154"/>
      <c r="L2056" s="150"/>
      <c r="M2056" s="155"/>
      <c r="T2056" s="156"/>
      <c r="AT2056" s="152" t="s">
        <v>173</v>
      </c>
      <c r="AU2056" s="152" t="s">
        <v>82</v>
      </c>
      <c r="AV2056" s="12" t="s">
        <v>80</v>
      </c>
      <c r="AW2056" s="12" t="s">
        <v>32</v>
      </c>
      <c r="AX2056" s="12" t="s">
        <v>73</v>
      </c>
      <c r="AY2056" s="152" t="s">
        <v>161</v>
      </c>
    </row>
    <row r="2057" spans="2:51" s="13" customFormat="1" ht="12">
      <c r="B2057" s="157"/>
      <c r="D2057" s="151" t="s">
        <v>173</v>
      </c>
      <c r="E2057" s="158" t="s">
        <v>3</v>
      </c>
      <c r="F2057" s="159" t="s">
        <v>2110</v>
      </c>
      <c r="H2057" s="160">
        <v>3283.712</v>
      </c>
      <c r="I2057" s="161"/>
      <c r="L2057" s="157"/>
      <c r="M2057" s="162"/>
      <c r="T2057" s="163"/>
      <c r="AT2057" s="158" t="s">
        <v>173</v>
      </c>
      <c r="AU2057" s="158" t="s">
        <v>82</v>
      </c>
      <c r="AV2057" s="13" t="s">
        <v>82</v>
      </c>
      <c r="AW2057" s="13" t="s">
        <v>32</v>
      </c>
      <c r="AX2057" s="13" t="s">
        <v>73</v>
      </c>
      <c r="AY2057" s="158" t="s">
        <v>161</v>
      </c>
    </row>
    <row r="2058" spans="2:51" s="12" customFormat="1" ht="12">
      <c r="B2058" s="150"/>
      <c r="D2058" s="151" t="s">
        <v>173</v>
      </c>
      <c r="E2058" s="152" t="s">
        <v>3</v>
      </c>
      <c r="F2058" s="153" t="s">
        <v>393</v>
      </c>
      <c r="H2058" s="152" t="s">
        <v>3</v>
      </c>
      <c r="I2058" s="154"/>
      <c r="L2058" s="150"/>
      <c r="M2058" s="155"/>
      <c r="T2058" s="156"/>
      <c r="AT2058" s="152" t="s">
        <v>173</v>
      </c>
      <c r="AU2058" s="152" t="s">
        <v>82</v>
      </c>
      <c r="AV2058" s="12" t="s">
        <v>80</v>
      </c>
      <c r="AW2058" s="12" t="s">
        <v>32</v>
      </c>
      <c r="AX2058" s="12" t="s">
        <v>73</v>
      </c>
      <c r="AY2058" s="152" t="s">
        <v>161</v>
      </c>
    </row>
    <row r="2059" spans="2:51" s="13" customFormat="1" ht="22.5">
      <c r="B2059" s="157"/>
      <c r="D2059" s="151" t="s">
        <v>173</v>
      </c>
      <c r="E2059" s="158" t="s">
        <v>3</v>
      </c>
      <c r="F2059" s="159" t="s">
        <v>2099</v>
      </c>
      <c r="H2059" s="160">
        <v>193.732</v>
      </c>
      <c r="I2059" s="161"/>
      <c r="L2059" s="157"/>
      <c r="M2059" s="162"/>
      <c r="T2059" s="163"/>
      <c r="AT2059" s="158" t="s">
        <v>173</v>
      </c>
      <c r="AU2059" s="158" t="s">
        <v>82</v>
      </c>
      <c r="AV2059" s="13" t="s">
        <v>82</v>
      </c>
      <c r="AW2059" s="13" t="s">
        <v>32</v>
      </c>
      <c r="AX2059" s="13" t="s">
        <v>73</v>
      </c>
      <c r="AY2059" s="158" t="s">
        <v>161</v>
      </c>
    </row>
    <row r="2060" spans="2:51" s="14" customFormat="1" ht="12">
      <c r="B2060" s="164"/>
      <c r="D2060" s="151" t="s">
        <v>173</v>
      </c>
      <c r="E2060" s="165" t="s">
        <v>3</v>
      </c>
      <c r="F2060" s="166" t="s">
        <v>192</v>
      </c>
      <c r="H2060" s="167">
        <v>3477.444</v>
      </c>
      <c r="I2060" s="168"/>
      <c r="L2060" s="164"/>
      <c r="M2060" s="169"/>
      <c r="T2060" s="170"/>
      <c r="AT2060" s="165" t="s">
        <v>173</v>
      </c>
      <c r="AU2060" s="165" t="s">
        <v>82</v>
      </c>
      <c r="AV2060" s="14" t="s">
        <v>169</v>
      </c>
      <c r="AW2060" s="14" t="s">
        <v>32</v>
      </c>
      <c r="AX2060" s="14" t="s">
        <v>80</v>
      </c>
      <c r="AY2060" s="165" t="s">
        <v>161</v>
      </c>
    </row>
    <row r="2061" spans="2:63" s="11" customFormat="1" ht="25.9" customHeight="1">
      <c r="B2061" s="120"/>
      <c r="D2061" s="121" t="s">
        <v>72</v>
      </c>
      <c r="E2061" s="122" t="s">
        <v>2111</v>
      </c>
      <c r="F2061" s="122" t="s">
        <v>2112</v>
      </c>
      <c r="I2061" s="123"/>
      <c r="J2061" s="124">
        <f>BK2061</f>
        <v>0</v>
      </c>
      <c r="L2061" s="120"/>
      <c r="M2061" s="125"/>
      <c r="P2061" s="126">
        <f>P2062</f>
        <v>0</v>
      </c>
      <c r="R2061" s="126">
        <f>R2062</f>
        <v>0</v>
      </c>
      <c r="T2061" s="127">
        <f>T2062</f>
        <v>0</v>
      </c>
      <c r="AR2061" s="121" t="s">
        <v>169</v>
      </c>
      <c r="AT2061" s="128" t="s">
        <v>72</v>
      </c>
      <c r="AU2061" s="128" t="s">
        <v>73</v>
      </c>
      <c r="AY2061" s="121" t="s">
        <v>161</v>
      </c>
      <c r="BK2061" s="129">
        <f>BK2062</f>
        <v>0</v>
      </c>
    </row>
    <row r="2062" spans="2:63" s="11" customFormat="1" ht="22.9" customHeight="1">
      <c r="B2062" s="120"/>
      <c r="D2062" s="121" t="s">
        <v>72</v>
      </c>
      <c r="E2062" s="130" t="s">
        <v>2113</v>
      </c>
      <c r="F2062" s="130" t="s">
        <v>2114</v>
      </c>
      <c r="I2062" s="123"/>
      <c r="J2062" s="131">
        <f>BK2062</f>
        <v>0</v>
      </c>
      <c r="L2062" s="120"/>
      <c r="M2062" s="125"/>
      <c r="P2062" s="126">
        <f>SUM(P2063:P2207)</f>
        <v>0</v>
      </c>
      <c r="R2062" s="126">
        <f>SUM(R2063:R2207)</f>
        <v>0</v>
      </c>
      <c r="T2062" s="127">
        <f>SUM(T2063:T2207)</f>
        <v>0</v>
      </c>
      <c r="AR2062" s="121" t="s">
        <v>169</v>
      </c>
      <c r="AT2062" s="128" t="s">
        <v>72</v>
      </c>
      <c r="AU2062" s="128" t="s">
        <v>80</v>
      </c>
      <c r="AY2062" s="121" t="s">
        <v>161</v>
      </c>
      <c r="BK2062" s="129">
        <f>SUM(BK2063:BK2207)</f>
        <v>0</v>
      </c>
    </row>
    <row r="2063" spans="2:65" s="1" customFormat="1" ht="16.5" customHeight="1">
      <c r="B2063" s="132"/>
      <c r="C2063" s="133" t="s">
        <v>2115</v>
      </c>
      <c r="D2063" s="133" t="s">
        <v>164</v>
      </c>
      <c r="E2063" s="134" t="s">
        <v>2116</v>
      </c>
      <c r="F2063" s="135" t="s">
        <v>2117</v>
      </c>
      <c r="G2063" s="136" t="s">
        <v>167</v>
      </c>
      <c r="H2063" s="137">
        <v>30.22</v>
      </c>
      <c r="I2063" s="138"/>
      <c r="J2063" s="139">
        <f>ROUND(I2063*H2063,2)</f>
        <v>0</v>
      </c>
      <c r="K2063" s="135" t="s">
        <v>3</v>
      </c>
      <c r="L2063" s="33"/>
      <c r="M2063" s="140" t="s">
        <v>3</v>
      </c>
      <c r="N2063" s="141" t="s">
        <v>44</v>
      </c>
      <c r="P2063" s="142">
        <f>O2063*H2063</f>
        <v>0</v>
      </c>
      <c r="Q2063" s="142">
        <v>0</v>
      </c>
      <c r="R2063" s="142">
        <f>Q2063*H2063</f>
        <v>0</v>
      </c>
      <c r="S2063" s="142">
        <v>0</v>
      </c>
      <c r="T2063" s="143">
        <f>S2063*H2063</f>
        <v>0</v>
      </c>
      <c r="AR2063" s="144" t="s">
        <v>2118</v>
      </c>
      <c r="AT2063" s="144" t="s">
        <v>164</v>
      </c>
      <c r="AU2063" s="144" t="s">
        <v>82</v>
      </c>
      <c r="AY2063" s="18" t="s">
        <v>161</v>
      </c>
      <c r="BE2063" s="145">
        <f>IF(N2063="základní",J2063,0)</f>
        <v>0</v>
      </c>
      <c r="BF2063" s="145">
        <f>IF(N2063="snížená",J2063,0)</f>
        <v>0</v>
      </c>
      <c r="BG2063" s="145">
        <f>IF(N2063="zákl. přenesená",J2063,0)</f>
        <v>0</v>
      </c>
      <c r="BH2063" s="145">
        <f>IF(N2063="sníž. přenesená",J2063,0)</f>
        <v>0</v>
      </c>
      <c r="BI2063" s="145">
        <f>IF(N2063="nulová",J2063,0)</f>
        <v>0</v>
      </c>
      <c r="BJ2063" s="18" t="s">
        <v>80</v>
      </c>
      <c r="BK2063" s="145">
        <f>ROUND(I2063*H2063,2)</f>
        <v>0</v>
      </c>
      <c r="BL2063" s="18" t="s">
        <v>2118</v>
      </c>
      <c r="BM2063" s="144" t="s">
        <v>2119</v>
      </c>
    </row>
    <row r="2064" spans="2:51" s="12" customFormat="1" ht="12">
      <c r="B2064" s="150"/>
      <c r="D2064" s="151" t="s">
        <v>173</v>
      </c>
      <c r="E2064" s="152" t="s">
        <v>3</v>
      </c>
      <c r="F2064" s="153" t="s">
        <v>440</v>
      </c>
      <c r="H2064" s="152" t="s">
        <v>3</v>
      </c>
      <c r="I2064" s="154"/>
      <c r="L2064" s="150"/>
      <c r="M2064" s="155"/>
      <c r="T2064" s="156"/>
      <c r="AT2064" s="152" t="s">
        <v>173</v>
      </c>
      <c r="AU2064" s="152" t="s">
        <v>82</v>
      </c>
      <c r="AV2064" s="12" t="s">
        <v>80</v>
      </c>
      <c r="AW2064" s="12" t="s">
        <v>32</v>
      </c>
      <c r="AX2064" s="12" t="s">
        <v>73</v>
      </c>
      <c r="AY2064" s="152" t="s">
        <v>161</v>
      </c>
    </row>
    <row r="2065" spans="2:51" s="13" customFormat="1" ht="12">
      <c r="B2065" s="157"/>
      <c r="D2065" s="151" t="s">
        <v>173</v>
      </c>
      <c r="E2065" s="158" t="s">
        <v>3</v>
      </c>
      <c r="F2065" s="159" t="s">
        <v>175</v>
      </c>
      <c r="H2065" s="160">
        <v>30.22</v>
      </c>
      <c r="I2065" s="161"/>
      <c r="L2065" s="157"/>
      <c r="M2065" s="162"/>
      <c r="T2065" s="163"/>
      <c r="AT2065" s="158" t="s">
        <v>173</v>
      </c>
      <c r="AU2065" s="158" t="s">
        <v>82</v>
      </c>
      <c r="AV2065" s="13" t="s">
        <v>82</v>
      </c>
      <c r="AW2065" s="13" t="s">
        <v>32</v>
      </c>
      <c r="AX2065" s="13" t="s">
        <v>80</v>
      </c>
      <c r="AY2065" s="158" t="s">
        <v>161</v>
      </c>
    </row>
    <row r="2066" spans="2:65" s="1" customFormat="1" ht="16.5" customHeight="1">
      <c r="B2066" s="132"/>
      <c r="C2066" s="133" t="s">
        <v>2120</v>
      </c>
      <c r="D2066" s="133" t="s">
        <v>164</v>
      </c>
      <c r="E2066" s="134" t="s">
        <v>2121</v>
      </c>
      <c r="F2066" s="135" t="s">
        <v>2122</v>
      </c>
      <c r="G2066" s="136" t="s">
        <v>167</v>
      </c>
      <c r="H2066" s="137">
        <v>58.36</v>
      </c>
      <c r="I2066" s="138"/>
      <c r="J2066" s="139">
        <f>ROUND(I2066*H2066,2)</f>
        <v>0</v>
      </c>
      <c r="K2066" s="135" t="s">
        <v>3</v>
      </c>
      <c r="L2066" s="33"/>
      <c r="M2066" s="140" t="s">
        <v>3</v>
      </c>
      <c r="N2066" s="141" t="s">
        <v>44</v>
      </c>
      <c r="P2066" s="142">
        <f>O2066*H2066</f>
        <v>0</v>
      </c>
      <c r="Q2066" s="142">
        <v>0</v>
      </c>
      <c r="R2066" s="142">
        <f>Q2066*H2066</f>
        <v>0</v>
      </c>
      <c r="S2066" s="142">
        <v>0</v>
      </c>
      <c r="T2066" s="143">
        <f>S2066*H2066</f>
        <v>0</v>
      </c>
      <c r="AR2066" s="144" t="s">
        <v>2118</v>
      </c>
      <c r="AT2066" s="144" t="s">
        <v>164</v>
      </c>
      <c r="AU2066" s="144" t="s">
        <v>82</v>
      </c>
      <c r="AY2066" s="18" t="s">
        <v>161</v>
      </c>
      <c r="BE2066" s="145">
        <f>IF(N2066="základní",J2066,0)</f>
        <v>0</v>
      </c>
      <c r="BF2066" s="145">
        <f>IF(N2066="snížená",J2066,0)</f>
        <v>0</v>
      </c>
      <c r="BG2066" s="145">
        <f>IF(N2066="zákl. přenesená",J2066,0)</f>
        <v>0</v>
      </c>
      <c r="BH2066" s="145">
        <f>IF(N2066="sníž. přenesená",J2066,0)</f>
        <v>0</v>
      </c>
      <c r="BI2066" s="145">
        <f>IF(N2066="nulová",J2066,0)</f>
        <v>0</v>
      </c>
      <c r="BJ2066" s="18" t="s">
        <v>80</v>
      </c>
      <c r="BK2066" s="145">
        <f>ROUND(I2066*H2066,2)</f>
        <v>0</v>
      </c>
      <c r="BL2066" s="18" t="s">
        <v>2118</v>
      </c>
      <c r="BM2066" s="144" t="s">
        <v>2123</v>
      </c>
    </row>
    <row r="2067" spans="2:51" s="12" customFormat="1" ht="12">
      <c r="B2067" s="150"/>
      <c r="D2067" s="151" t="s">
        <v>173</v>
      </c>
      <c r="E2067" s="152" t="s">
        <v>3</v>
      </c>
      <c r="F2067" s="153" t="s">
        <v>1666</v>
      </c>
      <c r="H2067" s="152" t="s">
        <v>3</v>
      </c>
      <c r="I2067" s="154"/>
      <c r="L2067" s="150"/>
      <c r="M2067" s="155"/>
      <c r="T2067" s="156"/>
      <c r="AT2067" s="152" t="s">
        <v>173</v>
      </c>
      <c r="AU2067" s="152" t="s">
        <v>82</v>
      </c>
      <c r="AV2067" s="12" t="s">
        <v>80</v>
      </c>
      <c r="AW2067" s="12" t="s">
        <v>32</v>
      </c>
      <c r="AX2067" s="12" t="s">
        <v>73</v>
      </c>
      <c r="AY2067" s="152" t="s">
        <v>161</v>
      </c>
    </row>
    <row r="2068" spans="2:51" s="13" customFormat="1" ht="12">
      <c r="B2068" s="157"/>
      <c r="D2068" s="151" t="s">
        <v>173</v>
      </c>
      <c r="E2068" s="158" t="s">
        <v>3</v>
      </c>
      <c r="F2068" s="159" t="s">
        <v>177</v>
      </c>
      <c r="H2068" s="160">
        <v>58.36</v>
      </c>
      <c r="I2068" s="161"/>
      <c r="L2068" s="157"/>
      <c r="M2068" s="162"/>
      <c r="T2068" s="163"/>
      <c r="AT2068" s="158" t="s">
        <v>173</v>
      </c>
      <c r="AU2068" s="158" t="s">
        <v>82</v>
      </c>
      <c r="AV2068" s="13" t="s">
        <v>82</v>
      </c>
      <c r="AW2068" s="13" t="s">
        <v>32</v>
      </c>
      <c r="AX2068" s="13" t="s">
        <v>80</v>
      </c>
      <c r="AY2068" s="158" t="s">
        <v>161</v>
      </c>
    </row>
    <row r="2069" spans="2:65" s="1" customFormat="1" ht="16.5" customHeight="1">
      <c r="B2069" s="132"/>
      <c r="C2069" s="133" t="s">
        <v>2124</v>
      </c>
      <c r="D2069" s="133" t="s">
        <v>164</v>
      </c>
      <c r="E2069" s="134" t="s">
        <v>2125</v>
      </c>
      <c r="F2069" s="135" t="s">
        <v>2126</v>
      </c>
      <c r="G2069" s="136" t="s">
        <v>167</v>
      </c>
      <c r="H2069" s="137">
        <v>10.65</v>
      </c>
      <c r="I2069" s="138"/>
      <c r="J2069" s="139">
        <f>ROUND(I2069*H2069,2)</f>
        <v>0</v>
      </c>
      <c r="K2069" s="135" t="s">
        <v>3</v>
      </c>
      <c r="L2069" s="33"/>
      <c r="M2069" s="140" t="s">
        <v>3</v>
      </c>
      <c r="N2069" s="141" t="s">
        <v>44</v>
      </c>
      <c r="P2069" s="142">
        <f>O2069*H2069</f>
        <v>0</v>
      </c>
      <c r="Q2069" s="142">
        <v>0</v>
      </c>
      <c r="R2069" s="142">
        <f>Q2069*H2069</f>
        <v>0</v>
      </c>
      <c r="S2069" s="142">
        <v>0</v>
      </c>
      <c r="T2069" s="143">
        <f>S2069*H2069</f>
        <v>0</v>
      </c>
      <c r="AR2069" s="144" t="s">
        <v>2118</v>
      </c>
      <c r="AT2069" s="144" t="s">
        <v>164</v>
      </c>
      <c r="AU2069" s="144" t="s">
        <v>82</v>
      </c>
      <c r="AY2069" s="18" t="s">
        <v>161</v>
      </c>
      <c r="BE2069" s="145">
        <f>IF(N2069="základní",J2069,0)</f>
        <v>0</v>
      </c>
      <c r="BF2069" s="145">
        <f>IF(N2069="snížená",J2069,0)</f>
        <v>0</v>
      </c>
      <c r="BG2069" s="145">
        <f>IF(N2069="zákl. přenesená",J2069,0)</f>
        <v>0</v>
      </c>
      <c r="BH2069" s="145">
        <f>IF(N2069="sníž. přenesená",J2069,0)</f>
        <v>0</v>
      </c>
      <c r="BI2069" s="145">
        <f>IF(N2069="nulová",J2069,0)</f>
        <v>0</v>
      </c>
      <c r="BJ2069" s="18" t="s">
        <v>80</v>
      </c>
      <c r="BK2069" s="145">
        <f>ROUND(I2069*H2069,2)</f>
        <v>0</v>
      </c>
      <c r="BL2069" s="18" t="s">
        <v>2118</v>
      </c>
      <c r="BM2069" s="144" t="s">
        <v>2127</v>
      </c>
    </row>
    <row r="2070" spans="2:51" s="12" customFormat="1" ht="12">
      <c r="B2070" s="150"/>
      <c r="D2070" s="151" t="s">
        <v>173</v>
      </c>
      <c r="E2070" s="152" t="s">
        <v>3</v>
      </c>
      <c r="F2070" s="153" t="s">
        <v>2128</v>
      </c>
      <c r="H2070" s="152" t="s">
        <v>3</v>
      </c>
      <c r="I2070" s="154"/>
      <c r="L2070" s="150"/>
      <c r="M2070" s="155"/>
      <c r="T2070" s="156"/>
      <c r="AT2070" s="152" t="s">
        <v>173</v>
      </c>
      <c r="AU2070" s="152" t="s">
        <v>82</v>
      </c>
      <c r="AV2070" s="12" t="s">
        <v>80</v>
      </c>
      <c r="AW2070" s="12" t="s">
        <v>32</v>
      </c>
      <c r="AX2070" s="12" t="s">
        <v>73</v>
      </c>
      <c r="AY2070" s="152" t="s">
        <v>161</v>
      </c>
    </row>
    <row r="2071" spans="2:51" s="13" customFormat="1" ht="12">
      <c r="B2071" s="157"/>
      <c r="D2071" s="151" t="s">
        <v>173</v>
      </c>
      <c r="E2071" s="158" t="s">
        <v>3</v>
      </c>
      <c r="F2071" s="159" t="s">
        <v>377</v>
      </c>
      <c r="H2071" s="160">
        <v>8.8</v>
      </c>
      <c r="I2071" s="161"/>
      <c r="L2071" s="157"/>
      <c r="M2071" s="162"/>
      <c r="T2071" s="163"/>
      <c r="AT2071" s="158" t="s">
        <v>173</v>
      </c>
      <c r="AU2071" s="158" t="s">
        <v>82</v>
      </c>
      <c r="AV2071" s="13" t="s">
        <v>82</v>
      </c>
      <c r="AW2071" s="13" t="s">
        <v>32</v>
      </c>
      <c r="AX2071" s="13" t="s">
        <v>73</v>
      </c>
      <c r="AY2071" s="158" t="s">
        <v>161</v>
      </c>
    </row>
    <row r="2072" spans="2:51" s="12" customFormat="1" ht="12">
      <c r="B2072" s="150"/>
      <c r="D2072" s="151" t="s">
        <v>173</v>
      </c>
      <c r="E2072" s="152" t="s">
        <v>3</v>
      </c>
      <c r="F2072" s="153" t="s">
        <v>2129</v>
      </c>
      <c r="H2072" s="152" t="s">
        <v>3</v>
      </c>
      <c r="I2072" s="154"/>
      <c r="L2072" s="150"/>
      <c r="M2072" s="155"/>
      <c r="T2072" s="156"/>
      <c r="AT2072" s="152" t="s">
        <v>173</v>
      </c>
      <c r="AU2072" s="152" t="s">
        <v>82</v>
      </c>
      <c r="AV2072" s="12" t="s">
        <v>80</v>
      </c>
      <c r="AW2072" s="12" t="s">
        <v>32</v>
      </c>
      <c r="AX2072" s="12" t="s">
        <v>73</v>
      </c>
      <c r="AY2072" s="152" t="s">
        <v>161</v>
      </c>
    </row>
    <row r="2073" spans="2:51" s="13" customFormat="1" ht="12">
      <c r="B2073" s="157"/>
      <c r="D2073" s="151" t="s">
        <v>173</v>
      </c>
      <c r="E2073" s="158" t="s">
        <v>3</v>
      </c>
      <c r="F2073" s="159" t="s">
        <v>379</v>
      </c>
      <c r="H2073" s="160">
        <v>1.85</v>
      </c>
      <c r="I2073" s="161"/>
      <c r="L2073" s="157"/>
      <c r="M2073" s="162"/>
      <c r="T2073" s="163"/>
      <c r="AT2073" s="158" t="s">
        <v>173</v>
      </c>
      <c r="AU2073" s="158" t="s">
        <v>82</v>
      </c>
      <c r="AV2073" s="13" t="s">
        <v>82</v>
      </c>
      <c r="AW2073" s="13" t="s">
        <v>32</v>
      </c>
      <c r="AX2073" s="13" t="s">
        <v>73</v>
      </c>
      <c r="AY2073" s="158" t="s">
        <v>161</v>
      </c>
    </row>
    <row r="2074" spans="2:51" s="14" customFormat="1" ht="12">
      <c r="B2074" s="164"/>
      <c r="D2074" s="151" t="s">
        <v>173</v>
      </c>
      <c r="E2074" s="165" t="s">
        <v>3</v>
      </c>
      <c r="F2074" s="166" t="s">
        <v>192</v>
      </c>
      <c r="H2074" s="167">
        <v>10.65</v>
      </c>
      <c r="I2074" s="168"/>
      <c r="L2074" s="164"/>
      <c r="M2074" s="169"/>
      <c r="T2074" s="170"/>
      <c r="AT2074" s="165" t="s">
        <v>173</v>
      </c>
      <c r="AU2074" s="165" t="s">
        <v>82</v>
      </c>
      <c r="AV2074" s="14" t="s">
        <v>169</v>
      </c>
      <c r="AW2074" s="14" t="s">
        <v>32</v>
      </c>
      <c r="AX2074" s="14" t="s">
        <v>80</v>
      </c>
      <c r="AY2074" s="165" t="s">
        <v>161</v>
      </c>
    </row>
    <row r="2075" spans="2:65" s="1" customFormat="1" ht="16.5" customHeight="1">
      <c r="B2075" s="132"/>
      <c r="C2075" s="133" t="s">
        <v>2130</v>
      </c>
      <c r="D2075" s="133" t="s">
        <v>164</v>
      </c>
      <c r="E2075" s="134" t="s">
        <v>2131</v>
      </c>
      <c r="F2075" s="135" t="s">
        <v>2132</v>
      </c>
      <c r="G2075" s="136" t="s">
        <v>167</v>
      </c>
      <c r="H2075" s="137">
        <f>H2077+H2079+H2081+H2083+H2085+H2087+H2089+H2091+H2093+H2095+H2097+H2099+H2101</f>
        <v>294.4</v>
      </c>
      <c r="I2075" s="138"/>
      <c r="J2075" s="139">
        <f>ROUND(I2075*H2075,2)</f>
        <v>0</v>
      </c>
      <c r="K2075" s="135" t="s">
        <v>3</v>
      </c>
      <c r="L2075" s="33"/>
      <c r="M2075" s="140" t="s">
        <v>3</v>
      </c>
      <c r="N2075" s="141" t="s">
        <v>44</v>
      </c>
      <c r="P2075" s="142">
        <f>O2075*H2075</f>
        <v>0</v>
      </c>
      <c r="Q2075" s="142">
        <v>0</v>
      </c>
      <c r="R2075" s="142">
        <f>Q2075*H2075</f>
        <v>0</v>
      </c>
      <c r="S2075" s="142">
        <v>0</v>
      </c>
      <c r="T2075" s="143">
        <f>S2075*H2075</f>
        <v>0</v>
      </c>
      <c r="AR2075" s="144" t="s">
        <v>2118</v>
      </c>
      <c r="AT2075" s="144" t="s">
        <v>164</v>
      </c>
      <c r="AU2075" s="144" t="s">
        <v>82</v>
      </c>
      <c r="AY2075" s="18" t="s">
        <v>161</v>
      </c>
      <c r="BE2075" s="145">
        <f>IF(N2075="základní",J2075,0)</f>
        <v>0</v>
      </c>
      <c r="BF2075" s="145">
        <f>IF(N2075="snížená",J2075,0)</f>
        <v>0</v>
      </c>
      <c r="BG2075" s="145">
        <f>IF(N2075="zákl. přenesená",J2075,0)</f>
        <v>0</v>
      </c>
      <c r="BH2075" s="145">
        <f>IF(N2075="sníž. přenesená",J2075,0)</f>
        <v>0</v>
      </c>
      <c r="BI2075" s="145">
        <f>IF(N2075="nulová",J2075,0)</f>
        <v>0</v>
      </c>
      <c r="BJ2075" s="18" t="s">
        <v>80</v>
      </c>
      <c r="BK2075" s="145">
        <f>ROUND(I2075*H2075,2)</f>
        <v>0</v>
      </c>
      <c r="BL2075" s="18" t="s">
        <v>2118</v>
      </c>
      <c r="BM2075" s="144" t="s">
        <v>2133</v>
      </c>
    </row>
    <row r="2076" spans="2:51" s="12" customFormat="1" ht="12">
      <c r="B2076" s="150"/>
      <c r="D2076" s="151" t="s">
        <v>173</v>
      </c>
      <c r="E2076" s="152" t="s">
        <v>3</v>
      </c>
      <c r="F2076" s="153" t="s">
        <v>2134</v>
      </c>
      <c r="H2076" s="152" t="s">
        <v>3</v>
      </c>
      <c r="I2076" s="154"/>
      <c r="L2076" s="150"/>
      <c r="M2076" s="155"/>
      <c r="T2076" s="156"/>
      <c r="AT2076" s="152" t="s">
        <v>173</v>
      </c>
      <c r="AU2076" s="152" t="s">
        <v>82</v>
      </c>
      <c r="AV2076" s="12" t="s">
        <v>80</v>
      </c>
      <c r="AW2076" s="12" t="s">
        <v>32</v>
      </c>
      <c r="AX2076" s="12" t="s">
        <v>73</v>
      </c>
      <c r="AY2076" s="152" t="s">
        <v>161</v>
      </c>
    </row>
    <row r="2077" spans="2:51" s="13" customFormat="1" ht="12">
      <c r="B2077" s="157"/>
      <c r="D2077" s="151" t="s">
        <v>173</v>
      </c>
      <c r="E2077" s="158" t="s">
        <v>3</v>
      </c>
      <c r="F2077" s="159" t="s">
        <v>2135</v>
      </c>
      <c r="H2077" s="160">
        <v>23.01</v>
      </c>
      <c r="I2077" s="161"/>
      <c r="L2077" s="157"/>
      <c r="M2077" s="162"/>
      <c r="T2077" s="163"/>
      <c r="AT2077" s="158" t="s">
        <v>173</v>
      </c>
      <c r="AU2077" s="158" t="s">
        <v>82</v>
      </c>
      <c r="AV2077" s="13" t="s">
        <v>82</v>
      </c>
      <c r="AW2077" s="13" t="s">
        <v>32</v>
      </c>
      <c r="AX2077" s="13" t="s">
        <v>73</v>
      </c>
      <c r="AY2077" s="158" t="s">
        <v>161</v>
      </c>
    </row>
    <row r="2078" spans="2:51" s="12" customFormat="1" ht="12">
      <c r="B2078" s="150"/>
      <c r="D2078" s="151" t="s">
        <v>173</v>
      </c>
      <c r="E2078" s="152" t="s">
        <v>3</v>
      </c>
      <c r="F2078" s="153" t="s">
        <v>2136</v>
      </c>
      <c r="H2078" s="152" t="s">
        <v>3</v>
      </c>
      <c r="I2078" s="154"/>
      <c r="L2078" s="150"/>
      <c r="M2078" s="155"/>
      <c r="T2078" s="156"/>
      <c r="AT2078" s="152" t="s">
        <v>173</v>
      </c>
      <c r="AU2078" s="152" t="s">
        <v>82</v>
      </c>
      <c r="AV2078" s="12" t="s">
        <v>80</v>
      </c>
      <c r="AW2078" s="12" t="s">
        <v>32</v>
      </c>
      <c r="AX2078" s="12" t="s">
        <v>73</v>
      </c>
      <c r="AY2078" s="152" t="s">
        <v>161</v>
      </c>
    </row>
    <row r="2079" spans="2:51" s="13" customFormat="1" ht="12">
      <c r="B2079" s="157"/>
      <c r="D2079" s="151" t="s">
        <v>173</v>
      </c>
      <c r="E2079" s="158" t="s">
        <v>3</v>
      </c>
      <c r="F2079" s="159" t="s">
        <v>2137</v>
      </c>
      <c r="H2079" s="160">
        <v>19.9</v>
      </c>
      <c r="I2079" s="161"/>
      <c r="L2079" s="157"/>
      <c r="M2079" s="162"/>
      <c r="T2079" s="163"/>
      <c r="AT2079" s="158" t="s">
        <v>173</v>
      </c>
      <c r="AU2079" s="158" t="s">
        <v>82</v>
      </c>
      <c r="AV2079" s="13" t="s">
        <v>82</v>
      </c>
      <c r="AW2079" s="13" t="s">
        <v>32</v>
      </c>
      <c r="AX2079" s="13" t="s">
        <v>73</v>
      </c>
      <c r="AY2079" s="158" t="s">
        <v>161</v>
      </c>
    </row>
    <row r="2080" spans="2:51" s="12" customFormat="1" ht="12">
      <c r="B2080" s="150"/>
      <c r="D2080" s="151" t="s">
        <v>173</v>
      </c>
      <c r="E2080" s="152" t="s">
        <v>3</v>
      </c>
      <c r="F2080" s="153" t="s">
        <v>2138</v>
      </c>
      <c r="H2080" s="152" t="s">
        <v>3</v>
      </c>
      <c r="I2080" s="154"/>
      <c r="L2080" s="150"/>
      <c r="M2080" s="155"/>
      <c r="T2080" s="156"/>
      <c r="AT2080" s="152" t="s">
        <v>173</v>
      </c>
      <c r="AU2080" s="152" t="s">
        <v>82</v>
      </c>
      <c r="AV2080" s="12" t="s">
        <v>80</v>
      </c>
      <c r="AW2080" s="12" t="s">
        <v>32</v>
      </c>
      <c r="AX2080" s="12" t="s">
        <v>73</v>
      </c>
      <c r="AY2080" s="152" t="s">
        <v>161</v>
      </c>
    </row>
    <row r="2081" spans="2:51" s="13" customFormat="1" ht="12">
      <c r="B2081" s="157"/>
      <c r="D2081" s="151" t="s">
        <v>173</v>
      </c>
      <c r="E2081" s="158" t="s">
        <v>3</v>
      </c>
      <c r="F2081" s="159" t="s">
        <v>2139</v>
      </c>
      <c r="H2081" s="160">
        <v>19.96</v>
      </c>
      <c r="I2081" s="161"/>
      <c r="L2081" s="157"/>
      <c r="M2081" s="162"/>
      <c r="T2081" s="163"/>
      <c r="AT2081" s="158" t="s">
        <v>173</v>
      </c>
      <c r="AU2081" s="158" t="s">
        <v>82</v>
      </c>
      <c r="AV2081" s="13" t="s">
        <v>82</v>
      </c>
      <c r="AW2081" s="13" t="s">
        <v>32</v>
      </c>
      <c r="AX2081" s="13" t="s">
        <v>73</v>
      </c>
      <c r="AY2081" s="158" t="s">
        <v>161</v>
      </c>
    </row>
    <row r="2082" spans="2:51" s="12" customFormat="1" ht="12">
      <c r="B2082" s="150"/>
      <c r="D2082" s="151" t="s">
        <v>173</v>
      </c>
      <c r="E2082" s="152" t="s">
        <v>3</v>
      </c>
      <c r="F2082" s="153" t="s">
        <v>2140</v>
      </c>
      <c r="H2082" s="152" t="s">
        <v>3</v>
      </c>
      <c r="I2082" s="154"/>
      <c r="L2082" s="150"/>
      <c r="M2082" s="155"/>
      <c r="T2082" s="156"/>
      <c r="AT2082" s="152" t="s">
        <v>173</v>
      </c>
      <c r="AU2082" s="152" t="s">
        <v>82</v>
      </c>
      <c r="AV2082" s="12" t="s">
        <v>80</v>
      </c>
      <c r="AW2082" s="12" t="s">
        <v>32</v>
      </c>
      <c r="AX2082" s="12" t="s">
        <v>73</v>
      </c>
      <c r="AY2082" s="152" t="s">
        <v>161</v>
      </c>
    </row>
    <row r="2083" spans="2:51" s="13" customFormat="1" ht="12">
      <c r="B2083" s="157"/>
      <c r="D2083" s="151" t="s">
        <v>173</v>
      </c>
      <c r="E2083" s="158" t="s">
        <v>3</v>
      </c>
      <c r="F2083" s="159" t="s">
        <v>2141</v>
      </c>
      <c r="H2083" s="160">
        <v>20.5</v>
      </c>
      <c r="I2083" s="161"/>
      <c r="L2083" s="157"/>
      <c r="M2083" s="162"/>
      <c r="T2083" s="163"/>
      <c r="AT2083" s="158" t="s">
        <v>173</v>
      </c>
      <c r="AU2083" s="158" t="s">
        <v>82</v>
      </c>
      <c r="AV2083" s="13" t="s">
        <v>82</v>
      </c>
      <c r="AW2083" s="13" t="s">
        <v>32</v>
      </c>
      <c r="AX2083" s="13" t="s">
        <v>73</v>
      </c>
      <c r="AY2083" s="158" t="s">
        <v>161</v>
      </c>
    </row>
    <row r="2084" spans="2:51" s="12" customFormat="1" ht="12">
      <c r="B2084" s="150"/>
      <c r="D2084" s="151" t="s">
        <v>173</v>
      </c>
      <c r="E2084" s="152" t="s">
        <v>3</v>
      </c>
      <c r="F2084" s="153" t="s">
        <v>2142</v>
      </c>
      <c r="H2084" s="152" t="s">
        <v>3</v>
      </c>
      <c r="I2084" s="154"/>
      <c r="L2084" s="150"/>
      <c r="M2084" s="155"/>
      <c r="T2084" s="156"/>
      <c r="AT2084" s="152" t="s">
        <v>173</v>
      </c>
      <c r="AU2084" s="152" t="s">
        <v>82</v>
      </c>
      <c r="AV2084" s="12" t="s">
        <v>80</v>
      </c>
      <c r="AW2084" s="12" t="s">
        <v>32</v>
      </c>
      <c r="AX2084" s="12" t="s">
        <v>73</v>
      </c>
      <c r="AY2084" s="152" t="s">
        <v>161</v>
      </c>
    </row>
    <row r="2085" spans="2:51" s="13" customFormat="1" ht="12">
      <c r="B2085" s="157"/>
      <c r="D2085" s="151" t="s">
        <v>173</v>
      </c>
      <c r="E2085" s="158" t="s">
        <v>3</v>
      </c>
      <c r="F2085" s="159" t="s">
        <v>2143</v>
      </c>
      <c r="H2085" s="160">
        <v>20.47</v>
      </c>
      <c r="I2085" s="161"/>
      <c r="L2085" s="157"/>
      <c r="M2085" s="162"/>
      <c r="T2085" s="163"/>
      <c r="AT2085" s="158" t="s">
        <v>173</v>
      </c>
      <c r="AU2085" s="158" t="s">
        <v>82</v>
      </c>
      <c r="AV2085" s="13" t="s">
        <v>82</v>
      </c>
      <c r="AW2085" s="13" t="s">
        <v>32</v>
      </c>
      <c r="AX2085" s="13" t="s">
        <v>73</v>
      </c>
      <c r="AY2085" s="158" t="s">
        <v>161</v>
      </c>
    </row>
    <row r="2086" spans="2:51" s="12" customFormat="1" ht="12">
      <c r="B2086" s="150"/>
      <c r="D2086" s="151" t="s">
        <v>173</v>
      </c>
      <c r="E2086" s="152" t="s">
        <v>3</v>
      </c>
      <c r="F2086" s="153" t="s">
        <v>2144</v>
      </c>
      <c r="H2086" s="152" t="s">
        <v>3</v>
      </c>
      <c r="I2086" s="154"/>
      <c r="L2086" s="150"/>
      <c r="M2086" s="155"/>
      <c r="T2086" s="156"/>
      <c r="AT2086" s="152" t="s">
        <v>173</v>
      </c>
      <c r="AU2086" s="152" t="s">
        <v>82</v>
      </c>
      <c r="AV2086" s="12" t="s">
        <v>80</v>
      </c>
      <c r="AW2086" s="12" t="s">
        <v>32</v>
      </c>
      <c r="AX2086" s="12" t="s">
        <v>73</v>
      </c>
      <c r="AY2086" s="152" t="s">
        <v>161</v>
      </c>
    </row>
    <row r="2087" spans="2:51" s="13" customFormat="1" ht="12">
      <c r="B2087" s="157"/>
      <c r="D2087" s="151" t="s">
        <v>173</v>
      </c>
      <c r="E2087" s="158" t="s">
        <v>3</v>
      </c>
      <c r="F2087" s="159" t="s">
        <v>2145</v>
      </c>
      <c r="H2087" s="160">
        <v>20.67</v>
      </c>
      <c r="I2087" s="161"/>
      <c r="L2087" s="157"/>
      <c r="M2087" s="162"/>
      <c r="T2087" s="163"/>
      <c r="AT2087" s="158" t="s">
        <v>173</v>
      </c>
      <c r="AU2087" s="158" t="s">
        <v>82</v>
      </c>
      <c r="AV2087" s="13" t="s">
        <v>82</v>
      </c>
      <c r="AW2087" s="13" t="s">
        <v>32</v>
      </c>
      <c r="AX2087" s="13" t="s">
        <v>73</v>
      </c>
      <c r="AY2087" s="158" t="s">
        <v>161</v>
      </c>
    </row>
    <row r="2088" spans="2:51" s="12" customFormat="1" ht="12">
      <c r="B2088" s="150"/>
      <c r="D2088" s="151" t="s">
        <v>173</v>
      </c>
      <c r="E2088" s="152" t="s">
        <v>3</v>
      </c>
      <c r="F2088" s="153" t="s">
        <v>2146</v>
      </c>
      <c r="H2088" s="152" t="s">
        <v>3</v>
      </c>
      <c r="I2088" s="154"/>
      <c r="L2088" s="150"/>
      <c r="M2088" s="155"/>
      <c r="T2088" s="156"/>
      <c r="AT2088" s="152" t="s">
        <v>173</v>
      </c>
      <c r="AU2088" s="152" t="s">
        <v>82</v>
      </c>
      <c r="AV2088" s="12" t="s">
        <v>80</v>
      </c>
      <c r="AW2088" s="12" t="s">
        <v>32</v>
      </c>
      <c r="AX2088" s="12" t="s">
        <v>73</v>
      </c>
      <c r="AY2088" s="152" t="s">
        <v>161</v>
      </c>
    </row>
    <row r="2089" spans="2:51" s="13" customFormat="1" ht="12">
      <c r="B2089" s="157"/>
      <c r="D2089" s="151" t="s">
        <v>173</v>
      </c>
      <c r="E2089" s="158" t="s">
        <v>3</v>
      </c>
      <c r="F2089" s="159" t="s">
        <v>2147</v>
      </c>
      <c r="H2089" s="160">
        <v>19.92</v>
      </c>
      <c r="I2089" s="161"/>
      <c r="L2089" s="157"/>
      <c r="M2089" s="162"/>
      <c r="T2089" s="163"/>
      <c r="AT2089" s="158" t="s">
        <v>173</v>
      </c>
      <c r="AU2089" s="158" t="s">
        <v>82</v>
      </c>
      <c r="AV2089" s="13" t="s">
        <v>82</v>
      </c>
      <c r="AW2089" s="13" t="s">
        <v>32</v>
      </c>
      <c r="AX2089" s="13" t="s">
        <v>73</v>
      </c>
      <c r="AY2089" s="158" t="s">
        <v>161</v>
      </c>
    </row>
    <row r="2090" spans="2:51" s="12" customFormat="1" ht="12">
      <c r="B2090" s="150"/>
      <c r="D2090" s="151" t="s">
        <v>173</v>
      </c>
      <c r="E2090" s="152" t="s">
        <v>3</v>
      </c>
      <c r="F2090" s="153" t="s">
        <v>2148</v>
      </c>
      <c r="H2090" s="152" t="s">
        <v>3</v>
      </c>
      <c r="I2090" s="154"/>
      <c r="L2090" s="150"/>
      <c r="M2090" s="155"/>
      <c r="T2090" s="156"/>
      <c r="AT2090" s="152" t="s">
        <v>173</v>
      </c>
      <c r="AU2090" s="152" t="s">
        <v>82</v>
      </c>
      <c r="AV2090" s="12" t="s">
        <v>80</v>
      </c>
      <c r="AW2090" s="12" t="s">
        <v>32</v>
      </c>
      <c r="AX2090" s="12" t="s">
        <v>73</v>
      </c>
      <c r="AY2090" s="152" t="s">
        <v>161</v>
      </c>
    </row>
    <row r="2091" spans="2:51" s="13" customFormat="1" ht="12">
      <c r="B2091" s="157"/>
      <c r="D2091" s="151" t="s">
        <v>173</v>
      </c>
      <c r="E2091" s="158" t="s">
        <v>3</v>
      </c>
      <c r="F2091" s="159" t="s">
        <v>2149</v>
      </c>
      <c r="H2091" s="160">
        <v>19.76</v>
      </c>
      <c r="I2091" s="161"/>
      <c r="L2091" s="157"/>
      <c r="M2091" s="162"/>
      <c r="T2091" s="163"/>
      <c r="AT2091" s="158" t="s">
        <v>173</v>
      </c>
      <c r="AU2091" s="158" t="s">
        <v>82</v>
      </c>
      <c r="AV2091" s="13" t="s">
        <v>82</v>
      </c>
      <c r="AW2091" s="13" t="s">
        <v>32</v>
      </c>
      <c r="AX2091" s="13" t="s">
        <v>73</v>
      </c>
      <c r="AY2091" s="158" t="s">
        <v>161</v>
      </c>
    </row>
    <row r="2092" spans="2:51" s="12" customFormat="1" ht="12">
      <c r="B2092" s="150"/>
      <c r="D2092" s="151" t="s">
        <v>173</v>
      </c>
      <c r="E2092" s="152" t="s">
        <v>3</v>
      </c>
      <c r="F2092" s="153" t="s">
        <v>2150</v>
      </c>
      <c r="H2092" s="152" t="s">
        <v>3</v>
      </c>
      <c r="I2092" s="154"/>
      <c r="L2092" s="150"/>
      <c r="M2092" s="155"/>
      <c r="T2092" s="156"/>
      <c r="AT2092" s="152" t="s">
        <v>173</v>
      </c>
      <c r="AU2092" s="152" t="s">
        <v>82</v>
      </c>
      <c r="AV2092" s="12" t="s">
        <v>80</v>
      </c>
      <c r="AW2092" s="12" t="s">
        <v>32</v>
      </c>
      <c r="AX2092" s="12" t="s">
        <v>73</v>
      </c>
      <c r="AY2092" s="152" t="s">
        <v>161</v>
      </c>
    </row>
    <row r="2093" spans="2:51" s="13" customFormat="1" ht="12">
      <c r="B2093" s="157"/>
      <c r="D2093" s="151" t="s">
        <v>173</v>
      </c>
      <c r="E2093" s="158" t="s">
        <v>3</v>
      </c>
      <c r="F2093" s="159" t="s">
        <v>2151</v>
      </c>
      <c r="H2093" s="160">
        <v>36.62</v>
      </c>
      <c r="I2093" s="161"/>
      <c r="L2093" s="157"/>
      <c r="M2093" s="162"/>
      <c r="T2093" s="163"/>
      <c r="AT2093" s="158" t="s">
        <v>173</v>
      </c>
      <c r="AU2093" s="158" t="s">
        <v>82</v>
      </c>
      <c r="AV2093" s="13" t="s">
        <v>82</v>
      </c>
      <c r="AW2093" s="13" t="s">
        <v>32</v>
      </c>
      <c r="AX2093" s="13" t="s">
        <v>73</v>
      </c>
      <c r="AY2093" s="158" t="s">
        <v>161</v>
      </c>
    </row>
    <row r="2094" spans="2:51" s="12" customFormat="1" ht="12">
      <c r="B2094" s="150"/>
      <c r="D2094" s="151" t="s">
        <v>173</v>
      </c>
      <c r="E2094" s="152" t="s">
        <v>3</v>
      </c>
      <c r="F2094" s="153" t="s">
        <v>2152</v>
      </c>
      <c r="H2094" s="152" t="s">
        <v>3</v>
      </c>
      <c r="I2094" s="154"/>
      <c r="L2094" s="150"/>
      <c r="M2094" s="155"/>
      <c r="T2094" s="156"/>
      <c r="AT2094" s="152" t="s">
        <v>173</v>
      </c>
      <c r="AU2094" s="152" t="s">
        <v>82</v>
      </c>
      <c r="AV2094" s="12" t="s">
        <v>80</v>
      </c>
      <c r="AW2094" s="12" t="s">
        <v>32</v>
      </c>
      <c r="AX2094" s="12" t="s">
        <v>73</v>
      </c>
      <c r="AY2094" s="152" t="s">
        <v>161</v>
      </c>
    </row>
    <row r="2095" spans="2:51" s="13" customFormat="1" ht="12">
      <c r="B2095" s="157"/>
      <c r="D2095" s="151" t="s">
        <v>173</v>
      </c>
      <c r="E2095" s="158" t="s">
        <v>3</v>
      </c>
      <c r="F2095" s="159" t="s">
        <v>2153</v>
      </c>
      <c r="H2095" s="160">
        <v>25.65</v>
      </c>
      <c r="I2095" s="161"/>
      <c r="L2095" s="157"/>
      <c r="M2095" s="162"/>
      <c r="T2095" s="163"/>
      <c r="AT2095" s="158" t="s">
        <v>173</v>
      </c>
      <c r="AU2095" s="158" t="s">
        <v>82</v>
      </c>
      <c r="AV2095" s="13" t="s">
        <v>82</v>
      </c>
      <c r="AW2095" s="13" t="s">
        <v>32</v>
      </c>
      <c r="AX2095" s="13" t="s">
        <v>73</v>
      </c>
      <c r="AY2095" s="158" t="s">
        <v>161</v>
      </c>
    </row>
    <row r="2096" spans="2:51" s="12" customFormat="1" ht="12">
      <c r="B2096" s="150"/>
      <c r="D2096" s="151" t="s">
        <v>173</v>
      </c>
      <c r="E2096" s="152" t="s">
        <v>3</v>
      </c>
      <c r="F2096" s="153" t="s">
        <v>2154</v>
      </c>
      <c r="H2096" s="152" t="s">
        <v>3</v>
      </c>
      <c r="I2096" s="154"/>
      <c r="L2096" s="150"/>
      <c r="M2096" s="155"/>
      <c r="T2096" s="156"/>
      <c r="AT2096" s="152" t="s">
        <v>173</v>
      </c>
      <c r="AU2096" s="152" t="s">
        <v>82</v>
      </c>
      <c r="AV2096" s="12" t="s">
        <v>80</v>
      </c>
      <c r="AW2096" s="12" t="s">
        <v>32</v>
      </c>
      <c r="AX2096" s="12" t="s">
        <v>73</v>
      </c>
      <c r="AY2096" s="152" t="s">
        <v>161</v>
      </c>
    </row>
    <row r="2097" spans="2:51" s="13" customFormat="1" ht="12">
      <c r="B2097" s="157"/>
      <c r="D2097" s="151" t="s">
        <v>173</v>
      </c>
      <c r="E2097" s="158" t="s">
        <v>3</v>
      </c>
      <c r="F2097" s="159" t="s">
        <v>2155</v>
      </c>
      <c r="H2097" s="160">
        <v>21.61</v>
      </c>
      <c r="I2097" s="161"/>
      <c r="L2097" s="157"/>
      <c r="M2097" s="162"/>
      <c r="T2097" s="163"/>
      <c r="AT2097" s="158" t="s">
        <v>173</v>
      </c>
      <c r="AU2097" s="158" t="s">
        <v>82</v>
      </c>
      <c r="AV2097" s="13" t="s">
        <v>82</v>
      </c>
      <c r="AW2097" s="13" t="s">
        <v>32</v>
      </c>
      <c r="AX2097" s="13" t="s">
        <v>73</v>
      </c>
      <c r="AY2097" s="158" t="s">
        <v>161</v>
      </c>
    </row>
    <row r="2098" spans="2:51" s="12" customFormat="1" ht="12">
      <c r="B2098" s="150"/>
      <c r="D2098" s="151" t="s">
        <v>173</v>
      </c>
      <c r="E2098" s="152" t="s">
        <v>3</v>
      </c>
      <c r="F2098" s="153" t="s">
        <v>2156</v>
      </c>
      <c r="H2098" s="152" t="s">
        <v>3</v>
      </c>
      <c r="I2098" s="154"/>
      <c r="L2098" s="150"/>
      <c r="M2098" s="155"/>
      <c r="T2098" s="156"/>
      <c r="AT2098" s="152" t="s">
        <v>173</v>
      </c>
      <c r="AU2098" s="152" t="s">
        <v>82</v>
      </c>
      <c r="AV2098" s="12" t="s">
        <v>80</v>
      </c>
      <c r="AW2098" s="12" t="s">
        <v>32</v>
      </c>
      <c r="AX2098" s="12" t="s">
        <v>73</v>
      </c>
      <c r="AY2098" s="152" t="s">
        <v>161</v>
      </c>
    </row>
    <row r="2099" spans="2:51" s="13" customFormat="1" ht="12">
      <c r="B2099" s="157"/>
      <c r="D2099" s="151" t="s">
        <v>173</v>
      </c>
      <c r="E2099" s="158" t="s">
        <v>3</v>
      </c>
      <c r="F2099" s="159" t="s">
        <v>2157</v>
      </c>
      <c r="H2099" s="160">
        <v>21.99</v>
      </c>
      <c r="I2099" s="161"/>
      <c r="L2099" s="157"/>
      <c r="M2099" s="162"/>
      <c r="T2099" s="163"/>
      <c r="AT2099" s="158" t="s">
        <v>173</v>
      </c>
      <c r="AU2099" s="158" t="s">
        <v>82</v>
      </c>
      <c r="AV2099" s="13" t="s">
        <v>82</v>
      </c>
      <c r="AW2099" s="13" t="s">
        <v>32</v>
      </c>
      <c r="AX2099" s="13" t="s">
        <v>73</v>
      </c>
      <c r="AY2099" s="158" t="s">
        <v>161</v>
      </c>
    </row>
    <row r="2100" spans="2:51" s="12" customFormat="1" ht="12">
      <c r="B2100" s="150"/>
      <c r="D2100" s="151" t="s">
        <v>173</v>
      </c>
      <c r="E2100" s="152" t="s">
        <v>3</v>
      </c>
      <c r="F2100" s="153" t="s">
        <v>2158</v>
      </c>
      <c r="H2100" s="152" t="s">
        <v>3</v>
      </c>
      <c r="I2100" s="154"/>
      <c r="L2100" s="150"/>
      <c r="M2100" s="155"/>
      <c r="T2100" s="156"/>
      <c r="AT2100" s="152" t="s">
        <v>173</v>
      </c>
      <c r="AU2100" s="152" t="s">
        <v>82</v>
      </c>
      <c r="AV2100" s="12" t="s">
        <v>80</v>
      </c>
      <c r="AW2100" s="12" t="s">
        <v>32</v>
      </c>
      <c r="AX2100" s="12" t="s">
        <v>73</v>
      </c>
      <c r="AY2100" s="152" t="s">
        <v>161</v>
      </c>
    </row>
    <row r="2101" spans="2:51" s="13" customFormat="1" ht="12">
      <c r="B2101" s="157"/>
      <c r="D2101" s="151" t="s">
        <v>173</v>
      </c>
      <c r="E2101" s="158" t="s">
        <v>3</v>
      </c>
      <c r="F2101" s="159" t="s">
        <v>1227</v>
      </c>
      <c r="H2101" s="160">
        <v>24.34</v>
      </c>
      <c r="I2101" s="161"/>
      <c r="L2101" s="157"/>
      <c r="M2101" s="162"/>
      <c r="T2101" s="163"/>
      <c r="AT2101" s="158" t="s">
        <v>173</v>
      </c>
      <c r="AU2101" s="158" t="s">
        <v>82</v>
      </c>
      <c r="AV2101" s="13" t="s">
        <v>82</v>
      </c>
      <c r="AW2101" s="13" t="s">
        <v>32</v>
      </c>
      <c r="AX2101" s="13" t="s">
        <v>80</v>
      </c>
      <c r="AY2101" s="158" t="s">
        <v>161</v>
      </c>
    </row>
    <row r="2102" spans="2:65" s="1" customFormat="1" ht="16.5" customHeight="1">
      <c r="B2102" s="132"/>
      <c r="C2102" s="133" t="s">
        <v>2159</v>
      </c>
      <c r="D2102" s="133" t="s">
        <v>164</v>
      </c>
      <c r="E2102" s="134" t="s">
        <v>2160</v>
      </c>
      <c r="F2102" s="135" t="s">
        <v>2161</v>
      </c>
      <c r="G2102" s="136" t="s">
        <v>167</v>
      </c>
      <c r="H2102" s="137">
        <v>120.95</v>
      </c>
      <c r="I2102" s="138"/>
      <c r="J2102" s="139">
        <f>ROUND(I2102*H2102,2)</f>
        <v>0</v>
      </c>
      <c r="K2102" s="135" t="s">
        <v>3</v>
      </c>
      <c r="L2102" s="33"/>
      <c r="M2102" s="140" t="s">
        <v>3</v>
      </c>
      <c r="N2102" s="141" t="s">
        <v>44</v>
      </c>
      <c r="P2102" s="142">
        <f>O2102*H2102</f>
        <v>0</v>
      </c>
      <c r="Q2102" s="142">
        <v>0</v>
      </c>
      <c r="R2102" s="142">
        <f>Q2102*H2102</f>
        <v>0</v>
      </c>
      <c r="S2102" s="142">
        <v>0</v>
      </c>
      <c r="T2102" s="143">
        <f>S2102*H2102</f>
        <v>0</v>
      </c>
      <c r="AR2102" s="144" t="s">
        <v>2118</v>
      </c>
      <c r="AT2102" s="144" t="s">
        <v>164</v>
      </c>
      <c r="AU2102" s="144" t="s">
        <v>82</v>
      </c>
      <c r="AY2102" s="18" t="s">
        <v>161</v>
      </c>
      <c r="BE2102" s="145">
        <f>IF(N2102="základní",J2102,0)</f>
        <v>0</v>
      </c>
      <c r="BF2102" s="145">
        <f>IF(N2102="snížená",J2102,0)</f>
        <v>0</v>
      </c>
      <c r="BG2102" s="145">
        <f>IF(N2102="zákl. přenesená",J2102,0)</f>
        <v>0</v>
      </c>
      <c r="BH2102" s="145">
        <f>IF(N2102="sníž. přenesená",J2102,0)</f>
        <v>0</v>
      </c>
      <c r="BI2102" s="145">
        <f>IF(N2102="nulová",J2102,0)</f>
        <v>0</v>
      </c>
      <c r="BJ2102" s="18" t="s">
        <v>80</v>
      </c>
      <c r="BK2102" s="145">
        <f>ROUND(I2102*H2102,2)</f>
        <v>0</v>
      </c>
      <c r="BL2102" s="18" t="s">
        <v>2118</v>
      </c>
      <c r="BM2102" s="144" t="s">
        <v>2162</v>
      </c>
    </row>
    <row r="2103" spans="2:51" s="12" customFormat="1" ht="12">
      <c r="B2103" s="150"/>
      <c r="D2103" s="151" t="s">
        <v>173</v>
      </c>
      <c r="E2103" s="152" t="s">
        <v>3</v>
      </c>
      <c r="F2103" s="153" t="s">
        <v>2163</v>
      </c>
      <c r="H2103" s="152" t="s">
        <v>3</v>
      </c>
      <c r="I2103" s="154"/>
      <c r="L2103" s="150"/>
      <c r="M2103" s="155"/>
      <c r="T2103" s="156"/>
      <c r="AT2103" s="152" t="s">
        <v>173</v>
      </c>
      <c r="AU2103" s="152" t="s">
        <v>82</v>
      </c>
      <c r="AV2103" s="12" t="s">
        <v>80</v>
      </c>
      <c r="AW2103" s="12" t="s">
        <v>32</v>
      </c>
      <c r="AX2103" s="12" t="s">
        <v>73</v>
      </c>
      <c r="AY2103" s="152" t="s">
        <v>161</v>
      </c>
    </row>
    <row r="2104" spans="2:51" s="13" customFormat="1" ht="12">
      <c r="B2104" s="157"/>
      <c r="D2104" s="151" t="s">
        <v>173</v>
      </c>
      <c r="E2104" s="158" t="s">
        <v>3</v>
      </c>
      <c r="F2104" s="159" t="s">
        <v>2164</v>
      </c>
      <c r="H2104" s="160">
        <v>22.61</v>
      </c>
      <c r="I2104" s="161"/>
      <c r="L2104" s="157"/>
      <c r="M2104" s="162"/>
      <c r="T2104" s="163"/>
      <c r="AT2104" s="158" t="s">
        <v>173</v>
      </c>
      <c r="AU2104" s="158" t="s">
        <v>82</v>
      </c>
      <c r="AV2104" s="13" t="s">
        <v>82</v>
      </c>
      <c r="AW2104" s="13" t="s">
        <v>32</v>
      </c>
      <c r="AX2104" s="13" t="s">
        <v>73</v>
      </c>
      <c r="AY2104" s="158" t="s">
        <v>161</v>
      </c>
    </row>
    <row r="2105" spans="2:51" s="12" customFormat="1" ht="12">
      <c r="B2105" s="150"/>
      <c r="D2105" s="151" t="s">
        <v>173</v>
      </c>
      <c r="E2105" s="152" t="s">
        <v>3</v>
      </c>
      <c r="F2105" s="153" t="s">
        <v>2165</v>
      </c>
      <c r="H2105" s="152" t="s">
        <v>3</v>
      </c>
      <c r="I2105" s="154"/>
      <c r="L2105" s="150"/>
      <c r="M2105" s="155"/>
      <c r="T2105" s="156"/>
      <c r="AT2105" s="152" t="s">
        <v>173</v>
      </c>
      <c r="AU2105" s="152" t="s">
        <v>82</v>
      </c>
      <c r="AV2105" s="12" t="s">
        <v>80</v>
      </c>
      <c r="AW2105" s="12" t="s">
        <v>32</v>
      </c>
      <c r="AX2105" s="12" t="s">
        <v>73</v>
      </c>
      <c r="AY2105" s="152" t="s">
        <v>161</v>
      </c>
    </row>
    <row r="2106" spans="2:51" s="13" customFormat="1" ht="12">
      <c r="B2106" s="157"/>
      <c r="D2106" s="151" t="s">
        <v>173</v>
      </c>
      <c r="E2106" s="158" t="s">
        <v>3</v>
      </c>
      <c r="F2106" s="159" t="s">
        <v>2166</v>
      </c>
      <c r="H2106" s="160">
        <v>10.61</v>
      </c>
      <c r="I2106" s="161"/>
      <c r="L2106" s="157"/>
      <c r="M2106" s="162"/>
      <c r="T2106" s="163"/>
      <c r="AT2106" s="158" t="s">
        <v>173</v>
      </c>
      <c r="AU2106" s="158" t="s">
        <v>82</v>
      </c>
      <c r="AV2106" s="13" t="s">
        <v>82</v>
      </c>
      <c r="AW2106" s="13" t="s">
        <v>32</v>
      </c>
      <c r="AX2106" s="13" t="s">
        <v>73</v>
      </c>
      <c r="AY2106" s="158" t="s">
        <v>161</v>
      </c>
    </row>
    <row r="2107" spans="2:51" s="12" customFormat="1" ht="12">
      <c r="B2107" s="150"/>
      <c r="D2107" s="151" t="s">
        <v>173</v>
      </c>
      <c r="E2107" s="152" t="s">
        <v>3</v>
      </c>
      <c r="F2107" s="153" t="s">
        <v>2167</v>
      </c>
      <c r="H2107" s="152" t="s">
        <v>3</v>
      </c>
      <c r="I2107" s="154"/>
      <c r="L2107" s="150"/>
      <c r="M2107" s="155"/>
      <c r="T2107" s="156"/>
      <c r="AT2107" s="152" t="s">
        <v>173</v>
      </c>
      <c r="AU2107" s="152" t="s">
        <v>82</v>
      </c>
      <c r="AV2107" s="12" t="s">
        <v>80</v>
      </c>
      <c r="AW2107" s="12" t="s">
        <v>32</v>
      </c>
      <c r="AX2107" s="12" t="s">
        <v>73</v>
      </c>
      <c r="AY2107" s="152" t="s">
        <v>161</v>
      </c>
    </row>
    <row r="2108" spans="2:51" s="13" customFormat="1" ht="12">
      <c r="B2108" s="157"/>
      <c r="D2108" s="151" t="s">
        <v>173</v>
      </c>
      <c r="E2108" s="158" t="s">
        <v>3</v>
      </c>
      <c r="F2108" s="159" t="s">
        <v>2168</v>
      </c>
      <c r="H2108" s="160">
        <v>11.28</v>
      </c>
      <c r="I2108" s="161"/>
      <c r="L2108" s="157"/>
      <c r="M2108" s="162"/>
      <c r="T2108" s="163"/>
      <c r="AT2108" s="158" t="s">
        <v>173</v>
      </c>
      <c r="AU2108" s="158" t="s">
        <v>82</v>
      </c>
      <c r="AV2108" s="13" t="s">
        <v>82</v>
      </c>
      <c r="AW2108" s="13" t="s">
        <v>32</v>
      </c>
      <c r="AX2108" s="13" t="s">
        <v>73</v>
      </c>
      <c r="AY2108" s="158" t="s">
        <v>161</v>
      </c>
    </row>
    <row r="2109" spans="2:51" s="12" customFormat="1" ht="12">
      <c r="B2109" s="150"/>
      <c r="D2109" s="151" t="s">
        <v>173</v>
      </c>
      <c r="E2109" s="152" t="s">
        <v>3</v>
      </c>
      <c r="F2109" s="153" t="s">
        <v>2169</v>
      </c>
      <c r="H2109" s="152" t="s">
        <v>3</v>
      </c>
      <c r="I2109" s="154"/>
      <c r="L2109" s="150"/>
      <c r="M2109" s="155"/>
      <c r="T2109" s="156"/>
      <c r="AT2109" s="152" t="s">
        <v>173</v>
      </c>
      <c r="AU2109" s="152" t="s">
        <v>82</v>
      </c>
      <c r="AV2109" s="12" t="s">
        <v>80</v>
      </c>
      <c r="AW2109" s="12" t="s">
        <v>32</v>
      </c>
      <c r="AX2109" s="12" t="s">
        <v>73</v>
      </c>
      <c r="AY2109" s="152" t="s">
        <v>161</v>
      </c>
    </row>
    <row r="2110" spans="2:51" s="13" customFormat="1" ht="12">
      <c r="B2110" s="157"/>
      <c r="D2110" s="151" t="s">
        <v>173</v>
      </c>
      <c r="E2110" s="158" t="s">
        <v>3</v>
      </c>
      <c r="F2110" s="159" t="s">
        <v>2170</v>
      </c>
      <c r="H2110" s="160">
        <v>11.58</v>
      </c>
      <c r="I2110" s="161"/>
      <c r="L2110" s="157"/>
      <c r="M2110" s="162"/>
      <c r="T2110" s="163"/>
      <c r="AT2110" s="158" t="s">
        <v>173</v>
      </c>
      <c r="AU2110" s="158" t="s">
        <v>82</v>
      </c>
      <c r="AV2110" s="13" t="s">
        <v>82</v>
      </c>
      <c r="AW2110" s="13" t="s">
        <v>32</v>
      </c>
      <c r="AX2110" s="13" t="s">
        <v>73</v>
      </c>
      <c r="AY2110" s="158" t="s">
        <v>161</v>
      </c>
    </row>
    <row r="2111" spans="2:51" s="12" customFormat="1" ht="12">
      <c r="B2111" s="150"/>
      <c r="D2111" s="151" t="s">
        <v>173</v>
      </c>
      <c r="E2111" s="152" t="s">
        <v>3</v>
      </c>
      <c r="F2111" s="153" t="s">
        <v>2171</v>
      </c>
      <c r="H2111" s="152" t="s">
        <v>3</v>
      </c>
      <c r="I2111" s="154"/>
      <c r="L2111" s="150"/>
      <c r="M2111" s="155"/>
      <c r="T2111" s="156"/>
      <c r="AT2111" s="152" t="s">
        <v>173</v>
      </c>
      <c r="AU2111" s="152" t="s">
        <v>82</v>
      </c>
      <c r="AV2111" s="12" t="s">
        <v>80</v>
      </c>
      <c r="AW2111" s="12" t="s">
        <v>32</v>
      </c>
      <c r="AX2111" s="12" t="s">
        <v>73</v>
      </c>
      <c r="AY2111" s="152" t="s">
        <v>161</v>
      </c>
    </row>
    <row r="2112" spans="2:51" s="13" customFormat="1" ht="12">
      <c r="B2112" s="157"/>
      <c r="D2112" s="151" t="s">
        <v>173</v>
      </c>
      <c r="E2112" s="158" t="s">
        <v>3</v>
      </c>
      <c r="F2112" s="159" t="s">
        <v>2172</v>
      </c>
      <c r="H2112" s="160">
        <v>11.66</v>
      </c>
      <c r="I2112" s="161"/>
      <c r="L2112" s="157"/>
      <c r="M2112" s="162"/>
      <c r="T2112" s="163"/>
      <c r="AT2112" s="158" t="s">
        <v>173</v>
      </c>
      <c r="AU2112" s="158" t="s">
        <v>82</v>
      </c>
      <c r="AV2112" s="13" t="s">
        <v>82</v>
      </c>
      <c r="AW2112" s="13" t="s">
        <v>32</v>
      </c>
      <c r="AX2112" s="13" t="s">
        <v>73</v>
      </c>
      <c r="AY2112" s="158" t="s">
        <v>161</v>
      </c>
    </row>
    <row r="2113" spans="2:51" s="12" customFormat="1" ht="12">
      <c r="B2113" s="150"/>
      <c r="D2113" s="151" t="s">
        <v>173</v>
      </c>
      <c r="E2113" s="152" t="s">
        <v>3</v>
      </c>
      <c r="F2113" s="153" t="s">
        <v>2173</v>
      </c>
      <c r="H2113" s="152" t="s">
        <v>3</v>
      </c>
      <c r="I2113" s="154"/>
      <c r="L2113" s="150"/>
      <c r="M2113" s="155"/>
      <c r="T2113" s="156"/>
      <c r="AT2113" s="152" t="s">
        <v>173</v>
      </c>
      <c r="AU2113" s="152" t="s">
        <v>82</v>
      </c>
      <c r="AV2113" s="12" t="s">
        <v>80</v>
      </c>
      <c r="AW2113" s="12" t="s">
        <v>32</v>
      </c>
      <c r="AX2113" s="12" t="s">
        <v>73</v>
      </c>
      <c r="AY2113" s="152" t="s">
        <v>161</v>
      </c>
    </row>
    <row r="2114" spans="2:51" s="13" customFormat="1" ht="12">
      <c r="B2114" s="157"/>
      <c r="D2114" s="151" t="s">
        <v>173</v>
      </c>
      <c r="E2114" s="158" t="s">
        <v>3</v>
      </c>
      <c r="F2114" s="159" t="s">
        <v>2174</v>
      </c>
      <c r="H2114" s="160">
        <v>11.76</v>
      </c>
      <c r="I2114" s="161"/>
      <c r="L2114" s="157"/>
      <c r="M2114" s="162"/>
      <c r="T2114" s="163"/>
      <c r="AT2114" s="158" t="s">
        <v>173</v>
      </c>
      <c r="AU2114" s="158" t="s">
        <v>82</v>
      </c>
      <c r="AV2114" s="13" t="s">
        <v>82</v>
      </c>
      <c r="AW2114" s="13" t="s">
        <v>32</v>
      </c>
      <c r="AX2114" s="13" t="s">
        <v>73</v>
      </c>
      <c r="AY2114" s="158" t="s">
        <v>161</v>
      </c>
    </row>
    <row r="2115" spans="2:51" s="12" customFormat="1" ht="12">
      <c r="B2115" s="150"/>
      <c r="D2115" s="151" t="s">
        <v>173</v>
      </c>
      <c r="E2115" s="152" t="s">
        <v>3</v>
      </c>
      <c r="F2115" s="153" t="s">
        <v>2175</v>
      </c>
      <c r="H2115" s="152" t="s">
        <v>3</v>
      </c>
      <c r="I2115" s="154"/>
      <c r="L2115" s="150"/>
      <c r="M2115" s="155"/>
      <c r="T2115" s="156"/>
      <c r="AT2115" s="152" t="s">
        <v>173</v>
      </c>
      <c r="AU2115" s="152" t="s">
        <v>82</v>
      </c>
      <c r="AV2115" s="12" t="s">
        <v>80</v>
      </c>
      <c r="AW2115" s="12" t="s">
        <v>32</v>
      </c>
      <c r="AX2115" s="12" t="s">
        <v>73</v>
      </c>
      <c r="AY2115" s="152" t="s">
        <v>161</v>
      </c>
    </row>
    <row r="2116" spans="2:51" s="13" customFormat="1" ht="12">
      <c r="B2116" s="157"/>
      <c r="D2116" s="151" t="s">
        <v>173</v>
      </c>
      <c r="E2116" s="158" t="s">
        <v>3</v>
      </c>
      <c r="F2116" s="159" t="s">
        <v>2176</v>
      </c>
      <c r="H2116" s="160">
        <v>13.99</v>
      </c>
      <c r="I2116" s="161"/>
      <c r="L2116" s="157"/>
      <c r="M2116" s="162"/>
      <c r="T2116" s="163"/>
      <c r="AT2116" s="158" t="s">
        <v>173</v>
      </c>
      <c r="AU2116" s="158" t="s">
        <v>82</v>
      </c>
      <c r="AV2116" s="13" t="s">
        <v>82</v>
      </c>
      <c r="AW2116" s="13" t="s">
        <v>32</v>
      </c>
      <c r="AX2116" s="13" t="s">
        <v>73</v>
      </c>
      <c r="AY2116" s="158" t="s">
        <v>161</v>
      </c>
    </row>
    <row r="2117" spans="2:51" s="12" customFormat="1" ht="12">
      <c r="B2117" s="150"/>
      <c r="D2117" s="151" t="s">
        <v>173</v>
      </c>
      <c r="E2117" s="152" t="s">
        <v>3</v>
      </c>
      <c r="F2117" s="153" t="s">
        <v>2177</v>
      </c>
      <c r="H2117" s="152" t="s">
        <v>3</v>
      </c>
      <c r="I2117" s="154"/>
      <c r="L2117" s="150"/>
      <c r="M2117" s="155"/>
      <c r="T2117" s="156"/>
      <c r="AT2117" s="152" t="s">
        <v>173</v>
      </c>
      <c r="AU2117" s="152" t="s">
        <v>82</v>
      </c>
      <c r="AV2117" s="12" t="s">
        <v>80</v>
      </c>
      <c r="AW2117" s="12" t="s">
        <v>32</v>
      </c>
      <c r="AX2117" s="12" t="s">
        <v>73</v>
      </c>
      <c r="AY2117" s="152" t="s">
        <v>161</v>
      </c>
    </row>
    <row r="2118" spans="2:51" s="13" customFormat="1" ht="12">
      <c r="B2118" s="157"/>
      <c r="D2118" s="151" t="s">
        <v>173</v>
      </c>
      <c r="E2118" s="158" t="s">
        <v>3</v>
      </c>
      <c r="F2118" s="159" t="s">
        <v>2178</v>
      </c>
      <c r="H2118" s="160">
        <v>15.06</v>
      </c>
      <c r="I2118" s="161"/>
      <c r="L2118" s="157"/>
      <c r="M2118" s="162"/>
      <c r="T2118" s="163"/>
      <c r="AT2118" s="158" t="s">
        <v>173</v>
      </c>
      <c r="AU2118" s="158" t="s">
        <v>82</v>
      </c>
      <c r="AV2118" s="13" t="s">
        <v>82</v>
      </c>
      <c r="AW2118" s="13" t="s">
        <v>32</v>
      </c>
      <c r="AX2118" s="13" t="s">
        <v>73</v>
      </c>
      <c r="AY2118" s="158" t="s">
        <v>161</v>
      </c>
    </row>
    <row r="2119" spans="2:51" s="12" customFormat="1" ht="12">
      <c r="B2119" s="150"/>
      <c r="D2119" s="151" t="s">
        <v>173</v>
      </c>
      <c r="E2119" s="152" t="s">
        <v>3</v>
      </c>
      <c r="F2119" s="153" t="s">
        <v>2179</v>
      </c>
      <c r="H2119" s="152" t="s">
        <v>3</v>
      </c>
      <c r="I2119" s="154"/>
      <c r="L2119" s="150"/>
      <c r="M2119" s="155"/>
      <c r="T2119" s="156"/>
      <c r="AT2119" s="152" t="s">
        <v>173</v>
      </c>
      <c r="AU2119" s="152" t="s">
        <v>82</v>
      </c>
      <c r="AV2119" s="12" t="s">
        <v>80</v>
      </c>
      <c r="AW2119" s="12" t="s">
        <v>32</v>
      </c>
      <c r="AX2119" s="12" t="s">
        <v>73</v>
      </c>
      <c r="AY2119" s="152" t="s">
        <v>161</v>
      </c>
    </row>
    <row r="2120" spans="2:51" s="13" customFormat="1" ht="12">
      <c r="B2120" s="157"/>
      <c r="D2120" s="151" t="s">
        <v>173</v>
      </c>
      <c r="E2120" s="158" t="s">
        <v>3</v>
      </c>
      <c r="F2120" s="159" t="s">
        <v>1330</v>
      </c>
      <c r="H2120" s="160">
        <v>12.4</v>
      </c>
      <c r="I2120" s="161"/>
      <c r="L2120" s="157"/>
      <c r="M2120" s="162"/>
      <c r="T2120" s="163"/>
      <c r="AT2120" s="158" t="s">
        <v>173</v>
      </c>
      <c r="AU2120" s="158" t="s">
        <v>82</v>
      </c>
      <c r="AV2120" s="13" t="s">
        <v>82</v>
      </c>
      <c r="AW2120" s="13" t="s">
        <v>32</v>
      </c>
      <c r="AX2120" s="13" t="s">
        <v>73</v>
      </c>
      <c r="AY2120" s="158" t="s">
        <v>161</v>
      </c>
    </row>
    <row r="2121" spans="2:51" s="14" customFormat="1" ht="12">
      <c r="B2121" s="164"/>
      <c r="D2121" s="151" t="s">
        <v>173</v>
      </c>
      <c r="E2121" s="165" t="s">
        <v>3</v>
      </c>
      <c r="F2121" s="166" t="s">
        <v>192</v>
      </c>
      <c r="H2121" s="167">
        <v>120.95</v>
      </c>
      <c r="I2121" s="168"/>
      <c r="L2121" s="164"/>
      <c r="M2121" s="169"/>
      <c r="T2121" s="170"/>
      <c r="AT2121" s="165" t="s">
        <v>173</v>
      </c>
      <c r="AU2121" s="165" t="s">
        <v>82</v>
      </c>
      <c r="AV2121" s="14" t="s">
        <v>169</v>
      </c>
      <c r="AW2121" s="14" t="s">
        <v>32</v>
      </c>
      <c r="AX2121" s="14" t="s">
        <v>80</v>
      </c>
      <c r="AY2121" s="165" t="s">
        <v>161</v>
      </c>
    </row>
    <row r="2122" spans="2:65" s="1" customFormat="1" ht="16.5" customHeight="1">
      <c r="B2122" s="132"/>
      <c r="C2122" s="133" t="s">
        <v>2180</v>
      </c>
      <c r="D2122" s="133" t="s">
        <v>164</v>
      </c>
      <c r="E2122" s="134" t="s">
        <v>2181</v>
      </c>
      <c r="F2122" s="135" t="s">
        <v>2182</v>
      </c>
      <c r="G2122" s="136" t="s">
        <v>167</v>
      </c>
      <c r="H2122" s="137">
        <v>130.84</v>
      </c>
      <c r="I2122" s="138"/>
      <c r="J2122" s="139">
        <f>ROUND(I2122*H2122,2)</f>
        <v>0</v>
      </c>
      <c r="K2122" s="135" t="s">
        <v>3</v>
      </c>
      <c r="L2122" s="33"/>
      <c r="M2122" s="140" t="s">
        <v>3</v>
      </c>
      <c r="N2122" s="141" t="s">
        <v>44</v>
      </c>
      <c r="P2122" s="142">
        <f>O2122*H2122</f>
        <v>0</v>
      </c>
      <c r="Q2122" s="142">
        <v>0</v>
      </c>
      <c r="R2122" s="142">
        <f>Q2122*H2122</f>
        <v>0</v>
      </c>
      <c r="S2122" s="142">
        <v>0</v>
      </c>
      <c r="T2122" s="143">
        <f>S2122*H2122</f>
        <v>0</v>
      </c>
      <c r="AR2122" s="144" t="s">
        <v>2118</v>
      </c>
      <c r="AT2122" s="144" t="s">
        <v>164</v>
      </c>
      <c r="AU2122" s="144" t="s">
        <v>82</v>
      </c>
      <c r="AY2122" s="18" t="s">
        <v>161</v>
      </c>
      <c r="BE2122" s="145">
        <f>IF(N2122="základní",J2122,0)</f>
        <v>0</v>
      </c>
      <c r="BF2122" s="145">
        <f>IF(N2122="snížená",J2122,0)</f>
        <v>0</v>
      </c>
      <c r="BG2122" s="145">
        <f>IF(N2122="zákl. přenesená",J2122,0)</f>
        <v>0</v>
      </c>
      <c r="BH2122" s="145">
        <f>IF(N2122="sníž. přenesená",J2122,0)</f>
        <v>0</v>
      </c>
      <c r="BI2122" s="145">
        <f>IF(N2122="nulová",J2122,0)</f>
        <v>0</v>
      </c>
      <c r="BJ2122" s="18" t="s">
        <v>80</v>
      </c>
      <c r="BK2122" s="145">
        <f>ROUND(I2122*H2122,2)</f>
        <v>0</v>
      </c>
      <c r="BL2122" s="18" t="s">
        <v>2118</v>
      </c>
      <c r="BM2122" s="144" t="s">
        <v>2183</v>
      </c>
    </row>
    <row r="2123" spans="2:51" s="12" customFormat="1" ht="12">
      <c r="B2123" s="150"/>
      <c r="D2123" s="151" t="s">
        <v>173</v>
      </c>
      <c r="E2123" s="152" t="s">
        <v>3</v>
      </c>
      <c r="F2123" s="153" t="s">
        <v>2184</v>
      </c>
      <c r="H2123" s="152" t="s">
        <v>3</v>
      </c>
      <c r="I2123" s="154"/>
      <c r="L2123" s="150"/>
      <c r="M2123" s="155"/>
      <c r="T2123" s="156"/>
      <c r="AT2123" s="152" t="s">
        <v>173</v>
      </c>
      <c r="AU2123" s="152" t="s">
        <v>82</v>
      </c>
      <c r="AV2123" s="12" t="s">
        <v>80</v>
      </c>
      <c r="AW2123" s="12" t="s">
        <v>32</v>
      </c>
      <c r="AX2123" s="12" t="s">
        <v>73</v>
      </c>
      <c r="AY2123" s="152" t="s">
        <v>161</v>
      </c>
    </row>
    <row r="2124" spans="2:51" s="13" customFormat="1" ht="12">
      <c r="B2124" s="157"/>
      <c r="D2124" s="151" t="s">
        <v>173</v>
      </c>
      <c r="E2124" s="158" t="s">
        <v>3</v>
      </c>
      <c r="F2124" s="159" t="s">
        <v>2185</v>
      </c>
      <c r="H2124" s="160">
        <v>89.13</v>
      </c>
      <c r="I2124" s="161"/>
      <c r="L2124" s="157"/>
      <c r="M2124" s="162"/>
      <c r="T2124" s="163"/>
      <c r="AT2124" s="158" t="s">
        <v>173</v>
      </c>
      <c r="AU2124" s="158" t="s">
        <v>82</v>
      </c>
      <c r="AV2124" s="13" t="s">
        <v>82</v>
      </c>
      <c r="AW2124" s="13" t="s">
        <v>32</v>
      </c>
      <c r="AX2124" s="13" t="s">
        <v>73</v>
      </c>
      <c r="AY2124" s="158" t="s">
        <v>161</v>
      </c>
    </row>
    <row r="2125" spans="2:51" s="12" customFormat="1" ht="12">
      <c r="B2125" s="150"/>
      <c r="D2125" s="151" t="s">
        <v>173</v>
      </c>
      <c r="E2125" s="152" t="s">
        <v>3</v>
      </c>
      <c r="F2125" s="153" t="s">
        <v>2186</v>
      </c>
      <c r="H2125" s="152" t="s">
        <v>3</v>
      </c>
      <c r="I2125" s="154"/>
      <c r="L2125" s="150"/>
      <c r="M2125" s="155"/>
      <c r="T2125" s="156"/>
      <c r="AT2125" s="152" t="s">
        <v>173</v>
      </c>
      <c r="AU2125" s="152" t="s">
        <v>82</v>
      </c>
      <c r="AV2125" s="12" t="s">
        <v>80</v>
      </c>
      <c r="AW2125" s="12" t="s">
        <v>32</v>
      </c>
      <c r="AX2125" s="12" t="s">
        <v>73</v>
      </c>
      <c r="AY2125" s="152" t="s">
        <v>161</v>
      </c>
    </row>
    <row r="2126" spans="2:51" s="13" customFormat="1" ht="12">
      <c r="B2126" s="157"/>
      <c r="D2126" s="151" t="s">
        <v>173</v>
      </c>
      <c r="E2126" s="158" t="s">
        <v>3</v>
      </c>
      <c r="F2126" s="159" t="s">
        <v>2187</v>
      </c>
      <c r="H2126" s="160">
        <v>41.71</v>
      </c>
      <c r="I2126" s="161"/>
      <c r="L2126" s="157"/>
      <c r="M2126" s="162"/>
      <c r="T2126" s="163"/>
      <c r="AT2126" s="158" t="s">
        <v>173</v>
      </c>
      <c r="AU2126" s="158" t="s">
        <v>82</v>
      </c>
      <c r="AV2126" s="13" t="s">
        <v>82</v>
      </c>
      <c r="AW2126" s="13" t="s">
        <v>32</v>
      </c>
      <c r="AX2126" s="13" t="s">
        <v>73</v>
      </c>
      <c r="AY2126" s="158" t="s">
        <v>161</v>
      </c>
    </row>
    <row r="2127" spans="2:51" s="14" customFormat="1" ht="12">
      <c r="B2127" s="164"/>
      <c r="D2127" s="151" t="s">
        <v>173</v>
      </c>
      <c r="E2127" s="165" t="s">
        <v>3</v>
      </c>
      <c r="F2127" s="166" t="s">
        <v>192</v>
      </c>
      <c r="H2127" s="167">
        <v>130.84</v>
      </c>
      <c r="I2127" s="168"/>
      <c r="L2127" s="164"/>
      <c r="M2127" s="169"/>
      <c r="T2127" s="170"/>
      <c r="AT2127" s="165" t="s">
        <v>173</v>
      </c>
      <c r="AU2127" s="165" t="s">
        <v>82</v>
      </c>
      <c r="AV2127" s="14" t="s">
        <v>169</v>
      </c>
      <c r="AW2127" s="14" t="s">
        <v>32</v>
      </c>
      <c r="AX2127" s="14" t="s">
        <v>80</v>
      </c>
      <c r="AY2127" s="165" t="s">
        <v>161</v>
      </c>
    </row>
    <row r="2128" spans="2:65" s="1" customFormat="1" ht="16.5" customHeight="1">
      <c r="B2128" s="132"/>
      <c r="C2128" s="133" t="s">
        <v>2188</v>
      </c>
      <c r="D2128" s="133" t="s">
        <v>164</v>
      </c>
      <c r="E2128" s="134" t="s">
        <v>2189</v>
      </c>
      <c r="F2128" s="135" t="s">
        <v>2190</v>
      </c>
      <c r="G2128" s="136" t="s">
        <v>167</v>
      </c>
      <c r="H2128" s="137">
        <v>33.87</v>
      </c>
      <c r="I2128" s="138"/>
      <c r="J2128" s="139">
        <f>ROUND(I2128*H2128,2)</f>
        <v>0</v>
      </c>
      <c r="K2128" s="135" t="s">
        <v>3</v>
      </c>
      <c r="L2128" s="33"/>
      <c r="M2128" s="140" t="s">
        <v>3</v>
      </c>
      <c r="N2128" s="141" t="s">
        <v>44</v>
      </c>
      <c r="P2128" s="142">
        <f>O2128*H2128</f>
        <v>0</v>
      </c>
      <c r="Q2128" s="142">
        <v>0</v>
      </c>
      <c r="R2128" s="142">
        <f>Q2128*H2128</f>
        <v>0</v>
      </c>
      <c r="S2128" s="142">
        <v>0</v>
      </c>
      <c r="T2128" s="143">
        <f>S2128*H2128</f>
        <v>0</v>
      </c>
      <c r="AR2128" s="144" t="s">
        <v>2118</v>
      </c>
      <c r="AT2128" s="144" t="s">
        <v>164</v>
      </c>
      <c r="AU2128" s="144" t="s">
        <v>82</v>
      </c>
      <c r="AY2128" s="18" t="s">
        <v>161</v>
      </c>
      <c r="BE2128" s="145">
        <f>IF(N2128="základní",J2128,0)</f>
        <v>0</v>
      </c>
      <c r="BF2128" s="145">
        <f>IF(N2128="snížená",J2128,0)</f>
        <v>0</v>
      </c>
      <c r="BG2128" s="145">
        <f>IF(N2128="zákl. přenesená",J2128,0)</f>
        <v>0</v>
      </c>
      <c r="BH2128" s="145">
        <f>IF(N2128="sníž. přenesená",J2128,0)</f>
        <v>0</v>
      </c>
      <c r="BI2128" s="145">
        <f>IF(N2128="nulová",J2128,0)</f>
        <v>0</v>
      </c>
      <c r="BJ2128" s="18" t="s">
        <v>80</v>
      </c>
      <c r="BK2128" s="145">
        <f>ROUND(I2128*H2128,2)</f>
        <v>0</v>
      </c>
      <c r="BL2128" s="18" t="s">
        <v>2118</v>
      </c>
      <c r="BM2128" s="144" t="s">
        <v>2191</v>
      </c>
    </row>
    <row r="2129" spans="2:51" s="12" customFormat="1" ht="12">
      <c r="B2129" s="150"/>
      <c r="D2129" s="151" t="s">
        <v>173</v>
      </c>
      <c r="E2129" s="152" t="s">
        <v>3</v>
      </c>
      <c r="F2129" s="153" t="s">
        <v>2192</v>
      </c>
      <c r="H2129" s="152" t="s">
        <v>3</v>
      </c>
      <c r="I2129" s="154"/>
      <c r="L2129" s="150"/>
      <c r="M2129" s="155"/>
      <c r="T2129" s="156"/>
      <c r="AT2129" s="152" t="s">
        <v>173</v>
      </c>
      <c r="AU2129" s="152" t="s">
        <v>82</v>
      </c>
      <c r="AV2129" s="12" t="s">
        <v>80</v>
      </c>
      <c r="AW2129" s="12" t="s">
        <v>32</v>
      </c>
      <c r="AX2129" s="12" t="s">
        <v>73</v>
      </c>
      <c r="AY2129" s="152" t="s">
        <v>161</v>
      </c>
    </row>
    <row r="2130" spans="2:51" s="13" customFormat="1" ht="12">
      <c r="B2130" s="157"/>
      <c r="D2130" s="151" t="s">
        <v>173</v>
      </c>
      <c r="E2130" s="158" t="s">
        <v>3</v>
      </c>
      <c r="F2130" s="159" t="s">
        <v>185</v>
      </c>
      <c r="H2130" s="160">
        <v>33.87</v>
      </c>
      <c r="I2130" s="161"/>
      <c r="L2130" s="157"/>
      <c r="M2130" s="162"/>
      <c r="T2130" s="163"/>
      <c r="AT2130" s="158" t="s">
        <v>173</v>
      </c>
      <c r="AU2130" s="158" t="s">
        <v>82</v>
      </c>
      <c r="AV2130" s="13" t="s">
        <v>82</v>
      </c>
      <c r="AW2130" s="13" t="s">
        <v>32</v>
      </c>
      <c r="AX2130" s="13" t="s">
        <v>73</v>
      </c>
      <c r="AY2130" s="158" t="s">
        <v>161</v>
      </c>
    </row>
    <row r="2131" spans="2:51" s="14" customFormat="1" ht="12">
      <c r="B2131" s="164"/>
      <c r="D2131" s="151" t="s">
        <v>173</v>
      </c>
      <c r="E2131" s="165" t="s">
        <v>3</v>
      </c>
      <c r="F2131" s="166" t="s">
        <v>192</v>
      </c>
      <c r="H2131" s="167">
        <v>33.87</v>
      </c>
      <c r="I2131" s="168"/>
      <c r="L2131" s="164"/>
      <c r="M2131" s="169"/>
      <c r="T2131" s="170"/>
      <c r="AT2131" s="165" t="s">
        <v>173</v>
      </c>
      <c r="AU2131" s="165" t="s">
        <v>82</v>
      </c>
      <c r="AV2131" s="14" t="s">
        <v>169</v>
      </c>
      <c r="AW2131" s="14" t="s">
        <v>32</v>
      </c>
      <c r="AX2131" s="14" t="s">
        <v>80</v>
      </c>
      <c r="AY2131" s="165" t="s">
        <v>161</v>
      </c>
    </row>
    <row r="2132" spans="2:65" s="1" customFormat="1" ht="16.5" customHeight="1">
      <c r="B2132" s="132"/>
      <c r="C2132" s="133" t="s">
        <v>2193</v>
      </c>
      <c r="D2132" s="133" t="s">
        <v>164</v>
      </c>
      <c r="E2132" s="134" t="s">
        <v>2194</v>
      </c>
      <c r="F2132" s="135" t="s">
        <v>2195</v>
      </c>
      <c r="G2132" s="136" t="s">
        <v>167</v>
      </c>
      <c r="H2132" s="137">
        <v>51.07</v>
      </c>
      <c r="I2132" s="138"/>
      <c r="J2132" s="139">
        <f>ROUND(I2132*H2132,2)</f>
        <v>0</v>
      </c>
      <c r="K2132" s="135" t="s">
        <v>3</v>
      </c>
      <c r="L2132" s="33"/>
      <c r="M2132" s="140" t="s">
        <v>3</v>
      </c>
      <c r="N2132" s="141" t="s">
        <v>44</v>
      </c>
      <c r="P2132" s="142">
        <f>O2132*H2132</f>
        <v>0</v>
      </c>
      <c r="Q2132" s="142">
        <v>0</v>
      </c>
      <c r="R2132" s="142">
        <f>Q2132*H2132</f>
        <v>0</v>
      </c>
      <c r="S2132" s="142">
        <v>0</v>
      </c>
      <c r="T2132" s="143">
        <f>S2132*H2132</f>
        <v>0</v>
      </c>
      <c r="AR2132" s="144" t="s">
        <v>2118</v>
      </c>
      <c r="AT2132" s="144" t="s">
        <v>164</v>
      </c>
      <c r="AU2132" s="144" t="s">
        <v>82</v>
      </c>
      <c r="AY2132" s="18" t="s">
        <v>161</v>
      </c>
      <c r="BE2132" s="145">
        <f>IF(N2132="základní",J2132,0)</f>
        <v>0</v>
      </c>
      <c r="BF2132" s="145">
        <f>IF(N2132="snížená",J2132,0)</f>
        <v>0</v>
      </c>
      <c r="BG2132" s="145">
        <f>IF(N2132="zákl. přenesená",J2132,0)</f>
        <v>0</v>
      </c>
      <c r="BH2132" s="145">
        <f>IF(N2132="sníž. přenesená",J2132,0)</f>
        <v>0</v>
      </c>
      <c r="BI2132" s="145">
        <f>IF(N2132="nulová",J2132,0)</f>
        <v>0</v>
      </c>
      <c r="BJ2132" s="18" t="s">
        <v>80</v>
      </c>
      <c r="BK2132" s="145">
        <f>ROUND(I2132*H2132,2)</f>
        <v>0</v>
      </c>
      <c r="BL2132" s="18" t="s">
        <v>2118</v>
      </c>
      <c r="BM2132" s="144" t="s">
        <v>2196</v>
      </c>
    </row>
    <row r="2133" spans="2:51" s="12" customFormat="1" ht="12">
      <c r="B2133" s="150"/>
      <c r="D2133" s="151" t="s">
        <v>173</v>
      </c>
      <c r="E2133" s="152" t="s">
        <v>3</v>
      </c>
      <c r="F2133" s="153" t="s">
        <v>2197</v>
      </c>
      <c r="H2133" s="152" t="s">
        <v>3</v>
      </c>
      <c r="I2133" s="154"/>
      <c r="L2133" s="150"/>
      <c r="M2133" s="155"/>
      <c r="T2133" s="156"/>
      <c r="AT2133" s="152" t="s">
        <v>173</v>
      </c>
      <c r="AU2133" s="152" t="s">
        <v>82</v>
      </c>
      <c r="AV2133" s="12" t="s">
        <v>80</v>
      </c>
      <c r="AW2133" s="12" t="s">
        <v>32</v>
      </c>
      <c r="AX2133" s="12" t="s">
        <v>73</v>
      </c>
      <c r="AY2133" s="152" t="s">
        <v>161</v>
      </c>
    </row>
    <row r="2134" spans="2:51" s="13" customFormat="1" ht="12">
      <c r="B2134" s="157"/>
      <c r="D2134" s="151" t="s">
        <v>173</v>
      </c>
      <c r="E2134" s="158" t="s">
        <v>3</v>
      </c>
      <c r="F2134" s="159" t="s">
        <v>1328</v>
      </c>
      <c r="H2134" s="160">
        <v>8.32</v>
      </c>
      <c r="I2134" s="161"/>
      <c r="L2134" s="157"/>
      <c r="M2134" s="162"/>
      <c r="T2134" s="163"/>
      <c r="AT2134" s="158" t="s">
        <v>173</v>
      </c>
      <c r="AU2134" s="158" t="s">
        <v>82</v>
      </c>
      <c r="AV2134" s="13" t="s">
        <v>82</v>
      </c>
      <c r="AW2134" s="13" t="s">
        <v>32</v>
      </c>
      <c r="AX2134" s="13" t="s">
        <v>73</v>
      </c>
      <c r="AY2134" s="158" t="s">
        <v>161</v>
      </c>
    </row>
    <row r="2135" spans="2:51" s="12" customFormat="1" ht="12">
      <c r="B2135" s="150"/>
      <c r="D2135" s="151" t="s">
        <v>173</v>
      </c>
      <c r="E2135" s="152" t="s">
        <v>3</v>
      </c>
      <c r="F2135" s="153" t="s">
        <v>2198</v>
      </c>
      <c r="H2135" s="152" t="s">
        <v>3</v>
      </c>
      <c r="I2135" s="154"/>
      <c r="L2135" s="150"/>
      <c r="M2135" s="155"/>
      <c r="T2135" s="156"/>
      <c r="AT2135" s="152" t="s">
        <v>173</v>
      </c>
      <c r="AU2135" s="152" t="s">
        <v>82</v>
      </c>
      <c r="AV2135" s="12" t="s">
        <v>80</v>
      </c>
      <c r="AW2135" s="12" t="s">
        <v>32</v>
      </c>
      <c r="AX2135" s="12" t="s">
        <v>73</v>
      </c>
      <c r="AY2135" s="152" t="s">
        <v>161</v>
      </c>
    </row>
    <row r="2136" spans="2:51" s="13" customFormat="1" ht="12">
      <c r="B2136" s="157"/>
      <c r="D2136" s="151" t="s">
        <v>173</v>
      </c>
      <c r="E2136" s="158" t="s">
        <v>3</v>
      </c>
      <c r="F2136" s="159" t="s">
        <v>1082</v>
      </c>
      <c r="H2136" s="160">
        <v>9.63</v>
      </c>
      <c r="I2136" s="161"/>
      <c r="L2136" s="157"/>
      <c r="M2136" s="162"/>
      <c r="T2136" s="163"/>
      <c r="AT2136" s="158" t="s">
        <v>173</v>
      </c>
      <c r="AU2136" s="158" t="s">
        <v>82</v>
      </c>
      <c r="AV2136" s="13" t="s">
        <v>82</v>
      </c>
      <c r="AW2136" s="13" t="s">
        <v>32</v>
      </c>
      <c r="AX2136" s="13" t="s">
        <v>73</v>
      </c>
      <c r="AY2136" s="158" t="s">
        <v>161</v>
      </c>
    </row>
    <row r="2137" spans="2:51" s="12" customFormat="1" ht="12">
      <c r="B2137" s="150"/>
      <c r="D2137" s="151" t="s">
        <v>173</v>
      </c>
      <c r="E2137" s="152" t="s">
        <v>3</v>
      </c>
      <c r="F2137" s="153" t="s">
        <v>2199</v>
      </c>
      <c r="H2137" s="152" t="s">
        <v>3</v>
      </c>
      <c r="I2137" s="154"/>
      <c r="L2137" s="150"/>
      <c r="M2137" s="155"/>
      <c r="T2137" s="156"/>
      <c r="AT2137" s="152" t="s">
        <v>173</v>
      </c>
      <c r="AU2137" s="152" t="s">
        <v>82</v>
      </c>
      <c r="AV2137" s="12" t="s">
        <v>80</v>
      </c>
      <c r="AW2137" s="12" t="s">
        <v>32</v>
      </c>
      <c r="AX2137" s="12" t="s">
        <v>73</v>
      </c>
      <c r="AY2137" s="152" t="s">
        <v>161</v>
      </c>
    </row>
    <row r="2138" spans="2:51" s="13" customFormat="1" ht="12">
      <c r="B2138" s="157"/>
      <c r="D2138" s="151" t="s">
        <v>173</v>
      </c>
      <c r="E2138" s="158" t="s">
        <v>3</v>
      </c>
      <c r="F2138" s="159" t="s">
        <v>1083</v>
      </c>
      <c r="H2138" s="160">
        <v>1.6</v>
      </c>
      <c r="I2138" s="161"/>
      <c r="L2138" s="157"/>
      <c r="M2138" s="162"/>
      <c r="T2138" s="163"/>
      <c r="AT2138" s="158" t="s">
        <v>173</v>
      </c>
      <c r="AU2138" s="158" t="s">
        <v>82</v>
      </c>
      <c r="AV2138" s="13" t="s">
        <v>82</v>
      </c>
      <c r="AW2138" s="13" t="s">
        <v>32</v>
      </c>
      <c r="AX2138" s="13" t="s">
        <v>73</v>
      </c>
      <c r="AY2138" s="158" t="s">
        <v>161</v>
      </c>
    </row>
    <row r="2139" spans="2:51" s="12" customFormat="1" ht="12">
      <c r="B2139" s="150"/>
      <c r="D2139" s="151" t="s">
        <v>173</v>
      </c>
      <c r="E2139" s="152" t="s">
        <v>3</v>
      </c>
      <c r="F2139" s="153" t="s">
        <v>2200</v>
      </c>
      <c r="H2139" s="152" t="s">
        <v>3</v>
      </c>
      <c r="I2139" s="154"/>
      <c r="L2139" s="150"/>
      <c r="M2139" s="155"/>
      <c r="T2139" s="156"/>
      <c r="AT2139" s="152" t="s">
        <v>173</v>
      </c>
      <c r="AU2139" s="152" t="s">
        <v>82</v>
      </c>
      <c r="AV2139" s="12" t="s">
        <v>80</v>
      </c>
      <c r="AW2139" s="12" t="s">
        <v>32</v>
      </c>
      <c r="AX2139" s="12" t="s">
        <v>73</v>
      </c>
      <c r="AY2139" s="152" t="s">
        <v>161</v>
      </c>
    </row>
    <row r="2140" spans="2:51" s="13" customFormat="1" ht="12">
      <c r="B2140" s="157"/>
      <c r="D2140" s="151" t="s">
        <v>173</v>
      </c>
      <c r="E2140" s="158" t="s">
        <v>3</v>
      </c>
      <c r="F2140" s="159" t="s">
        <v>1084</v>
      </c>
      <c r="H2140" s="160">
        <v>2.6</v>
      </c>
      <c r="I2140" s="161"/>
      <c r="L2140" s="157"/>
      <c r="M2140" s="162"/>
      <c r="T2140" s="163"/>
      <c r="AT2140" s="158" t="s">
        <v>173</v>
      </c>
      <c r="AU2140" s="158" t="s">
        <v>82</v>
      </c>
      <c r="AV2140" s="13" t="s">
        <v>82</v>
      </c>
      <c r="AW2140" s="13" t="s">
        <v>32</v>
      </c>
      <c r="AX2140" s="13" t="s">
        <v>73</v>
      </c>
      <c r="AY2140" s="158" t="s">
        <v>161</v>
      </c>
    </row>
    <row r="2141" spans="2:51" s="12" customFormat="1" ht="12">
      <c r="B2141" s="150"/>
      <c r="D2141" s="151" t="s">
        <v>173</v>
      </c>
      <c r="E2141" s="152" t="s">
        <v>3</v>
      </c>
      <c r="F2141" s="153" t="s">
        <v>2201</v>
      </c>
      <c r="H2141" s="152" t="s">
        <v>3</v>
      </c>
      <c r="I2141" s="154"/>
      <c r="L2141" s="150"/>
      <c r="M2141" s="155"/>
      <c r="T2141" s="156"/>
      <c r="AT2141" s="152" t="s">
        <v>173</v>
      </c>
      <c r="AU2141" s="152" t="s">
        <v>82</v>
      </c>
      <c r="AV2141" s="12" t="s">
        <v>80</v>
      </c>
      <c r="AW2141" s="12" t="s">
        <v>32</v>
      </c>
      <c r="AX2141" s="12" t="s">
        <v>73</v>
      </c>
      <c r="AY2141" s="152" t="s">
        <v>161</v>
      </c>
    </row>
    <row r="2142" spans="2:51" s="13" customFormat="1" ht="12">
      <c r="B2142" s="157"/>
      <c r="D2142" s="151" t="s">
        <v>173</v>
      </c>
      <c r="E2142" s="158" t="s">
        <v>3</v>
      </c>
      <c r="F2142" s="159" t="s">
        <v>1363</v>
      </c>
      <c r="H2142" s="160">
        <v>1.71</v>
      </c>
      <c r="I2142" s="161"/>
      <c r="L2142" s="157"/>
      <c r="M2142" s="162"/>
      <c r="T2142" s="163"/>
      <c r="AT2142" s="158" t="s">
        <v>173</v>
      </c>
      <c r="AU2142" s="158" t="s">
        <v>82</v>
      </c>
      <c r="AV2142" s="13" t="s">
        <v>82</v>
      </c>
      <c r="AW2142" s="13" t="s">
        <v>32</v>
      </c>
      <c r="AX2142" s="13" t="s">
        <v>73</v>
      </c>
      <c r="AY2142" s="158" t="s">
        <v>161</v>
      </c>
    </row>
    <row r="2143" spans="2:51" s="12" customFormat="1" ht="12">
      <c r="B2143" s="150"/>
      <c r="D2143" s="151" t="s">
        <v>173</v>
      </c>
      <c r="E2143" s="152" t="s">
        <v>3</v>
      </c>
      <c r="F2143" s="153" t="s">
        <v>2043</v>
      </c>
      <c r="H2143" s="152" t="s">
        <v>3</v>
      </c>
      <c r="I2143" s="154"/>
      <c r="L2143" s="150"/>
      <c r="M2143" s="155"/>
      <c r="T2143" s="156"/>
      <c r="AT2143" s="152" t="s">
        <v>173</v>
      </c>
      <c r="AU2143" s="152" t="s">
        <v>82</v>
      </c>
      <c r="AV2143" s="12" t="s">
        <v>80</v>
      </c>
      <c r="AW2143" s="12" t="s">
        <v>32</v>
      </c>
      <c r="AX2143" s="12" t="s">
        <v>73</v>
      </c>
      <c r="AY2143" s="152" t="s">
        <v>161</v>
      </c>
    </row>
    <row r="2144" spans="2:51" s="13" customFormat="1" ht="12">
      <c r="B2144" s="157"/>
      <c r="D2144" s="151" t="s">
        <v>173</v>
      </c>
      <c r="E2144" s="158" t="s">
        <v>3</v>
      </c>
      <c r="F2144" s="159" t="s">
        <v>1078</v>
      </c>
      <c r="H2144" s="160">
        <v>10.21</v>
      </c>
      <c r="I2144" s="161"/>
      <c r="L2144" s="157"/>
      <c r="M2144" s="162"/>
      <c r="T2144" s="163"/>
      <c r="AT2144" s="158" t="s">
        <v>173</v>
      </c>
      <c r="AU2144" s="158" t="s">
        <v>82</v>
      </c>
      <c r="AV2144" s="13" t="s">
        <v>82</v>
      </c>
      <c r="AW2144" s="13" t="s">
        <v>32</v>
      </c>
      <c r="AX2144" s="13" t="s">
        <v>73</v>
      </c>
      <c r="AY2144" s="158" t="s">
        <v>161</v>
      </c>
    </row>
    <row r="2145" spans="2:51" s="12" customFormat="1" ht="12">
      <c r="B2145" s="150"/>
      <c r="D2145" s="151" t="s">
        <v>173</v>
      </c>
      <c r="E2145" s="152" t="s">
        <v>3</v>
      </c>
      <c r="F2145" s="153" t="s">
        <v>2202</v>
      </c>
      <c r="H2145" s="152" t="s">
        <v>3</v>
      </c>
      <c r="I2145" s="154"/>
      <c r="L2145" s="150"/>
      <c r="M2145" s="155"/>
      <c r="T2145" s="156"/>
      <c r="AT2145" s="152" t="s">
        <v>173</v>
      </c>
      <c r="AU2145" s="152" t="s">
        <v>82</v>
      </c>
      <c r="AV2145" s="12" t="s">
        <v>80</v>
      </c>
      <c r="AW2145" s="12" t="s">
        <v>32</v>
      </c>
      <c r="AX2145" s="12" t="s">
        <v>73</v>
      </c>
      <c r="AY2145" s="152" t="s">
        <v>161</v>
      </c>
    </row>
    <row r="2146" spans="2:51" s="13" customFormat="1" ht="12">
      <c r="B2146" s="157"/>
      <c r="D2146" s="151" t="s">
        <v>173</v>
      </c>
      <c r="E2146" s="158" t="s">
        <v>3</v>
      </c>
      <c r="F2146" s="159" t="s">
        <v>1079</v>
      </c>
      <c r="H2146" s="160">
        <v>2.9</v>
      </c>
      <c r="I2146" s="161"/>
      <c r="L2146" s="157"/>
      <c r="M2146" s="162"/>
      <c r="T2146" s="163"/>
      <c r="AT2146" s="158" t="s">
        <v>173</v>
      </c>
      <c r="AU2146" s="158" t="s">
        <v>82</v>
      </c>
      <c r="AV2146" s="13" t="s">
        <v>82</v>
      </c>
      <c r="AW2146" s="13" t="s">
        <v>32</v>
      </c>
      <c r="AX2146" s="13" t="s">
        <v>73</v>
      </c>
      <c r="AY2146" s="158" t="s">
        <v>161</v>
      </c>
    </row>
    <row r="2147" spans="2:51" s="12" customFormat="1" ht="12">
      <c r="B2147" s="150"/>
      <c r="D2147" s="151" t="s">
        <v>173</v>
      </c>
      <c r="E2147" s="152" t="s">
        <v>3</v>
      </c>
      <c r="F2147" s="153" t="s">
        <v>2203</v>
      </c>
      <c r="H2147" s="152" t="s">
        <v>3</v>
      </c>
      <c r="I2147" s="154"/>
      <c r="L2147" s="150"/>
      <c r="M2147" s="155"/>
      <c r="T2147" s="156"/>
      <c r="AT2147" s="152" t="s">
        <v>173</v>
      </c>
      <c r="AU2147" s="152" t="s">
        <v>82</v>
      </c>
      <c r="AV2147" s="12" t="s">
        <v>80</v>
      </c>
      <c r="AW2147" s="12" t="s">
        <v>32</v>
      </c>
      <c r="AX2147" s="12" t="s">
        <v>73</v>
      </c>
      <c r="AY2147" s="152" t="s">
        <v>161</v>
      </c>
    </row>
    <row r="2148" spans="2:51" s="13" customFormat="1" ht="12">
      <c r="B2148" s="157"/>
      <c r="D2148" s="151" t="s">
        <v>173</v>
      </c>
      <c r="E2148" s="158" t="s">
        <v>3</v>
      </c>
      <c r="F2148" s="159" t="s">
        <v>1080</v>
      </c>
      <c r="H2148" s="160">
        <v>10.57</v>
      </c>
      <c r="I2148" s="161"/>
      <c r="L2148" s="157"/>
      <c r="M2148" s="162"/>
      <c r="T2148" s="163"/>
      <c r="AT2148" s="158" t="s">
        <v>173</v>
      </c>
      <c r="AU2148" s="158" t="s">
        <v>82</v>
      </c>
      <c r="AV2148" s="13" t="s">
        <v>82</v>
      </c>
      <c r="AW2148" s="13" t="s">
        <v>32</v>
      </c>
      <c r="AX2148" s="13" t="s">
        <v>73</v>
      </c>
      <c r="AY2148" s="158" t="s">
        <v>161</v>
      </c>
    </row>
    <row r="2149" spans="2:51" s="12" customFormat="1" ht="12">
      <c r="B2149" s="150"/>
      <c r="D2149" s="151" t="s">
        <v>173</v>
      </c>
      <c r="E2149" s="152" t="s">
        <v>3</v>
      </c>
      <c r="F2149" s="153" t="s">
        <v>2204</v>
      </c>
      <c r="H2149" s="152" t="s">
        <v>3</v>
      </c>
      <c r="I2149" s="154"/>
      <c r="L2149" s="150"/>
      <c r="M2149" s="155"/>
      <c r="T2149" s="156"/>
      <c r="AT2149" s="152" t="s">
        <v>173</v>
      </c>
      <c r="AU2149" s="152" t="s">
        <v>82</v>
      </c>
      <c r="AV2149" s="12" t="s">
        <v>80</v>
      </c>
      <c r="AW2149" s="12" t="s">
        <v>32</v>
      </c>
      <c r="AX2149" s="12" t="s">
        <v>73</v>
      </c>
      <c r="AY2149" s="152" t="s">
        <v>161</v>
      </c>
    </row>
    <row r="2150" spans="2:51" s="13" customFormat="1" ht="12">
      <c r="B2150" s="157"/>
      <c r="D2150" s="151" t="s">
        <v>173</v>
      </c>
      <c r="E2150" s="158" t="s">
        <v>3</v>
      </c>
      <c r="F2150" s="159" t="s">
        <v>1081</v>
      </c>
      <c r="H2150" s="160">
        <v>3.53</v>
      </c>
      <c r="I2150" s="161"/>
      <c r="L2150" s="157"/>
      <c r="M2150" s="162"/>
      <c r="T2150" s="163"/>
      <c r="AT2150" s="158" t="s">
        <v>173</v>
      </c>
      <c r="AU2150" s="158" t="s">
        <v>82</v>
      </c>
      <c r="AV2150" s="13" t="s">
        <v>82</v>
      </c>
      <c r="AW2150" s="13" t="s">
        <v>32</v>
      </c>
      <c r="AX2150" s="13" t="s">
        <v>73</v>
      </c>
      <c r="AY2150" s="158" t="s">
        <v>161</v>
      </c>
    </row>
    <row r="2151" spans="2:51" s="14" customFormat="1" ht="12">
      <c r="B2151" s="164"/>
      <c r="D2151" s="151" t="s">
        <v>173</v>
      </c>
      <c r="E2151" s="165" t="s">
        <v>3</v>
      </c>
      <c r="F2151" s="166" t="s">
        <v>192</v>
      </c>
      <c r="H2151" s="167">
        <v>51.07000000000001</v>
      </c>
      <c r="I2151" s="168"/>
      <c r="L2151" s="164"/>
      <c r="M2151" s="169"/>
      <c r="T2151" s="170"/>
      <c r="AT2151" s="165" t="s">
        <v>173</v>
      </c>
      <c r="AU2151" s="165" t="s">
        <v>82</v>
      </c>
      <c r="AV2151" s="14" t="s">
        <v>169</v>
      </c>
      <c r="AW2151" s="14" t="s">
        <v>32</v>
      </c>
      <c r="AX2151" s="14" t="s">
        <v>80</v>
      </c>
      <c r="AY2151" s="165" t="s">
        <v>161</v>
      </c>
    </row>
    <row r="2152" spans="2:65" s="1" customFormat="1" ht="16.5" customHeight="1">
      <c r="B2152" s="132"/>
      <c r="C2152" s="133" t="s">
        <v>2205</v>
      </c>
      <c r="D2152" s="133" t="s">
        <v>164</v>
      </c>
      <c r="E2152" s="134" t="s">
        <v>2206</v>
      </c>
      <c r="F2152" s="135" t="s">
        <v>2207</v>
      </c>
      <c r="G2152" s="136" t="s">
        <v>167</v>
      </c>
      <c r="H2152" s="137">
        <v>342.43</v>
      </c>
      <c r="I2152" s="138"/>
      <c r="J2152" s="139">
        <f>ROUND(I2152*H2152,2)</f>
        <v>0</v>
      </c>
      <c r="K2152" s="135" t="s">
        <v>3</v>
      </c>
      <c r="L2152" s="33"/>
      <c r="M2152" s="140" t="s">
        <v>3</v>
      </c>
      <c r="N2152" s="141" t="s">
        <v>44</v>
      </c>
      <c r="P2152" s="142">
        <f>O2152*H2152</f>
        <v>0</v>
      </c>
      <c r="Q2152" s="142">
        <v>0</v>
      </c>
      <c r="R2152" s="142">
        <f>Q2152*H2152</f>
        <v>0</v>
      </c>
      <c r="S2152" s="142">
        <v>0</v>
      </c>
      <c r="T2152" s="143">
        <f>S2152*H2152</f>
        <v>0</v>
      </c>
      <c r="AR2152" s="144" t="s">
        <v>2118</v>
      </c>
      <c r="AT2152" s="144" t="s">
        <v>164</v>
      </c>
      <c r="AU2152" s="144" t="s">
        <v>82</v>
      </c>
      <c r="AY2152" s="18" t="s">
        <v>161</v>
      </c>
      <c r="BE2152" s="145">
        <f>IF(N2152="základní",J2152,0)</f>
        <v>0</v>
      </c>
      <c r="BF2152" s="145">
        <f>IF(N2152="snížená",J2152,0)</f>
        <v>0</v>
      </c>
      <c r="BG2152" s="145">
        <f>IF(N2152="zákl. přenesená",J2152,0)</f>
        <v>0</v>
      </c>
      <c r="BH2152" s="145">
        <f>IF(N2152="sníž. přenesená",J2152,0)</f>
        <v>0</v>
      </c>
      <c r="BI2152" s="145">
        <f>IF(N2152="nulová",J2152,0)</f>
        <v>0</v>
      </c>
      <c r="BJ2152" s="18" t="s">
        <v>80</v>
      </c>
      <c r="BK2152" s="145">
        <f>ROUND(I2152*H2152,2)</f>
        <v>0</v>
      </c>
      <c r="BL2152" s="18" t="s">
        <v>2118</v>
      </c>
      <c r="BM2152" s="144" t="s">
        <v>2208</v>
      </c>
    </row>
    <row r="2153" spans="2:51" s="12" customFormat="1" ht="12">
      <c r="B2153" s="150"/>
      <c r="D2153" s="151" t="s">
        <v>173</v>
      </c>
      <c r="E2153" s="152" t="s">
        <v>3</v>
      </c>
      <c r="F2153" s="153" t="s">
        <v>2209</v>
      </c>
      <c r="H2153" s="152" t="s">
        <v>3</v>
      </c>
      <c r="I2153" s="154"/>
      <c r="L2153" s="150"/>
      <c r="M2153" s="155"/>
      <c r="T2153" s="156"/>
      <c r="AT2153" s="152" t="s">
        <v>173</v>
      </c>
      <c r="AU2153" s="152" t="s">
        <v>82</v>
      </c>
      <c r="AV2153" s="12" t="s">
        <v>80</v>
      </c>
      <c r="AW2153" s="12" t="s">
        <v>32</v>
      </c>
      <c r="AX2153" s="12" t="s">
        <v>73</v>
      </c>
      <c r="AY2153" s="152" t="s">
        <v>161</v>
      </c>
    </row>
    <row r="2154" spans="2:51" s="13" customFormat="1" ht="12">
      <c r="B2154" s="157"/>
      <c r="D2154" s="151" t="s">
        <v>173</v>
      </c>
      <c r="E2154" s="158" t="s">
        <v>3</v>
      </c>
      <c r="F2154" s="159" t="s">
        <v>2210</v>
      </c>
      <c r="H2154" s="160">
        <v>6.23</v>
      </c>
      <c r="I2154" s="161"/>
      <c r="L2154" s="157"/>
      <c r="M2154" s="162"/>
      <c r="T2154" s="163"/>
      <c r="AT2154" s="158" t="s">
        <v>173</v>
      </c>
      <c r="AU2154" s="158" t="s">
        <v>82</v>
      </c>
      <c r="AV2154" s="13" t="s">
        <v>82</v>
      </c>
      <c r="AW2154" s="13" t="s">
        <v>32</v>
      </c>
      <c r="AX2154" s="13" t="s">
        <v>73</v>
      </c>
      <c r="AY2154" s="158" t="s">
        <v>161</v>
      </c>
    </row>
    <row r="2155" spans="2:51" s="12" customFormat="1" ht="12">
      <c r="B2155" s="150"/>
      <c r="D2155" s="151" t="s">
        <v>173</v>
      </c>
      <c r="E2155" s="152" t="s">
        <v>3</v>
      </c>
      <c r="F2155" s="153" t="s">
        <v>2211</v>
      </c>
      <c r="H2155" s="152" t="s">
        <v>3</v>
      </c>
      <c r="I2155" s="154"/>
      <c r="L2155" s="150"/>
      <c r="M2155" s="155"/>
      <c r="T2155" s="156"/>
      <c r="AT2155" s="152" t="s">
        <v>173</v>
      </c>
      <c r="AU2155" s="152" t="s">
        <v>82</v>
      </c>
      <c r="AV2155" s="12" t="s">
        <v>80</v>
      </c>
      <c r="AW2155" s="12" t="s">
        <v>32</v>
      </c>
      <c r="AX2155" s="12" t="s">
        <v>73</v>
      </c>
      <c r="AY2155" s="152" t="s">
        <v>161</v>
      </c>
    </row>
    <row r="2156" spans="2:51" s="13" customFormat="1" ht="12">
      <c r="B2156" s="157"/>
      <c r="D2156" s="151" t="s">
        <v>173</v>
      </c>
      <c r="E2156" s="158" t="s">
        <v>3</v>
      </c>
      <c r="F2156" s="159" t="s">
        <v>2212</v>
      </c>
      <c r="H2156" s="160">
        <v>19.31</v>
      </c>
      <c r="I2156" s="161"/>
      <c r="L2156" s="157"/>
      <c r="M2156" s="162"/>
      <c r="T2156" s="163"/>
      <c r="AT2156" s="158" t="s">
        <v>173</v>
      </c>
      <c r="AU2156" s="158" t="s">
        <v>82</v>
      </c>
      <c r="AV2156" s="13" t="s">
        <v>82</v>
      </c>
      <c r="AW2156" s="13" t="s">
        <v>32</v>
      </c>
      <c r="AX2156" s="13" t="s">
        <v>73</v>
      </c>
      <c r="AY2156" s="158" t="s">
        <v>161</v>
      </c>
    </row>
    <row r="2157" spans="2:51" s="12" customFormat="1" ht="12">
      <c r="B2157" s="150"/>
      <c r="D2157" s="151" t="s">
        <v>173</v>
      </c>
      <c r="E2157" s="152" t="s">
        <v>3</v>
      </c>
      <c r="F2157" s="153" t="s">
        <v>2213</v>
      </c>
      <c r="H2157" s="152" t="s">
        <v>3</v>
      </c>
      <c r="I2157" s="154"/>
      <c r="L2157" s="150"/>
      <c r="M2157" s="155"/>
      <c r="T2157" s="156"/>
      <c r="AT2157" s="152" t="s">
        <v>173</v>
      </c>
      <c r="AU2157" s="152" t="s">
        <v>82</v>
      </c>
      <c r="AV2157" s="12" t="s">
        <v>80</v>
      </c>
      <c r="AW2157" s="12" t="s">
        <v>32</v>
      </c>
      <c r="AX2157" s="12" t="s">
        <v>73</v>
      </c>
      <c r="AY2157" s="152" t="s">
        <v>161</v>
      </c>
    </row>
    <row r="2158" spans="2:51" s="13" customFormat="1" ht="12">
      <c r="B2158" s="157"/>
      <c r="D2158" s="151" t="s">
        <v>173</v>
      </c>
      <c r="E2158" s="158" t="s">
        <v>3</v>
      </c>
      <c r="F2158" s="159" t="s">
        <v>2214</v>
      </c>
      <c r="H2158" s="160">
        <v>16.69</v>
      </c>
      <c r="I2158" s="161"/>
      <c r="L2158" s="157"/>
      <c r="M2158" s="162"/>
      <c r="T2158" s="163"/>
      <c r="AT2158" s="158" t="s">
        <v>173</v>
      </c>
      <c r="AU2158" s="158" t="s">
        <v>82</v>
      </c>
      <c r="AV2158" s="13" t="s">
        <v>82</v>
      </c>
      <c r="AW2158" s="13" t="s">
        <v>32</v>
      </c>
      <c r="AX2158" s="13" t="s">
        <v>73</v>
      </c>
      <c r="AY2158" s="158" t="s">
        <v>161</v>
      </c>
    </row>
    <row r="2159" spans="2:51" s="12" customFormat="1" ht="12">
      <c r="B2159" s="150"/>
      <c r="D2159" s="151" t="s">
        <v>173</v>
      </c>
      <c r="E2159" s="152" t="s">
        <v>3</v>
      </c>
      <c r="F2159" s="153" t="s">
        <v>2215</v>
      </c>
      <c r="H2159" s="152" t="s">
        <v>3</v>
      </c>
      <c r="I2159" s="154"/>
      <c r="L2159" s="150"/>
      <c r="M2159" s="155"/>
      <c r="T2159" s="156"/>
      <c r="AT2159" s="152" t="s">
        <v>173</v>
      </c>
      <c r="AU2159" s="152" t="s">
        <v>82</v>
      </c>
      <c r="AV2159" s="12" t="s">
        <v>80</v>
      </c>
      <c r="AW2159" s="12" t="s">
        <v>32</v>
      </c>
      <c r="AX2159" s="12" t="s">
        <v>73</v>
      </c>
      <c r="AY2159" s="152" t="s">
        <v>161</v>
      </c>
    </row>
    <row r="2160" spans="2:51" s="13" customFormat="1" ht="12">
      <c r="B2160" s="157"/>
      <c r="D2160" s="151" t="s">
        <v>173</v>
      </c>
      <c r="E2160" s="158" t="s">
        <v>3</v>
      </c>
      <c r="F2160" s="159" t="s">
        <v>2216</v>
      </c>
      <c r="H2160" s="160">
        <v>22.67</v>
      </c>
      <c r="I2160" s="161"/>
      <c r="L2160" s="157"/>
      <c r="M2160" s="162"/>
      <c r="T2160" s="163"/>
      <c r="AT2160" s="158" t="s">
        <v>173</v>
      </c>
      <c r="AU2160" s="158" t="s">
        <v>82</v>
      </c>
      <c r="AV2160" s="13" t="s">
        <v>82</v>
      </c>
      <c r="AW2160" s="13" t="s">
        <v>32</v>
      </c>
      <c r="AX2160" s="13" t="s">
        <v>73</v>
      </c>
      <c r="AY2160" s="158" t="s">
        <v>161</v>
      </c>
    </row>
    <row r="2161" spans="2:51" s="12" customFormat="1" ht="12">
      <c r="B2161" s="150"/>
      <c r="D2161" s="151" t="s">
        <v>173</v>
      </c>
      <c r="E2161" s="152" t="s">
        <v>3</v>
      </c>
      <c r="F2161" s="153" t="s">
        <v>2217</v>
      </c>
      <c r="H2161" s="152" t="s">
        <v>3</v>
      </c>
      <c r="I2161" s="154"/>
      <c r="L2161" s="150"/>
      <c r="M2161" s="155"/>
      <c r="T2161" s="156"/>
      <c r="AT2161" s="152" t="s">
        <v>173</v>
      </c>
      <c r="AU2161" s="152" t="s">
        <v>82</v>
      </c>
      <c r="AV2161" s="12" t="s">
        <v>80</v>
      </c>
      <c r="AW2161" s="12" t="s">
        <v>32</v>
      </c>
      <c r="AX2161" s="12" t="s">
        <v>73</v>
      </c>
      <c r="AY2161" s="152" t="s">
        <v>161</v>
      </c>
    </row>
    <row r="2162" spans="2:51" s="13" customFormat="1" ht="12">
      <c r="B2162" s="157"/>
      <c r="D2162" s="151" t="s">
        <v>173</v>
      </c>
      <c r="E2162" s="158" t="s">
        <v>3</v>
      </c>
      <c r="F2162" s="159" t="s">
        <v>2218</v>
      </c>
      <c r="H2162" s="160">
        <v>24.82</v>
      </c>
      <c r="I2162" s="161"/>
      <c r="L2162" s="157"/>
      <c r="M2162" s="162"/>
      <c r="T2162" s="163"/>
      <c r="AT2162" s="158" t="s">
        <v>173</v>
      </c>
      <c r="AU2162" s="158" t="s">
        <v>82</v>
      </c>
      <c r="AV2162" s="13" t="s">
        <v>82</v>
      </c>
      <c r="AW2162" s="13" t="s">
        <v>32</v>
      </c>
      <c r="AX2162" s="13" t="s">
        <v>73</v>
      </c>
      <c r="AY2162" s="158" t="s">
        <v>161</v>
      </c>
    </row>
    <row r="2163" spans="2:51" s="12" customFormat="1" ht="12">
      <c r="B2163" s="150"/>
      <c r="D2163" s="151" t="s">
        <v>173</v>
      </c>
      <c r="E2163" s="152" t="s">
        <v>3</v>
      </c>
      <c r="F2163" s="153" t="s">
        <v>2219</v>
      </c>
      <c r="H2163" s="152" t="s">
        <v>3</v>
      </c>
      <c r="I2163" s="154"/>
      <c r="L2163" s="150"/>
      <c r="M2163" s="155"/>
      <c r="T2163" s="156"/>
      <c r="AT2163" s="152" t="s">
        <v>173</v>
      </c>
      <c r="AU2163" s="152" t="s">
        <v>82</v>
      </c>
      <c r="AV2163" s="12" t="s">
        <v>80</v>
      </c>
      <c r="AW2163" s="12" t="s">
        <v>32</v>
      </c>
      <c r="AX2163" s="12" t="s">
        <v>73</v>
      </c>
      <c r="AY2163" s="152" t="s">
        <v>161</v>
      </c>
    </row>
    <row r="2164" spans="2:51" s="13" customFormat="1" ht="12">
      <c r="B2164" s="157"/>
      <c r="D2164" s="151" t="s">
        <v>173</v>
      </c>
      <c r="E2164" s="158" t="s">
        <v>3</v>
      </c>
      <c r="F2164" s="159" t="s">
        <v>2220</v>
      </c>
      <c r="H2164" s="160">
        <v>37.6</v>
      </c>
      <c r="I2164" s="161"/>
      <c r="L2164" s="157"/>
      <c r="M2164" s="162"/>
      <c r="T2164" s="163"/>
      <c r="AT2164" s="158" t="s">
        <v>173</v>
      </c>
      <c r="AU2164" s="158" t="s">
        <v>82</v>
      </c>
      <c r="AV2164" s="13" t="s">
        <v>82</v>
      </c>
      <c r="AW2164" s="13" t="s">
        <v>32</v>
      </c>
      <c r="AX2164" s="13" t="s">
        <v>73</v>
      </c>
      <c r="AY2164" s="158" t="s">
        <v>161</v>
      </c>
    </row>
    <row r="2165" spans="2:51" s="12" customFormat="1" ht="12">
      <c r="B2165" s="150"/>
      <c r="D2165" s="151" t="s">
        <v>173</v>
      </c>
      <c r="E2165" s="152" t="s">
        <v>3</v>
      </c>
      <c r="F2165" s="153" t="s">
        <v>2221</v>
      </c>
      <c r="H2165" s="152" t="s">
        <v>3</v>
      </c>
      <c r="I2165" s="154"/>
      <c r="L2165" s="150"/>
      <c r="M2165" s="155"/>
      <c r="T2165" s="156"/>
      <c r="AT2165" s="152" t="s">
        <v>173</v>
      </c>
      <c r="AU2165" s="152" t="s">
        <v>82</v>
      </c>
      <c r="AV2165" s="12" t="s">
        <v>80</v>
      </c>
      <c r="AW2165" s="12" t="s">
        <v>32</v>
      </c>
      <c r="AX2165" s="12" t="s">
        <v>73</v>
      </c>
      <c r="AY2165" s="152" t="s">
        <v>161</v>
      </c>
    </row>
    <row r="2166" spans="2:51" s="13" customFormat="1" ht="12">
      <c r="B2166" s="157"/>
      <c r="D2166" s="151" t="s">
        <v>173</v>
      </c>
      <c r="E2166" s="158" t="s">
        <v>3</v>
      </c>
      <c r="F2166" s="159" t="s">
        <v>1111</v>
      </c>
      <c r="H2166" s="160">
        <v>99.22</v>
      </c>
      <c r="I2166" s="161"/>
      <c r="L2166" s="157"/>
      <c r="M2166" s="162"/>
      <c r="T2166" s="163"/>
      <c r="AT2166" s="158" t="s">
        <v>173</v>
      </c>
      <c r="AU2166" s="158" t="s">
        <v>82</v>
      </c>
      <c r="AV2166" s="13" t="s">
        <v>82</v>
      </c>
      <c r="AW2166" s="13" t="s">
        <v>32</v>
      </c>
      <c r="AX2166" s="13" t="s">
        <v>73</v>
      </c>
      <c r="AY2166" s="158" t="s">
        <v>161</v>
      </c>
    </row>
    <row r="2167" spans="2:51" s="12" customFormat="1" ht="12">
      <c r="B2167" s="150"/>
      <c r="D2167" s="151" t="s">
        <v>173</v>
      </c>
      <c r="E2167" s="152" t="s">
        <v>3</v>
      </c>
      <c r="F2167" s="153" t="s">
        <v>1658</v>
      </c>
      <c r="H2167" s="152" t="s">
        <v>3</v>
      </c>
      <c r="I2167" s="154"/>
      <c r="L2167" s="150"/>
      <c r="M2167" s="155"/>
      <c r="T2167" s="156"/>
      <c r="AT2167" s="152" t="s">
        <v>173</v>
      </c>
      <c r="AU2167" s="152" t="s">
        <v>82</v>
      </c>
      <c r="AV2167" s="12" t="s">
        <v>80</v>
      </c>
      <c r="AW2167" s="12" t="s">
        <v>32</v>
      </c>
      <c r="AX2167" s="12" t="s">
        <v>73</v>
      </c>
      <c r="AY2167" s="152" t="s">
        <v>161</v>
      </c>
    </row>
    <row r="2168" spans="2:51" s="13" customFormat="1" ht="12">
      <c r="B2168" s="157"/>
      <c r="D2168" s="151" t="s">
        <v>173</v>
      </c>
      <c r="E2168" s="158" t="s">
        <v>3</v>
      </c>
      <c r="F2168" s="159" t="s">
        <v>2222</v>
      </c>
      <c r="H2168" s="160">
        <v>11.49</v>
      </c>
      <c r="I2168" s="161"/>
      <c r="L2168" s="157"/>
      <c r="M2168" s="162"/>
      <c r="T2168" s="163"/>
      <c r="AT2168" s="158" t="s">
        <v>173</v>
      </c>
      <c r="AU2168" s="158" t="s">
        <v>82</v>
      </c>
      <c r="AV2168" s="13" t="s">
        <v>82</v>
      </c>
      <c r="AW2168" s="13" t="s">
        <v>32</v>
      </c>
      <c r="AX2168" s="13" t="s">
        <v>73</v>
      </c>
      <c r="AY2168" s="158" t="s">
        <v>161</v>
      </c>
    </row>
    <row r="2169" spans="2:51" s="12" customFormat="1" ht="12">
      <c r="B2169" s="150"/>
      <c r="D2169" s="151" t="s">
        <v>173</v>
      </c>
      <c r="E2169" s="152" t="s">
        <v>3</v>
      </c>
      <c r="F2169" s="153" t="s">
        <v>2223</v>
      </c>
      <c r="H2169" s="152" t="s">
        <v>3</v>
      </c>
      <c r="I2169" s="154"/>
      <c r="L2169" s="150"/>
      <c r="M2169" s="155"/>
      <c r="T2169" s="156"/>
      <c r="AT2169" s="152" t="s">
        <v>173</v>
      </c>
      <c r="AU2169" s="152" t="s">
        <v>82</v>
      </c>
      <c r="AV2169" s="12" t="s">
        <v>80</v>
      </c>
      <c r="AW2169" s="12" t="s">
        <v>32</v>
      </c>
      <c r="AX2169" s="12" t="s">
        <v>73</v>
      </c>
      <c r="AY2169" s="152" t="s">
        <v>161</v>
      </c>
    </row>
    <row r="2170" spans="2:51" s="13" customFormat="1" ht="12">
      <c r="B2170" s="157"/>
      <c r="D2170" s="151" t="s">
        <v>173</v>
      </c>
      <c r="E2170" s="158" t="s">
        <v>3</v>
      </c>
      <c r="F2170" s="159" t="s">
        <v>2224</v>
      </c>
      <c r="H2170" s="160">
        <v>9.82</v>
      </c>
      <c r="I2170" s="161"/>
      <c r="L2170" s="157"/>
      <c r="M2170" s="162"/>
      <c r="T2170" s="163"/>
      <c r="AT2170" s="158" t="s">
        <v>173</v>
      </c>
      <c r="AU2170" s="158" t="s">
        <v>82</v>
      </c>
      <c r="AV2170" s="13" t="s">
        <v>82</v>
      </c>
      <c r="AW2170" s="13" t="s">
        <v>32</v>
      </c>
      <c r="AX2170" s="13" t="s">
        <v>73</v>
      </c>
      <c r="AY2170" s="158" t="s">
        <v>161</v>
      </c>
    </row>
    <row r="2171" spans="2:51" s="12" customFormat="1" ht="12">
      <c r="B2171" s="150"/>
      <c r="D2171" s="151" t="s">
        <v>173</v>
      </c>
      <c r="E2171" s="152" t="s">
        <v>3</v>
      </c>
      <c r="F2171" s="153" t="s">
        <v>2225</v>
      </c>
      <c r="H2171" s="152" t="s">
        <v>3</v>
      </c>
      <c r="I2171" s="154"/>
      <c r="L2171" s="150"/>
      <c r="M2171" s="155"/>
      <c r="T2171" s="156"/>
      <c r="AT2171" s="152" t="s">
        <v>173</v>
      </c>
      <c r="AU2171" s="152" t="s">
        <v>82</v>
      </c>
      <c r="AV2171" s="12" t="s">
        <v>80</v>
      </c>
      <c r="AW2171" s="12" t="s">
        <v>32</v>
      </c>
      <c r="AX2171" s="12" t="s">
        <v>73</v>
      </c>
      <c r="AY2171" s="152" t="s">
        <v>161</v>
      </c>
    </row>
    <row r="2172" spans="2:51" s="13" customFormat="1" ht="12">
      <c r="B2172" s="157"/>
      <c r="D2172" s="151" t="s">
        <v>173</v>
      </c>
      <c r="E2172" s="158" t="s">
        <v>3</v>
      </c>
      <c r="F2172" s="159" t="s">
        <v>2226</v>
      </c>
      <c r="H2172" s="160">
        <v>8.2</v>
      </c>
      <c r="I2172" s="161"/>
      <c r="L2172" s="157"/>
      <c r="M2172" s="162"/>
      <c r="T2172" s="163"/>
      <c r="AT2172" s="158" t="s">
        <v>173</v>
      </c>
      <c r="AU2172" s="158" t="s">
        <v>82</v>
      </c>
      <c r="AV2172" s="13" t="s">
        <v>82</v>
      </c>
      <c r="AW2172" s="13" t="s">
        <v>32</v>
      </c>
      <c r="AX2172" s="13" t="s">
        <v>73</v>
      </c>
      <c r="AY2172" s="158" t="s">
        <v>161</v>
      </c>
    </row>
    <row r="2173" spans="2:51" s="12" customFormat="1" ht="12">
      <c r="B2173" s="150"/>
      <c r="D2173" s="151" t="s">
        <v>173</v>
      </c>
      <c r="E2173" s="152" t="s">
        <v>3</v>
      </c>
      <c r="F2173" s="153" t="s">
        <v>2227</v>
      </c>
      <c r="H2173" s="152" t="s">
        <v>3</v>
      </c>
      <c r="I2173" s="154"/>
      <c r="L2173" s="150"/>
      <c r="M2173" s="155"/>
      <c r="T2173" s="156"/>
      <c r="AT2173" s="152" t="s">
        <v>173</v>
      </c>
      <c r="AU2173" s="152" t="s">
        <v>82</v>
      </c>
      <c r="AV2173" s="12" t="s">
        <v>80</v>
      </c>
      <c r="AW2173" s="12" t="s">
        <v>32</v>
      </c>
      <c r="AX2173" s="12" t="s">
        <v>73</v>
      </c>
      <c r="AY2173" s="152" t="s">
        <v>161</v>
      </c>
    </row>
    <row r="2174" spans="2:51" s="13" customFormat="1" ht="12">
      <c r="B2174" s="157"/>
      <c r="D2174" s="151" t="s">
        <v>173</v>
      </c>
      <c r="E2174" s="158" t="s">
        <v>3</v>
      </c>
      <c r="F2174" s="159" t="s">
        <v>2228</v>
      </c>
      <c r="H2174" s="160">
        <v>21.5</v>
      </c>
      <c r="I2174" s="161"/>
      <c r="L2174" s="157"/>
      <c r="M2174" s="162"/>
      <c r="T2174" s="163"/>
      <c r="AT2174" s="158" t="s">
        <v>173</v>
      </c>
      <c r="AU2174" s="158" t="s">
        <v>82</v>
      </c>
      <c r="AV2174" s="13" t="s">
        <v>82</v>
      </c>
      <c r="AW2174" s="13" t="s">
        <v>32</v>
      </c>
      <c r="AX2174" s="13" t="s">
        <v>73</v>
      </c>
      <c r="AY2174" s="158" t="s">
        <v>161</v>
      </c>
    </row>
    <row r="2175" spans="2:51" s="12" customFormat="1" ht="12">
      <c r="B2175" s="150"/>
      <c r="D2175" s="151" t="s">
        <v>173</v>
      </c>
      <c r="E2175" s="152" t="s">
        <v>3</v>
      </c>
      <c r="F2175" s="153" t="s">
        <v>2229</v>
      </c>
      <c r="H2175" s="152" t="s">
        <v>3</v>
      </c>
      <c r="I2175" s="154"/>
      <c r="L2175" s="150"/>
      <c r="M2175" s="155"/>
      <c r="T2175" s="156"/>
      <c r="AT2175" s="152" t="s">
        <v>173</v>
      </c>
      <c r="AU2175" s="152" t="s">
        <v>82</v>
      </c>
      <c r="AV2175" s="12" t="s">
        <v>80</v>
      </c>
      <c r="AW2175" s="12" t="s">
        <v>32</v>
      </c>
      <c r="AX2175" s="12" t="s">
        <v>73</v>
      </c>
      <c r="AY2175" s="152" t="s">
        <v>161</v>
      </c>
    </row>
    <row r="2176" spans="2:51" s="13" customFormat="1" ht="12">
      <c r="B2176" s="157"/>
      <c r="D2176" s="151" t="s">
        <v>173</v>
      </c>
      <c r="E2176" s="158" t="s">
        <v>3</v>
      </c>
      <c r="F2176" s="159" t="s">
        <v>2230</v>
      </c>
      <c r="H2176" s="160">
        <v>25.54</v>
      </c>
      <c r="I2176" s="161"/>
      <c r="L2176" s="157"/>
      <c r="M2176" s="162"/>
      <c r="T2176" s="163"/>
      <c r="AT2176" s="158" t="s">
        <v>173</v>
      </c>
      <c r="AU2176" s="158" t="s">
        <v>82</v>
      </c>
      <c r="AV2176" s="13" t="s">
        <v>82</v>
      </c>
      <c r="AW2176" s="13" t="s">
        <v>32</v>
      </c>
      <c r="AX2176" s="13" t="s">
        <v>73</v>
      </c>
      <c r="AY2176" s="158" t="s">
        <v>161</v>
      </c>
    </row>
    <row r="2177" spans="2:51" s="12" customFormat="1" ht="12">
      <c r="B2177" s="150"/>
      <c r="D2177" s="151" t="s">
        <v>173</v>
      </c>
      <c r="E2177" s="152" t="s">
        <v>3</v>
      </c>
      <c r="F2177" s="153" t="s">
        <v>2231</v>
      </c>
      <c r="H2177" s="152" t="s">
        <v>3</v>
      </c>
      <c r="I2177" s="154"/>
      <c r="L2177" s="150"/>
      <c r="M2177" s="155"/>
      <c r="T2177" s="156"/>
      <c r="AT2177" s="152" t="s">
        <v>173</v>
      </c>
      <c r="AU2177" s="152" t="s">
        <v>82</v>
      </c>
      <c r="AV2177" s="12" t="s">
        <v>80</v>
      </c>
      <c r="AW2177" s="12" t="s">
        <v>32</v>
      </c>
      <c r="AX2177" s="12" t="s">
        <v>73</v>
      </c>
      <c r="AY2177" s="152" t="s">
        <v>161</v>
      </c>
    </row>
    <row r="2178" spans="2:51" s="13" customFormat="1" ht="12">
      <c r="B2178" s="157"/>
      <c r="D2178" s="151" t="s">
        <v>173</v>
      </c>
      <c r="E2178" s="158" t="s">
        <v>3</v>
      </c>
      <c r="F2178" s="159" t="s">
        <v>2232</v>
      </c>
      <c r="H2178" s="160">
        <v>39.34</v>
      </c>
      <c r="I2178" s="161"/>
      <c r="L2178" s="157"/>
      <c r="M2178" s="162"/>
      <c r="T2178" s="163"/>
      <c r="AT2178" s="158" t="s">
        <v>173</v>
      </c>
      <c r="AU2178" s="158" t="s">
        <v>82</v>
      </c>
      <c r="AV2178" s="13" t="s">
        <v>82</v>
      </c>
      <c r="AW2178" s="13" t="s">
        <v>32</v>
      </c>
      <c r="AX2178" s="13" t="s">
        <v>73</v>
      </c>
      <c r="AY2178" s="158" t="s">
        <v>161</v>
      </c>
    </row>
    <row r="2179" spans="2:51" s="14" customFormat="1" ht="12">
      <c r="B2179" s="164"/>
      <c r="D2179" s="151" t="s">
        <v>173</v>
      </c>
      <c r="E2179" s="165" t="s">
        <v>3</v>
      </c>
      <c r="F2179" s="166" t="s">
        <v>192</v>
      </c>
      <c r="H2179" s="167">
        <v>342.43000000000006</v>
      </c>
      <c r="I2179" s="168"/>
      <c r="L2179" s="164"/>
      <c r="M2179" s="169"/>
      <c r="T2179" s="170"/>
      <c r="AT2179" s="165" t="s">
        <v>173</v>
      </c>
      <c r="AU2179" s="165" t="s">
        <v>82</v>
      </c>
      <c r="AV2179" s="14" t="s">
        <v>169</v>
      </c>
      <c r="AW2179" s="14" t="s">
        <v>32</v>
      </c>
      <c r="AX2179" s="14" t="s">
        <v>80</v>
      </c>
      <c r="AY2179" s="165" t="s">
        <v>161</v>
      </c>
    </row>
    <row r="2180" spans="2:65" s="1" customFormat="1" ht="16.5" customHeight="1">
      <c r="B2180" s="132"/>
      <c r="C2180" s="133" t="s">
        <v>2233</v>
      </c>
      <c r="D2180" s="133" t="s">
        <v>164</v>
      </c>
      <c r="E2180" s="134" t="s">
        <v>2234</v>
      </c>
      <c r="F2180" s="135" t="s">
        <v>2235</v>
      </c>
      <c r="G2180" s="136" t="s">
        <v>167</v>
      </c>
      <c r="H2180" s="137">
        <v>70.94</v>
      </c>
      <c r="I2180" s="138"/>
      <c r="J2180" s="139">
        <f>ROUND(I2180*H2180,2)</f>
        <v>0</v>
      </c>
      <c r="K2180" s="135" t="s">
        <v>3</v>
      </c>
      <c r="L2180" s="33"/>
      <c r="M2180" s="140" t="s">
        <v>3</v>
      </c>
      <c r="N2180" s="141" t="s">
        <v>44</v>
      </c>
      <c r="P2180" s="142">
        <f>O2180*H2180</f>
        <v>0</v>
      </c>
      <c r="Q2180" s="142">
        <v>0</v>
      </c>
      <c r="R2180" s="142">
        <f>Q2180*H2180</f>
        <v>0</v>
      </c>
      <c r="S2180" s="142">
        <v>0</v>
      </c>
      <c r="T2180" s="143">
        <f>S2180*H2180</f>
        <v>0</v>
      </c>
      <c r="AR2180" s="144" t="s">
        <v>2118</v>
      </c>
      <c r="AT2180" s="144" t="s">
        <v>164</v>
      </c>
      <c r="AU2180" s="144" t="s">
        <v>82</v>
      </c>
      <c r="AY2180" s="18" t="s">
        <v>161</v>
      </c>
      <c r="BE2180" s="145">
        <f>IF(N2180="základní",J2180,0)</f>
        <v>0</v>
      </c>
      <c r="BF2180" s="145">
        <f>IF(N2180="snížená",J2180,0)</f>
        <v>0</v>
      </c>
      <c r="BG2180" s="145">
        <f>IF(N2180="zákl. přenesená",J2180,0)</f>
        <v>0</v>
      </c>
      <c r="BH2180" s="145">
        <f>IF(N2180="sníž. přenesená",J2180,0)</f>
        <v>0</v>
      </c>
      <c r="BI2180" s="145">
        <f>IF(N2180="nulová",J2180,0)</f>
        <v>0</v>
      </c>
      <c r="BJ2180" s="18" t="s">
        <v>80</v>
      </c>
      <c r="BK2180" s="145">
        <f>ROUND(I2180*H2180,2)</f>
        <v>0</v>
      </c>
      <c r="BL2180" s="18" t="s">
        <v>2118</v>
      </c>
      <c r="BM2180" s="144" t="s">
        <v>2236</v>
      </c>
    </row>
    <row r="2181" spans="2:51" s="12" customFormat="1" ht="12">
      <c r="B2181" s="150"/>
      <c r="D2181" s="151" t="s">
        <v>173</v>
      </c>
      <c r="E2181" s="152" t="s">
        <v>3</v>
      </c>
      <c r="F2181" s="153" t="s">
        <v>2237</v>
      </c>
      <c r="H2181" s="152" t="s">
        <v>3</v>
      </c>
      <c r="I2181" s="154"/>
      <c r="L2181" s="150"/>
      <c r="M2181" s="155"/>
      <c r="T2181" s="156"/>
      <c r="AT2181" s="152" t="s">
        <v>173</v>
      </c>
      <c r="AU2181" s="152" t="s">
        <v>82</v>
      </c>
      <c r="AV2181" s="12" t="s">
        <v>80</v>
      </c>
      <c r="AW2181" s="12" t="s">
        <v>32</v>
      </c>
      <c r="AX2181" s="12" t="s">
        <v>73</v>
      </c>
      <c r="AY2181" s="152" t="s">
        <v>161</v>
      </c>
    </row>
    <row r="2182" spans="2:51" s="13" customFormat="1" ht="12">
      <c r="B2182" s="157"/>
      <c r="D2182" s="151" t="s">
        <v>173</v>
      </c>
      <c r="E2182" s="158" t="s">
        <v>3</v>
      </c>
      <c r="F2182" s="159" t="s">
        <v>2238</v>
      </c>
      <c r="H2182" s="160">
        <v>22.37</v>
      </c>
      <c r="I2182" s="161"/>
      <c r="L2182" s="157"/>
      <c r="M2182" s="162"/>
      <c r="T2182" s="163"/>
      <c r="AT2182" s="158" t="s">
        <v>173</v>
      </c>
      <c r="AU2182" s="158" t="s">
        <v>82</v>
      </c>
      <c r="AV2182" s="13" t="s">
        <v>82</v>
      </c>
      <c r="AW2182" s="13" t="s">
        <v>32</v>
      </c>
      <c r="AX2182" s="13" t="s">
        <v>73</v>
      </c>
      <c r="AY2182" s="158" t="s">
        <v>161</v>
      </c>
    </row>
    <row r="2183" spans="2:51" s="12" customFormat="1" ht="12">
      <c r="B2183" s="150"/>
      <c r="D2183" s="151" t="s">
        <v>173</v>
      </c>
      <c r="E2183" s="152" t="s">
        <v>3</v>
      </c>
      <c r="F2183" s="153" t="s">
        <v>2239</v>
      </c>
      <c r="H2183" s="152" t="s">
        <v>3</v>
      </c>
      <c r="I2183" s="154"/>
      <c r="L2183" s="150"/>
      <c r="M2183" s="155"/>
      <c r="T2183" s="156"/>
      <c r="AT2183" s="152" t="s">
        <v>173</v>
      </c>
      <c r="AU2183" s="152" t="s">
        <v>82</v>
      </c>
      <c r="AV2183" s="12" t="s">
        <v>80</v>
      </c>
      <c r="AW2183" s="12" t="s">
        <v>32</v>
      </c>
      <c r="AX2183" s="12" t="s">
        <v>73</v>
      </c>
      <c r="AY2183" s="152" t="s">
        <v>161</v>
      </c>
    </row>
    <row r="2184" spans="2:51" s="13" customFormat="1" ht="12">
      <c r="B2184" s="157"/>
      <c r="D2184" s="151" t="s">
        <v>173</v>
      </c>
      <c r="E2184" s="158" t="s">
        <v>3</v>
      </c>
      <c r="F2184" s="159" t="s">
        <v>2240</v>
      </c>
      <c r="H2184" s="160">
        <v>12.35</v>
      </c>
      <c r="I2184" s="161"/>
      <c r="L2184" s="157"/>
      <c r="M2184" s="162"/>
      <c r="T2184" s="163"/>
      <c r="AT2184" s="158" t="s">
        <v>173</v>
      </c>
      <c r="AU2184" s="158" t="s">
        <v>82</v>
      </c>
      <c r="AV2184" s="13" t="s">
        <v>82</v>
      </c>
      <c r="AW2184" s="13" t="s">
        <v>32</v>
      </c>
      <c r="AX2184" s="13" t="s">
        <v>73</v>
      </c>
      <c r="AY2184" s="158" t="s">
        <v>161</v>
      </c>
    </row>
    <row r="2185" spans="2:51" s="12" customFormat="1" ht="12">
      <c r="B2185" s="150"/>
      <c r="D2185" s="151" t="s">
        <v>173</v>
      </c>
      <c r="E2185" s="152" t="s">
        <v>3</v>
      </c>
      <c r="F2185" s="153" t="s">
        <v>2241</v>
      </c>
      <c r="H2185" s="152" t="s">
        <v>3</v>
      </c>
      <c r="I2185" s="154"/>
      <c r="L2185" s="150"/>
      <c r="M2185" s="155"/>
      <c r="T2185" s="156"/>
      <c r="AT2185" s="152" t="s">
        <v>173</v>
      </c>
      <c r="AU2185" s="152" t="s">
        <v>82</v>
      </c>
      <c r="AV2185" s="12" t="s">
        <v>80</v>
      </c>
      <c r="AW2185" s="12" t="s">
        <v>32</v>
      </c>
      <c r="AX2185" s="12" t="s">
        <v>73</v>
      </c>
      <c r="AY2185" s="152" t="s">
        <v>161</v>
      </c>
    </row>
    <row r="2186" spans="2:51" s="13" customFormat="1" ht="12">
      <c r="B2186" s="157"/>
      <c r="D2186" s="151" t="s">
        <v>173</v>
      </c>
      <c r="E2186" s="158" t="s">
        <v>3</v>
      </c>
      <c r="F2186" s="159" t="s">
        <v>2242</v>
      </c>
      <c r="H2186" s="160">
        <v>20.21</v>
      </c>
      <c r="I2186" s="161"/>
      <c r="L2186" s="157"/>
      <c r="M2186" s="162"/>
      <c r="T2186" s="163"/>
      <c r="AT2186" s="158" t="s">
        <v>173</v>
      </c>
      <c r="AU2186" s="158" t="s">
        <v>82</v>
      </c>
      <c r="AV2186" s="13" t="s">
        <v>82</v>
      </c>
      <c r="AW2186" s="13" t="s">
        <v>32</v>
      </c>
      <c r="AX2186" s="13" t="s">
        <v>73</v>
      </c>
      <c r="AY2186" s="158" t="s">
        <v>161</v>
      </c>
    </row>
    <row r="2187" spans="2:51" s="12" customFormat="1" ht="12">
      <c r="B2187" s="150"/>
      <c r="D2187" s="151" t="s">
        <v>173</v>
      </c>
      <c r="E2187" s="152" t="s">
        <v>3</v>
      </c>
      <c r="F2187" s="153" t="s">
        <v>2243</v>
      </c>
      <c r="H2187" s="152" t="s">
        <v>3</v>
      </c>
      <c r="I2187" s="154"/>
      <c r="L2187" s="150"/>
      <c r="M2187" s="155"/>
      <c r="T2187" s="156"/>
      <c r="AT2187" s="152" t="s">
        <v>173</v>
      </c>
      <c r="AU2187" s="152" t="s">
        <v>82</v>
      </c>
      <c r="AV2187" s="12" t="s">
        <v>80</v>
      </c>
      <c r="AW2187" s="12" t="s">
        <v>32</v>
      </c>
      <c r="AX2187" s="12" t="s">
        <v>73</v>
      </c>
      <c r="AY2187" s="152" t="s">
        <v>161</v>
      </c>
    </row>
    <row r="2188" spans="2:51" s="13" customFormat="1" ht="12">
      <c r="B2188" s="157"/>
      <c r="D2188" s="151" t="s">
        <v>173</v>
      </c>
      <c r="E2188" s="158" t="s">
        <v>3</v>
      </c>
      <c r="F2188" s="159" t="s">
        <v>2244</v>
      </c>
      <c r="H2188" s="160">
        <v>16.01</v>
      </c>
      <c r="I2188" s="161"/>
      <c r="L2188" s="157"/>
      <c r="M2188" s="162"/>
      <c r="T2188" s="163"/>
      <c r="AT2188" s="158" t="s">
        <v>173</v>
      </c>
      <c r="AU2188" s="158" t="s">
        <v>82</v>
      </c>
      <c r="AV2188" s="13" t="s">
        <v>82</v>
      </c>
      <c r="AW2188" s="13" t="s">
        <v>32</v>
      </c>
      <c r="AX2188" s="13" t="s">
        <v>73</v>
      </c>
      <c r="AY2188" s="158" t="s">
        <v>161</v>
      </c>
    </row>
    <row r="2189" spans="2:51" s="14" customFormat="1" ht="12">
      <c r="B2189" s="164"/>
      <c r="D2189" s="151" t="s">
        <v>173</v>
      </c>
      <c r="E2189" s="165" t="s">
        <v>3</v>
      </c>
      <c r="F2189" s="166" t="s">
        <v>192</v>
      </c>
      <c r="H2189" s="167">
        <v>70.94</v>
      </c>
      <c r="I2189" s="168"/>
      <c r="L2189" s="164"/>
      <c r="M2189" s="169"/>
      <c r="T2189" s="170"/>
      <c r="AT2189" s="165" t="s">
        <v>173</v>
      </c>
      <c r="AU2189" s="165" t="s">
        <v>82</v>
      </c>
      <c r="AV2189" s="14" t="s">
        <v>169</v>
      </c>
      <c r="AW2189" s="14" t="s">
        <v>32</v>
      </c>
      <c r="AX2189" s="14" t="s">
        <v>80</v>
      </c>
      <c r="AY2189" s="165" t="s">
        <v>161</v>
      </c>
    </row>
    <row r="2190" spans="2:65" s="1" customFormat="1" ht="16.5" customHeight="1">
      <c r="B2190" s="132"/>
      <c r="C2190" s="133" t="s">
        <v>2245</v>
      </c>
      <c r="D2190" s="133" t="s">
        <v>164</v>
      </c>
      <c r="E2190" s="134" t="s">
        <v>2246</v>
      </c>
      <c r="F2190" s="135" t="s">
        <v>2247</v>
      </c>
      <c r="G2190" s="136" t="s">
        <v>167</v>
      </c>
      <c r="H2190" s="137">
        <v>23.48</v>
      </c>
      <c r="I2190" s="138"/>
      <c r="J2190" s="139">
        <f>ROUND(I2190*H2190,2)</f>
        <v>0</v>
      </c>
      <c r="K2190" s="135" t="s">
        <v>3</v>
      </c>
      <c r="L2190" s="33"/>
      <c r="M2190" s="140" t="s">
        <v>3</v>
      </c>
      <c r="N2190" s="141" t="s">
        <v>44</v>
      </c>
      <c r="P2190" s="142">
        <f>O2190*H2190</f>
        <v>0</v>
      </c>
      <c r="Q2190" s="142">
        <v>0</v>
      </c>
      <c r="R2190" s="142">
        <f>Q2190*H2190</f>
        <v>0</v>
      </c>
      <c r="S2190" s="142">
        <v>0</v>
      </c>
      <c r="T2190" s="143">
        <f>S2190*H2190</f>
        <v>0</v>
      </c>
      <c r="AR2190" s="144" t="s">
        <v>2118</v>
      </c>
      <c r="AT2190" s="144" t="s">
        <v>164</v>
      </c>
      <c r="AU2190" s="144" t="s">
        <v>82</v>
      </c>
      <c r="AY2190" s="18" t="s">
        <v>161</v>
      </c>
      <c r="BE2190" s="145">
        <f>IF(N2190="základní",J2190,0)</f>
        <v>0</v>
      </c>
      <c r="BF2190" s="145">
        <f>IF(N2190="snížená",J2190,0)</f>
        <v>0</v>
      </c>
      <c r="BG2190" s="145">
        <f>IF(N2190="zákl. přenesená",J2190,0)</f>
        <v>0</v>
      </c>
      <c r="BH2190" s="145">
        <f>IF(N2190="sníž. přenesená",J2190,0)</f>
        <v>0</v>
      </c>
      <c r="BI2190" s="145">
        <f>IF(N2190="nulová",J2190,0)</f>
        <v>0</v>
      </c>
      <c r="BJ2190" s="18" t="s">
        <v>80</v>
      </c>
      <c r="BK2190" s="145">
        <f>ROUND(I2190*H2190,2)</f>
        <v>0</v>
      </c>
      <c r="BL2190" s="18" t="s">
        <v>2118</v>
      </c>
      <c r="BM2190" s="144" t="s">
        <v>2248</v>
      </c>
    </row>
    <row r="2191" spans="2:51" s="12" customFormat="1" ht="12">
      <c r="B2191" s="150"/>
      <c r="D2191" s="151" t="s">
        <v>173</v>
      </c>
      <c r="E2191" s="152" t="s">
        <v>3</v>
      </c>
      <c r="F2191" s="153" t="s">
        <v>2249</v>
      </c>
      <c r="H2191" s="152" t="s">
        <v>3</v>
      </c>
      <c r="I2191" s="154"/>
      <c r="L2191" s="150"/>
      <c r="M2191" s="155"/>
      <c r="T2191" s="156"/>
      <c r="AT2191" s="152" t="s">
        <v>173</v>
      </c>
      <c r="AU2191" s="152" t="s">
        <v>82</v>
      </c>
      <c r="AV2191" s="12" t="s">
        <v>80</v>
      </c>
      <c r="AW2191" s="12" t="s">
        <v>32</v>
      </c>
      <c r="AX2191" s="12" t="s">
        <v>73</v>
      </c>
      <c r="AY2191" s="152" t="s">
        <v>161</v>
      </c>
    </row>
    <row r="2192" spans="2:51" s="13" customFormat="1" ht="12">
      <c r="B2192" s="157"/>
      <c r="D2192" s="151" t="s">
        <v>173</v>
      </c>
      <c r="E2192" s="158" t="s">
        <v>3</v>
      </c>
      <c r="F2192" s="159" t="s">
        <v>2170</v>
      </c>
      <c r="H2192" s="160">
        <v>11.58</v>
      </c>
      <c r="I2192" s="161"/>
      <c r="L2192" s="157"/>
      <c r="M2192" s="162"/>
      <c r="T2192" s="163"/>
      <c r="AT2192" s="158" t="s">
        <v>173</v>
      </c>
      <c r="AU2192" s="158" t="s">
        <v>82</v>
      </c>
      <c r="AV2192" s="13" t="s">
        <v>82</v>
      </c>
      <c r="AW2192" s="13" t="s">
        <v>32</v>
      </c>
      <c r="AX2192" s="13" t="s">
        <v>73</v>
      </c>
      <c r="AY2192" s="158" t="s">
        <v>161</v>
      </c>
    </row>
    <row r="2193" spans="2:51" s="12" customFormat="1" ht="12">
      <c r="B2193" s="150"/>
      <c r="D2193" s="151" t="s">
        <v>173</v>
      </c>
      <c r="E2193" s="152" t="s">
        <v>3</v>
      </c>
      <c r="F2193" s="153" t="s">
        <v>2250</v>
      </c>
      <c r="H2193" s="152" t="s">
        <v>3</v>
      </c>
      <c r="I2193" s="154"/>
      <c r="L2193" s="150"/>
      <c r="M2193" s="155"/>
      <c r="T2193" s="156"/>
      <c r="AT2193" s="152" t="s">
        <v>173</v>
      </c>
      <c r="AU2193" s="152" t="s">
        <v>82</v>
      </c>
      <c r="AV2193" s="12" t="s">
        <v>80</v>
      </c>
      <c r="AW2193" s="12" t="s">
        <v>32</v>
      </c>
      <c r="AX2193" s="12" t="s">
        <v>73</v>
      </c>
      <c r="AY2193" s="152" t="s">
        <v>161</v>
      </c>
    </row>
    <row r="2194" spans="2:51" s="13" customFormat="1" ht="12">
      <c r="B2194" s="157"/>
      <c r="D2194" s="151" t="s">
        <v>173</v>
      </c>
      <c r="E2194" s="158" t="s">
        <v>3</v>
      </c>
      <c r="F2194" s="159" t="s">
        <v>2251</v>
      </c>
      <c r="H2194" s="160">
        <v>11.9</v>
      </c>
      <c r="I2194" s="161"/>
      <c r="L2194" s="157"/>
      <c r="M2194" s="162"/>
      <c r="T2194" s="163"/>
      <c r="AT2194" s="158" t="s">
        <v>173</v>
      </c>
      <c r="AU2194" s="158" t="s">
        <v>82</v>
      </c>
      <c r="AV2194" s="13" t="s">
        <v>82</v>
      </c>
      <c r="AW2194" s="13" t="s">
        <v>32</v>
      </c>
      <c r="AX2194" s="13" t="s">
        <v>73</v>
      </c>
      <c r="AY2194" s="158" t="s">
        <v>161</v>
      </c>
    </row>
    <row r="2195" spans="2:51" s="14" customFormat="1" ht="12">
      <c r="B2195" s="164"/>
      <c r="D2195" s="151" t="s">
        <v>173</v>
      </c>
      <c r="E2195" s="165" t="s">
        <v>3</v>
      </c>
      <c r="F2195" s="166" t="s">
        <v>192</v>
      </c>
      <c r="H2195" s="167">
        <v>23.48</v>
      </c>
      <c r="I2195" s="168"/>
      <c r="L2195" s="164"/>
      <c r="M2195" s="169"/>
      <c r="T2195" s="170"/>
      <c r="AT2195" s="165" t="s">
        <v>173</v>
      </c>
      <c r="AU2195" s="165" t="s">
        <v>82</v>
      </c>
      <c r="AV2195" s="14" t="s">
        <v>169</v>
      </c>
      <c r="AW2195" s="14" t="s">
        <v>32</v>
      </c>
      <c r="AX2195" s="14" t="s">
        <v>80</v>
      </c>
      <c r="AY2195" s="165" t="s">
        <v>161</v>
      </c>
    </row>
    <row r="2196" spans="2:65" s="1" customFormat="1" ht="16.5" customHeight="1">
      <c r="B2196" s="132"/>
      <c r="C2196" s="133" t="s">
        <v>2252</v>
      </c>
      <c r="D2196" s="133" t="s">
        <v>164</v>
      </c>
      <c r="E2196" s="134" t="s">
        <v>2253</v>
      </c>
      <c r="F2196" s="135" t="s">
        <v>2254</v>
      </c>
      <c r="G2196" s="136" t="s">
        <v>167</v>
      </c>
      <c r="H2196" s="137">
        <v>120.09</v>
      </c>
      <c r="I2196" s="138"/>
      <c r="J2196" s="139">
        <f>ROUND(I2196*H2196,2)</f>
        <v>0</v>
      </c>
      <c r="K2196" s="135" t="s">
        <v>3</v>
      </c>
      <c r="L2196" s="33"/>
      <c r="M2196" s="140" t="s">
        <v>3</v>
      </c>
      <c r="N2196" s="141" t="s">
        <v>44</v>
      </c>
      <c r="P2196" s="142">
        <f>O2196*H2196</f>
        <v>0</v>
      </c>
      <c r="Q2196" s="142">
        <v>0</v>
      </c>
      <c r="R2196" s="142">
        <f>Q2196*H2196</f>
        <v>0</v>
      </c>
      <c r="S2196" s="142">
        <v>0</v>
      </c>
      <c r="T2196" s="143">
        <f>S2196*H2196</f>
        <v>0</v>
      </c>
      <c r="AR2196" s="144" t="s">
        <v>2118</v>
      </c>
      <c r="AT2196" s="144" t="s">
        <v>164</v>
      </c>
      <c r="AU2196" s="144" t="s">
        <v>82</v>
      </c>
      <c r="AY2196" s="18" t="s">
        <v>161</v>
      </c>
      <c r="BE2196" s="145">
        <f>IF(N2196="základní",J2196,0)</f>
        <v>0</v>
      </c>
      <c r="BF2196" s="145">
        <f>IF(N2196="snížená",J2196,0)</f>
        <v>0</v>
      </c>
      <c r="BG2196" s="145">
        <f>IF(N2196="zákl. přenesená",J2196,0)</f>
        <v>0</v>
      </c>
      <c r="BH2196" s="145">
        <f>IF(N2196="sníž. přenesená",J2196,0)</f>
        <v>0</v>
      </c>
      <c r="BI2196" s="145">
        <f>IF(N2196="nulová",J2196,0)</f>
        <v>0</v>
      </c>
      <c r="BJ2196" s="18" t="s">
        <v>80</v>
      </c>
      <c r="BK2196" s="145">
        <f>ROUND(I2196*H2196,2)</f>
        <v>0</v>
      </c>
      <c r="BL2196" s="18" t="s">
        <v>2118</v>
      </c>
      <c r="BM2196" s="144" t="s">
        <v>2255</v>
      </c>
    </row>
    <row r="2197" spans="2:51" s="12" customFormat="1" ht="12">
      <c r="B2197" s="150"/>
      <c r="D2197" s="151" t="s">
        <v>173</v>
      </c>
      <c r="E2197" s="152" t="s">
        <v>3</v>
      </c>
      <c r="F2197" s="153" t="s">
        <v>2256</v>
      </c>
      <c r="H2197" s="152" t="s">
        <v>3</v>
      </c>
      <c r="I2197" s="154"/>
      <c r="L2197" s="150"/>
      <c r="M2197" s="155"/>
      <c r="T2197" s="156"/>
      <c r="AT2197" s="152" t="s">
        <v>173</v>
      </c>
      <c r="AU2197" s="152" t="s">
        <v>82</v>
      </c>
      <c r="AV2197" s="12" t="s">
        <v>80</v>
      </c>
      <c r="AW2197" s="12" t="s">
        <v>32</v>
      </c>
      <c r="AX2197" s="12" t="s">
        <v>73</v>
      </c>
      <c r="AY2197" s="152" t="s">
        <v>161</v>
      </c>
    </row>
    <row r="2198" spans="2:51" s="13" customFormat="1" ht="12">
      <c r="B2198" s="157"/>
      <c r="D2198" s="151" t="s">
        <v>173</v>
      </c>
      <c r="E2198" s="158" t="s">
        <v>3</v>
      </c>
      <c r="F2198" s="159" t="s">
        <v>2257</v>
      </c>
      <c r="H2198" s="160">
        <v>95.73</v>
      </c>
      <c r="I2198" s="161"/>
      <c r="L2198" s="157"/>
      <c r="M2198" s="162"/>
      <c r="T2198" s="163"/>
      <c r="AT2198" s="158" t="s">
        <v>173</v>
      </c>
      <c r="AU2198" s="158" t="s">
        <v>82</v>
      </c>
      <c r="AV2198" s="13" t="s">
        <v>82</v>
      </c>
      <c r="AW2198" s="13" t="s">
        <v>32</v>
      </c>
      <c r="AX2198" s="13" t="s">
        <v>73</v>
      </c>
      <c r="AY2198" s="158" t="s">
        <v>161</v>
      </c>
    </row>
    <row r="2199" spans="2:51" s="12" customFormat="1" ht="12">
      <c r="B2199" s="150"/>
      <c r="D2199" s="151" t="s">
        <v>173</v>
      </c>
      <c r="E2199" s="152" t="s">
        <v>3</v>
      </c>
      <c r="F2199" s="153" t="s">
        <v>2258</v>
      </c>
      <c r="H2199" s="152" t="s">
        <v>3</v>
      </c>
      <c r="I2199" s="154"/>
      <c r="L2199" s="150"/>
      <c r="M2199" s="155"/>
      <c r="T2199" s="156"/>
      <c r="AT2199" s="152" t="s">
        <v>173</v>
      </c>
      <c r="AU2199" s="152" t="s">
        <v>82</v>
      </c>
      <c r="AV2199" s="12" t="s">
        <v>80</v>
      </c>
      <c r="AW2199" s="12" t="s">
        <v>32</v>
      </c>
      <c r="AX2199" s="12" t="s">
        <v>73</v>
      </c>
      <c r="AY2199" s="152" t="s">
        <v>161</v>
      </c>
    </row>
    <row r="2200" spans="2:51" s="13" customFormat="1" ht="12">
      <c r="B2200" s="157"/>
      <c r="D2200" s="151" t="s">
        <v>173</v>
      </c>
      <c r="E2200" s="158" t="s">
        <v>3</v>
      </c>
      <c r="F2200" s="159" t="s">
        <v>2259</v>
      </c>
      <c r="H2200" s="160">
        <v>24.36</v>
      </c>
      <c r="I2200" s="161"/>
      <c r="L2200" s="157"/>
      <c r="M2200" s="162"/>
      <c r="T2200" s="163"/>
      <c r="AT2200" s="158" t="s">
        <v>173</v>
      </c>
      <c r="AU2200" s="158" t="s">
        <v>82</v>
      </c>
      <c r="AV2200" s="13" t="s">
        <v>82</v>
      </c>
      <c r="AW2200" s="13" t="s">
        <v>32</v>
      </c>
      <c r="AX2200" s="13" t="s">
        <v>73</v>
      </c>
      <c r="AY2200" s="158" t="s">
        <v>161</v>
      </c>
    </row>
    <row r="2201" spans="2:51" s="14" customFormat="1" ht="12">
      <c r="B2201" s="164"/>
      <c r="D2201" s="151" t="s">
        <v>173</v>
      </c>
      <c r="E2201" s="165" t="s">
        <v>3</v>
      </c>
      <c r="F2201" s="166" t="s">
        <v>192</v>
      </c>
      <c r="H2201" s="167">
        <v>120.09</v>
      </c>
      <c r="I2201" s="168"/>
      <c r="L2201" s="164"/>
      <c r="M2201" s="169"/>
      <c r="T2201" s="170"/>
      <c r="AT2201" s="165" t="s">
        <v>173</v>
      </c>
      <c r="AU2201" s="165" t="s">
        <v>82</v>
      </c>
      <c r="AV2201" s="14" t="s">
        <v>169</v>
      </c>
      <c r="AW2201" s="14" t="s">
        <v>32</v>
      </c>
      <c r="AX2201" s="14" t="s">
        <v>80</v>
      </c>
      <c r="AY2201" s="165" t="s">
        <v>161</v>
      </c>
    </row>
    <row r="2202" spans="2:65" s="1" customFormat="1" ht="16.5" customHeight="1">
      <c r="B2202" s="132"/>
      <c r="C2202" s="133" t="s">
        <v>2260</v>
      </c>
      <c r="D2202" s="133" t="s">
        <v>164</v>
      </c>
      <c r="E2202" s="134" t="s">
        <v>2261</v>
      </c>
      <c r="F2202" s="135" t="s">
        <v>2262</v>
      </c>
      <c r="G2202" s="136" t="s">
        <v>167</v>
      </c>
      <c r="H2202" s="137">
        <v>21.44</v>
      </c>
      <c r="I2202" s="138"/>
      <c r="J2202" s="139">
        <f>ROUND(I2202*H2202,2)</f>
        <v>0</v>
      </c>
      <c r="K2202" s="135" t="s">
        <v>3</v>
      </c>
      <c r="L2202" s="33"/>
      <c r="M2202" s="140" t="s">
        <v>3</v>
      </c>
      <c r="N2202" s="141" t="s">
        <v>44</v>
      </c>
      <c r="P2202" s="142">
        <f>O2202*H2202</f>
        <v>0</v>
      </c>
      <c r="Q2202" s="142">
        <v>0</v>
      </c>
      <c r="R2202" s="142">
        <f>Q2202*H2202</f>
        <v>0</v>
      </c>
      <c r="S2202" s="142">
        <v>0</v>
      </c>
      <c r="T2202" s="143">
        <f>S2202*H2202</f>
        <v>0</v>
      </c>
      <c r="AR2202" s="144" t="s">
        <v>2118</v>
      </c>
      <c r="AT2202" s="144" t="s">
        <v>164</v>
      </c>
      <c r="AU2202" s="144" t="s">
        <v>82</v>
      </c>
      <c r="AY2202" s="18" t="s">
        <v>161</v>
      </c>
      <c r="BE2202" s="145">
        <f>IF(N2202="základní",J2202,0)</f>
        <v>0</v>
      </c>
      <c r="BF2202" s="145">
        <f>IF(N2202="snížená",J2202,0)</f>
        <v>0</v>
      </c>
      <c r="BG2202" s="145">
        <f>IF(N2202="zákl. přenesená",J2202,0)</f>
        <v>0</v>
      </c>
      <c r="BH2202" s="145">
        <f>IF(N2202="sníž. přenesená",J2202,0)</f>
        <v>0</v>
      </c>
      <c r="BI2202" s="145">
        <f>IF(N2202="nulová",J2202,0)</f>
        <v>0</v>
      </c>
      <c r="BJ2202" s="18" t="s">
        <v>80</v>
      </c>
      <c r="BK2202" s="145">
        <f>ROUND(I2202*H2202,2)</f>
        <v>0</v>
      </c>
      <c r="BL2202" s="18" t="s">
        <v>2118</v>
      </c>
      <c r="BM2202" s="144" t="s">
        <v>2263</v>
      </c>
    </row>
    <row r="2203" spans="2:51" s="12" customFormat="1" ht="12">
      <c r="B2203" s="150"/>
      <c r="D2203" s="151" t="s">
        <v>173</v>
      </c>
      <c r="E2203" s="152" t="s">
        <v>3</v>
      </c>
      <c r="F2203" s="153" t="s">
        <v>2186</v>
      </c>
      <c r="H2203" s="152" t="s">
        <v>3</v>
      </c>
      <c r="I2203" s="154"/>
      <c r="L2203" s="150"/>
      <c r="M2203" s="155"/>
      <c r="T2203" s="156"/>
      <c r="AT2203" s="152" t="s">
        <v>173</v>
      </c>
      <c r="AU2203" s="152" t="s">
        <v>82</v>
      </c>
      <c r="AV2203" s="12" t="s">
        <v>80</v>
      </c>
      <c r="AW2203" s="12" t="s">
        <v>32</v>
      </c>
      <c r="AX2203" s="12" t="s">
        <v>73</v>
      </c>
      <c r="AY2203" s="152" t="s">
        <v>161</v>
      </c>
    </row>
    <row r="2204" spans="2:51" s="13" customFormat="1" ht="12">
      <c r="B2204" s="157"/>
      <c r="D2204" s="151" t="s">
        <v>173</v>
      </c>
      <c r="E2204" s="158" t="s">
        <v>3</v>
      </c>
      <c r="F2204" s="159" t="s">
        <v>2264</v>
      </c>
      <c r="H2204" s="160">
        <v>3.94</v>
      </c>
      <c r="I2204" s="161"/>
      <c r="L2204" s="157"/>
      <c r="M2204" s="162"/>
      <c r="T2204" s="163"/>
      <c r="AT2204" s="158" t="s">
        <v>173</v>
      </c>
      <c r="AU2204" s="158" t="s">
        <v>82</v>
      </c>
      <c r="AV2204" s="13" t="s">
        <v>82</v>
      </c>
      <c r="AW2204" s="13" t="s">
        <v>32</v>
      </c>
      <c r="AX2204" s="13" t="s">
        <v>73</v>
      </c>
      <c r="AY2204" s="158" t="s">
        <v>161</v>
      </c>
    </row>
    <row r="2205" spans="2:51" s="12" customFormat="1" ht="12">
      <c r="B2205" s="150"/>
      <c r="D2205" s="151" t="s">
        <v>173</v>
      </c>
      <c r="E2205" s="152" t="s">
        <v>3</v>
      </c>
      <c r="F2205" s="153" t="s">
        <v>2265</v>
      </c>
      <c r="H2205" s="152" t="s">
        <v>3</v>
      </c>
      <c r="I2205" s="154"/>
      <c r="L2205" s="150"/>
      <c r="M2205" s="155"/>
      <c r="T2205" s="156"/>
      <c r="AT2205" s="152" t="s">
        <v>173</v>
      </c>
      <c r="AU2205" s="152" t="s">
        <v>82</v>
      </c>
      <c r="AV2205" s="12" t="s">
        <v>80</v>
      </c>
      <c r="AW2205" s="12" t="s">
        <v>32</v>
      </c>
      <c r="AX2205" s="12" t="s">
        <v>73</v>
      </c>
      <c r="AY2205" s="152" t="s">
        <v>161</v>
      </c>
    </row>
    <row r="2206" spans="2:51" s="13" customFormat="1" ht="12">
      <c r="B2206" s="157"/>
      <c r="D2206" s="151" t="s">
        <v>173</v>
      </c>
      <c r="E2206" s="158" t="s">
        <v>3</v>
      </c>
      <c r="F2206" s="159" t="s">
        <v>2266</v>
      </c>
      <c r="H2206" s="160">
        <v>17.5</v>
      </c>
      <c r="I2206" s="161"/>
      <c r="L2206" s="157"/>
      <c r="M2206" s="162"/>
      <c r="T2206" s="163"/>
      <c r="AT2206" s="158" t="s">
        <v>173</v>
      </c>
      <c r="AU2206" s="158" t="s">
        <v>82</v>
      </c>
      <c r="AV2206" s="13" t="s">
        <v>82</v>
      </c>
      <c r="AW2206" s="13" t="s">
        <v>32</v>
      </c>
      <c r="AX2206" s="13" t="s">
        <v>73</v>
      </c>
      <c r="AY2206" s="158" t="s">
        <v>161</v>
      </c>
    </row>
    <row r="2207" spans="2:51" s="14" customFormat="1" ht="12">
      <c r="B2207" s="164"/>
      <c r="D2207" s="151" t="s">
        <v>173</v>
      </c>
      <c r="E2207" s="165" t="s">
        <v>3</v>
      </c>
      <c r="F2207" s="166" t="s">
        <v>192</v>
      </c>
      <c r="H2207" s="167">
        <v>21.44</v>
      </c>
      <c r="I2207" s="168"/>
      <c r="L2207" s="164"/>
      <c r="M2207" s="189"/>
      <c r="N2207" s="190"/>
      <c r="O2207" s="190"/>
      <c r="P2207" s="190"/>
      <c r="Q2207" s="190"/>
      <c r="R2207" s="190"/>
      <c r="S2207" s="190"/>
      <c r="T2207" s="191"/>
      <c r="AT2207" s="165" t="s">
        <v>173</v>
      </c>
      <c r="AU2207" s="165" t="s">
        <v>82</v>
      </c>
      <c r="AV2207" s="14" t="s">
        <v>169</v>
      </c>
      <c r="AW2207" s="14" t="s">
        <v>32</v>
      </c>
      <c r="AX2207" s="14" t="s">
        <v>80</v>
      </c>
      <c r="AY2207" s="165" t="s">
        <v>161</v>
      </c>
    </row>
    <row r="2208" spans="2:12" s="1" customFormat="1" ht="6.95" customHeight="1">
      <c r="B2208" s="42"/>
      <c r="C2208" s="43"/>
      <c r="D2208" s="43"/>
      <c r="E2208" s="43"/>
      <c r="F2208" s="43"/>
      <c r="G2208" s="43"/>
      <c r="H2208" s="43"/>
      <c r="I2208" s="43"/>
      <c r="J2208" s="43"/>
      <c r="K2208" s="43"/>
      <c r="L2208" s="33"/>
    </row>
    <row r="2209" spans="2:11" ht="12">
      <c r="B2209" s="394"/>
      <c r="C2209" s="395">
        <v>318</v>
      </c>
      <c r="D2209" s="350" t="s">
        <v>164</v>
      </c>
      <c r="E2209" s="351" t="s">
        <v>3891</v>
      </c>
      <c r="F2209" s="352" t="s">
        <v>4195</v>
      </c>
      <c r="G2209" s="353" t="s">
        <v>167</v>
      </c>
      <c r="H2209" s="354">
        <v>12.97</v>
      </c>
      <c r="I2209" s="355"/>
      <c r="J2209" s="355">
        <f>ROUND(I2209*H2209,2)</f>
        <v>0</v>
      </c>
      <c r="K2209" s="352" t="s">
        <v>3</v>
      </c>
    </row>
    <row r="2210" spans="2:11" ht="12">
      <c r="B2210" s="394"/>
      <c r="C2210" s="394"/>
      <c r="D2210" s="359" t="s">
        <v>173</v>
      </c>
      <c r="E2210" s="360" t="s">
        <v>3</v>
      </c>
      <c r="F2210" s="361" t="s">
        <v>3906</v>
      </c>
      <c r="G2210" s="358"/>
      <c r="H2210" s="360" t="s">
        <v>3</v>
      </c>
      <c r="I2210" s="362"/>
      <c r="J2210" s="358"/>
      <c r="K2210" s="358"/>
    </row>
    <row r="2211" spans="2:11" ht="12">
      <c r="B2211" s="394"/>
      <c r="C2211" s="394"/>
      <c r="D2211" s="359" t="s">
        <v>173</v>
      </c>
      <c r="E2211" s="364" t="s">
        <v>3</v>
      </c>
      <c r="F2211" s="365" t="s">
        <v>3759</v>
      </c>
      <c r="G2211" s="363"/>
      <c r="H2211" s="366">
        <v>12.97</v>
      </c>
      <c r="I2211" s="367"/>
      <c r="J2211" s="363"/>
      <c r="K2211" s="363"/>
    </row>
    <row r="2212" spans="2:11" ht="12.75">
      <c r="B2212" s="394"/>
      <c r="C2212" s="345"/>
      <c r="D2212" s="346" t="s">
        <v>72</v>
      </c>
      <c r="E2212" s="348" t="s">
        <v>4197</v>
      </c>
      <c r="F2212" s="348" t="s">
        <v>4198</v>
      </c>
      <c r="G2212" s="345"/>
      <c r="H2212" s="345"/>
      <c r="I2212" s="347"/>
      <c r="J2212" s="349">
        <f>BK2212</f>
        <v>0</v>
      </c>
      <c r="K2212" s="345"/>
    </row>
    <row r="2213" spans="3:11" ht="48">
      <c r="C2213" s="287">
        <v>319</v>
      </c>
      <c r="D2213" s="133" t="s">
        <v>164</v>
      </c>
      <c r="E2213" s="134" t="s">
        <v>4199</v>
      </c>
      <c r="F2213" s="135" t="s">
        <v>4200</v>
      </c>
      <c r="G2213" s="136" t="s">
        <v>212</v>
      </c>
      <c r="H2213" s="137">
        <v>1</v>
      </c>
      <c r="I2213" s="138"/>
      <c r="J2213" s="139">
        <f>ROUND(I2213*H2213,2)</f>
        <v>0</v>
      </c>
      <c r="K2213" s="135" t="s">
        <v>3</v>
      </c>
    </row>
  </sheetData>
  <autoFilter ref="C111:K2207"/>
  <mergeCells count="12">
    <mergeCell ref="E104:H104"/>
    <mergeCell ref="L2:V2"/>
    <mergeCell ref="E50:H50"/>
    <mergeCell ref="E52:H52"/>
    <mergeCell ref="E54:H54"/>
    <mergeCell ref="E100:H100"/>
    <mergeCell ref="E102:H102"/>
    <mergeCell ref="E7:H7"/>
    <mergeCell ref="E9:H9"/>
    <mergeCell ref="E11:H11"/>
    <mergeCell ref="E20:H20"/>
    <mergeCell ref="E29:H29"/>
  </mergeCells>
  <hyperlinks>
    <hyperlink ref="F117" r:id="rId1" display="https://podminky.urs.cz/item/CS_URS_2021_02/213141111"/>
    <hyperlink ref="F138" r:id="rId2" display="https://podminky.urs.cz/item/CS_URS_2021_02/69311080"/>
    <hyperlink ref="F142" r:id="rId3" display="https://podminky.urs.cz/item/CS_URS_2021_02/310239211"/>
    <hyperlink ref="F149" r:id="rId4" display="https://podminky.urs.cz/item/CS_URS_2021_02/317168012"/>
    <hyperlink ref="F153" r:id="rId5" display="https://podminky.urs.cz/item/CS_URS_2021_02/317168022"/>
    <hyperlink ref="F157" r:id="rId6" display="https://podminky.urs.cz/item/CS_URS_2021_02/317168023"/>
    <hyperlink ref="F161" r:id="rId7" display="https://podminky.urs.cz/item/CS_URS_2021_02/317234410"/>
    <hyperlink ref="F168" r:id="rId8" display="https://podminky.urs.cz/item/CS_URS_2021_02/317941121"/>
    <hyperlink ref="F185" r:id="rId9" display="https://podminky.urs.cz/item/CS_URS_2021_02/13010742"/>
    <hyperlink ref="F194" r:id="rId10" display="https://podminky.urs.cz/item/CS_URS_2021_02/13010744"/>
    <hyperlink ref="F199" r:id="rId11" display="https://podminky.urs.cz/item/CS_URS_2021_02/13010420"/>
    <hyperlink ref="F209" r:id="rId12" display="https://podminky.urs.cz/item/CS_URS_2021_02/340237212"/>
    <hyperlink ref="F213" r:id="rId13" display="https://podminky.urs.cz/item/CS_URS_2021_02/340239212"/>
    <hyperlink ref="F228" r:id="rId14" display="https://podminky.urs.cz/item/CS_URS_2021_02/340271025"/>
    <hyperlink ref="F240" r:id="rId15" display="https://podminky.urs.cz/item/CS_URS_2021_02/340271041"/>
    <hyperlink ref="F244" r:id="rId16" display="https://podminky.urs.cz/item/CS_URS_2021_02/342271531"/>
    <hyperlink ref="F252" r:id="rId17" display="https://podminky.urs.cz/item/CS_URS_2021_02/342291121"/>
    <hyperlink ref="F261" r:id="rId18" display="https://podminky.urs.cz/item/CS_URS_2021_02/346272256"/>
    <hyperlink ref="F271" r:id="rId19" display="https://podminky.urs.cz/item/CS_URS_2021_02/349231811"/>
    <hyperlink ref="F279" r:id="rId20" display="https://podminky.urs.cz/item/CS_URS_2021_02/611311132"/>
    <hyperlink ref="F286" r:id="rId21" display="https://podminky.urs.cz/item/CS_URS_2021_02/611321111"/>
    <hyperlink ref="F304" r:id="rId22" display="https://podminky.urs.cz/item/CS_URS_2021_02/611321141"/>
    <hyperlink ref="F308" r:id="rId23" display="https://podminky.urs.cz/item/CS_URS_2021_02/611325422"/>
    <hyperlink ref="F315" r:id="rId24" display="https://podminky.urs.cz/item/CS_URS_2021_02/612131101"/>
    <hyperlink ref="F329" r:id="rId25" display="https://podminky.urs.cz/item/CS_URS_2021_02/612131111"/>
    <hyperlink ref="F333" r:id="rId26" display="https://podminky.urs.cz/item/CS_URS_2021_02/612135101"/>
    <hyperlink ref="F337" r:id="rId27" display="https://podminky.urs.cz/item/CS_URS_2021_02/612311131"/>
    <hyperlink ref="F354" r:id="rId28" display="https://podminky.urs.cz/item/CS_URS_2021_02/612321111"/>
    <hyperlink ref="F417" r:id="rId29" display="https://podminky.urs.cz/item/CS_URS_2021_02/612321141"/>
    <hyperlink ref="F423" r:id="rId30" display="https://podminky.urs.cz/item/CS_URS_2021_02/612325302"/>
    <hyperlink ref="F453" r:id="rId31" display="https://podminky.urs.cz/item/CS_URS_2021_02/612325423"/>
    <hyperlink ref="F526" r:id="rId32" display="https://podminky.urs.cz/item/CS_URS_2021_02/615142012"/>
    <hyperlink ref="F535" r:id="rId33" display="https://podminky.urs.cz/item/CS_URS_2021_02/619991001"/>
    <hyperlink ref="F549" r:id="rId34" display="https://podminky.urs.cz/item/CS_URS_2021_02/619991011"/>
    <hyperlink ref="F562" r:id="rId35" display="https://podminky.urs.cz/item/CS_URS_2021_02/631311115"/>
    <hyperlink ref="F589" r:id="rId36" display="https://podminky.urs.cz/item/CS_URS_2021_02/631319171"/>
    <hyperlink ref="F614" r:id="rId37" display="https://podminky.urs.cz/item/CS_URS_2021_02/631362021"/>
    <hyperlink ref="F618" r:id="rId38" display="https://podminky.urs.cz/item/CS_URS_2021_02/632450124"/>
    <hyperlink ref="F622" r:id="rId39" display="https://podminky.urs.cz/item/CS_URS_2021_02/634112113"/>
    <hyperlink ref="F631" r:id="rId40" display="https://podminky.urs.cz/item/CS_URS_2021_02/635211121"/>
    <hyperlink ref="F660" r:id="rId41" display="https://podminky.urs.cz/item/CS_URS_2021_02/949101111"/>
    <hyperlink ref="F669" r:id="rId42" display="https://podminky.urs.cz/item/CS_URS_2021_02/952901111"/>
    <hyperlink ref="F682" r:id="rId43" display="https://podminky.urs.cz/item/CS_URS_2021_02/962031132"/>
    <hyperlink ref="F688" r:id="rId44" display="https://podminky.urs.cz/item/CS_URS_2021_02/962031133"/>
    <hyperlink ref="F700" r:id="rId45" display="https://podminky.urs.cz/item/CS_URS_2021_02/962032230"/>
    <hyperlink ref="F708" r:id="rId46" display="https://podminky.urs.cz/item/CS_URS_2021_02/962032231"/>
    <hyperlink ref="F714" r:id="rId47" display="https://podminky.urs.cz/item/CS_URS_2021_02/962081141"/>
    <hyperlink ref="F718" r:id="rId48" display="https://podminky.urs.cz/item/CS_URS_2021_02/963042819"/>
    <hyperlink ref="F725" r:id="rId49" display="https://podminky.urs.cz/item/CS_URS_2021_02/965043341"/>
    <hyperlink ref="F750" r:id="rId50" display="https://podminky.urs.cz/item/CS_URS_2021_02/965081213"/>
    <hyperlink ref="F759" r:id="rId51" display="https://podminky.urs.cz/item/CS_URS_2021_02/965081313"/>
    <hyperlink ref="F766" r:id="rId52" display="https://podminky.urs.cz/item/CS_URS_2021_02/965081611"/>
    <hyperlink ref="F769" r:id="rId53" display="https://podminky.urs.cz/item/CS_URS_2021_02/965082923"/>
    <hyperlink ref="F790" r:id="rId54" display="https://podminky.urs.cz/item/CS_URS_2021_02/968062244"/>
    <hyperlink ref="F798" r:id="rId55" display="https://podminky.urs.cz/item/CS_URS_2021_02/968062455"/>
    <hyperlink ref="F807" r:id="rId56" display="https://podminky.urs.cz/item/CS_URS_2021_02/968062456"/>
    <hyperlink ref="F818" r:id="rId57" display="https://podminky.urs.cz/item/CS_URS_2021_02/968062747"/>
    <hyperlink ref="F827" r:id="rId58" display="https://podminky.urs.cz/item/CS_URS_2021_02/968062991"/>
    <hyperlink ref="F867" r:id="rId59" display="https://podminky.urs.cz/item/CS_URS_2021_02/971033331"/>
    <hyperlink ref="F871" r:id="rId60" display="https://podminky.urs.cz/item/CS_URS_2021_02/971033631"/>
    <hyperlink ref="F880" r:id="rId61" display="https://podminky.urs.cz/item/CS_URS_2021_02/973021511"/>
    <hyperlink ref="F889" r:id="rId62" display="https://podminky.urs.cz/item/CS_URS_2021_02/974031165"/>
    <hyperlink ref="F893" r:id="rId63" display="https://podminky.urs.cz/item/CS_URS_2021_02/974031664"/>
    <hyperlink ref="F916" r:id="rId64" display="https://podminky.urs.cz/item/CS_URS_2021_02/976072221"/>
    <hyperlink ref="F924" r:id="rId65" display="https://podminky.urs.cz/item/CS_URS_2021_02/978011141"/>
    <hyperlink ref="F931" r:id="rId66" display="https://podminky.urs.cz/item/CS_URS_2021_02/978011191"/>
    <hyperlink ref="F935" r:id="rId67" display="https://podminky.urs.cz/item/CS_URS_2021_02/978013161"/>
    <hyperlink ref="F1008" r:id="rId68" display="https://podminky.urs.cz/item/CS_URS_2021_02/978013191"/>
    <hyperlink ref="F1016" r:id="rId69" display="https://podminky.urs.cz/item/CS_URS_2021_02/978059541"/>
    <hyperlink ref="F1065" r:id="rId70" display="https://podminky.urs.cz/item/CS_URS_2021_02/985311211"/>
    <hyperlink ref="F1086" r:id="rId71" display="https://podminky.urs.cz/item/CS_URS_2021_02/953943211"/>
    <hyperlink ref="F1090" r:id="rId72" display="https://podminky.urs.cz/item/CS_URS_2021_02/997013213"/>
    <hyperlink ref="F1092" r:id="rId73" display="https://podminky.urs.cz/item/CS_URS_2021_02/997013219"/>
    <hyperlink ref="F1095" r:id="rId74" display="https://podminky.urs.cz/item/CS_URS_2021_02/997013501"/>
    <hyperlink ref="F1097" r:id="rId75" display="https://podminky.urs.cz/item/CS_URS_2021_02/997013509"/>
    <hyperlink ref="F1100" r:id="rId76" display="https://podminky.urs.cz/item/CS_URS_2021_02/997013871"/>
    <hyperlink ref="F1103" r:id="rId77" display="https://podminky.urs.cz/item/CS_URS_2021_02/998018002"/>
    <hyperlink ref="F1107" r:id="rId78" display="https://podminky.urs.cz/item/CS_URS_2021_02/711493111"/>
    <hyperlink ref="F1128" r:id="rId79" display="https://podminky.urs.cz/item/CS_URS_2021_02/711493112"/>
    <hyperlink ref="F1153" r:id="rId80" display="https://podminky.urs.cz/item/CS_URS_2021_02/998711102"/>
    <hyperlink ref="F1155" r:id="rId81" display="https://podminky.urs.cz/item/CS_URS_2021_02/998711181"/>
    <hyperlink ref="F1158" r:id="rId82" display="https://podminky.urs.cz/item/CS_URS_2021_02/713111121"/>
    <hyperlink ref="F1184" r:id="rId83" display="https://podminky.urs.cz/item/CS_URS_2021_02/63150983.1"/>
    <hyperlink ref="F1187" r:id="rId84" display="https://podminky.urs.cz/item/CS_URS_2021_02/713121111"/>
    <hyperlink ref="F1268" r:id="rId85" display="https://podminky.urs.cz/item/CS_URS_2021_02/28329042"/>
    <hyperlink ref="F1271" r:id="rId86" display="https://podminky.urs.cz/item/CS_URS_2021_02/998713102"/>
    <hyperlink ref="F1273" r:id="rId87" display="https://podminky.urs.cz/item/CS_URS_2021_02/998713181"/>
    <hyperlink ref="F1286" r:id="rId88" display="https://podminky.urs.cz/item/CS_URS_2021_02/762522811"/>
    <hyperlink ref="F1295" r:id="rId89" display="https://podminky.urs.cz/item/CS_URS_2021_02/762526811"/>
    <hyperlink ref="F1305" r:id="rId90" display="https://podminky.urs.cz/item/CS_URS_2021_02/762711810"/>
    <hyperlink ref="F1314" r:id="rId91" display="https://podminky.urs.cz/item/CS_URS_2021_02/763111323"/>
    <hyperlink ref="F1330" r:id="rId92" display="https://podminky.urs.cz/item/CS_URS_2021_02/763111431"/>
    <hyperlink ref="F1334" r:id="rId93" display="https://podminky.urs.cz/item/CS_URS_2021_02/763111437"/>
    <hyperlink ref="F1338" r:id="rId94" display="https://podminky.urs.cz/item/CS_URS_2021_02/763111458"/>
    <hyperlink ref="F1358" r:id="rId95" display="https://podminky.urs.cz/item/CS_URS_2021_02/763111460"/>
    <hyperlink ref="F1362" r:id="rId96" display="https://podminky.urs.cz/item/CS_URS_2021_02/763121481"/>
    <hyperlink ref="F1367" r:id="rId97" display="https://podminky.urs.cz/item/CS_URS_2021_02/763121811"/>
    <hyperlink ref="F1374" r:id="rId98" display="https://podminky.urs.cz/item/CS_URS_2021_02/763122413"/>
    <hyperlink ref="F1378" r:id="rId99" display="https://podminky.urs.cz/item/CS_URS_2021_02/763131511"/>
    <hyperlink ref="F1409" r:id="rId100" display="https://podminky.urs.cz/item/CS_URS_2021_02/763131531"/>
    <hyperlink ref="F1431" r:id="rId101" display="https://podminky.urs.cz/item/CS_URS_2021_02/763131821"/>
    <hyperlink ref="F1441" r:id="rId102" display="https://podminky.urs.cz/item/CS_URS_2021_02/763135002"/>
    <hyperlink ref="F1505" r:id="rId103" display="https://podminky.urs.cz/item/CS_URS_2021_02/763135812"/>
    <hyperlink ref="F1514" r:id="rId104" display="https://podminky.urs.cz/item/CS_URS_2021_02/763164535"/>
    <hyperlink ref="F1518" r:id="rId105" display="https://podminky.urs.cz/item/CS_URS_2021_02/763164631"/>
    <hyperlink ref="F1526" r:id="rId106" display="https://podminky.urs.cz/item/CS_URS_2021_02/998763302"/>
    <hyperlink ref="F1528" r:id="rId107" display="https://podminky.urs.cz/item/CS_URS_2021_02/998763381"/>
    <hyperlink ref="F1617" r:id="rId108" display="https://podminky.urs.cz/item/CS_URS_2021_02/766411811"/>
    <hyperlink ref="F1635" r:id="rId109" display="https://podminky.urs.cz/item/CS_URS_2021_02/766411822"/>
    <hyperlink ref="F1651" r:id="rId110" display="https://podminky.urs.cz/item/CS_URS_2021_02/766441821"/>
    <hyperlink ref="F1654" r:id="rId111" display="https://podminky.urs.cz/item/CS_URS_2021_02/766661848"/>
    <hyperlink ref="F1656" r:id="rId112" display="https://podminky.urs.cz/item/CS_URS_2021_02/766661849"/>
    <hyperlink ref="F1658" r:id="rId113" display="https://podminky.urs.cz/item/CS_URS_2021_02/766812820"/>
    <hyperlink ref="F1662" r:id="rId114" display="https://podminky.urs.cz/item/CS_URS_2021_02/766812830"/>
    <hyperlink ref="F1666" r:id="rId115" display="https://podminky.urs.cz/item/CS_URS_2021_02/766812840"/>
    <hyperlink ref="F1671" r:id="rId116" display="https://podminky.urs.cz/item/CS_URS_2021_02/998766202"/>
    <hyperlink ref="F1693" r:id="rId117" display="https://podminky.urs.cz/item/CS_URS_2021_02/767661811"/>
    <hyperlink ref="F1695" r:id="rId118" display="https://podminky.urs.cz/item/CS_URS_2021_02/998767202"/>
    <hyperlink ref="F1698" r:id="rId119" display="https://podminky.urs.cz/item/CS_URS_2021_02/771121011"/>
    <hyperlink ref="F1715" r:id="rId120" display="https://podminky.urs.cz/item/CS_URS_2021_02/771151024"/>
    <hyperlink ref="F1719" r:id="rId121" display="https://podminky.urs.cz/item/CS_URS_2021_02/771161011"/>
    <hyperlink ref="F1725" r:id="rId122" display="https://podminky.urs.cz/item/CS_URS_2021_02/771474112"/>
    <hyperlink ref="F1736" r:id="rId123" display="https://podminky.urs.cz/item/CS_URS_2021_02/771574154"/>
    <hyperlink ref="F1759" r:id="rId124" display="https://podminky.urs.cz/item/CS_URS_2021_02/771591115"/>
    <hyperlink ref="F1766" r:id="rId125" display="https://podminky.urs.cz/item/CS_URS_2021_02/998771102"/>
    <hyperlink ref="F1768" r:id="rId126" display="https://podminky.urs.cz/item/CS_URS_2021_02/998771181"/>
    <hyperlink ref="F1771" r:id="rId127" display="https://podminky.urs.cz/item/CS_URS_2021_02/775511810"/>
    <hyperlink ref="F1779" r:id="rId128" display="https://podminky.urs.cz/item/CS_URS_2021_02/776111311"/>
    <hyperlink ref="F1796" r:id="rId129" display="https://podminky.urs.cz/item/CS_URS_2021_02/776121321"/>
    <hyperlink ref="F1813" r:id="rId130" display="https://podminky.urs.cz/item/CS_URS_2021_02/776141121"/>
    <hyperlink ref="F1830" r:id="rId131" display="https://podminky.urs.cz/item/CS_URS_2021_02/776201811"/>
    <hyperlink ref="F1852" r:id="rId132" display="https://podminky.urs.cz/item/CS_URS_2021_02/776211111"/>
    <hyperlink ref="F1874" r:id="rId133" display="https://podminky.urs.cz/item/CS_URS_2021_02/69751103"/>
    <hyperlink ref="F1877" r:id="rId134" display="https://podminky.urs.cz/item/CS_URS_2021_02/776211211"/>
    <hyperlink ref="F1881" r:id="rId135" display="https://podminky.urs.cz/item/CS_URS_2021_02/69751091"/>
    <hyperlink ref="F1885" r:id="rId136" display="https://podminky.urs.cz/item/CS_URS_2021_02/776221111"/>
    <hyperlink ref="F1901" r:id="rId137" display="https://podminky.urs.cz/item/CS_URS_2021_02/28411104"/>
    <hyperlink ref="F1906" r:id="rId138" display="https://podminky.urs.cz/item/CS_URS_2021_02/776223111"/>
    <hyperlink ref="F1909" r:id="rId139" display="https://podminky.urs.cz/item/CS_URS_2021_02/776410811"/>
    <hyperlink ref="F1918" r:id="rId140" display="https://podminky.urs.cz/item/CS_URS_2021_02/776411111"/>
    <hyperlink ref="F1929" r:id="rId141" display="https://podminky.urs.cz/item/CS_URS_2021_02/28411008"/>
    <hyperlink ref="F1935" r:id="rId142" display="https://podminky.urs.cz/item/CS_URS_2021_02/776421312"/>
    <hyperlink ref="F1944" r:id="rId143" display="https://podminky.urs.cz/item/CS_URS_2021_02/59054105"/>
    <hyperlink ref="F1947" r:id="rId144" display="https://podminky.urs.cz/item/CS_URS_2021_02/998776102"/>
    <hyperlink ref="F1949" r:id="rId145" display="https://podminky.urs.cz/item/CS_URS_2021_02/998776181"/>
    <hyperlink ref="F1952" r:id="rId146" display="https://podminky.urs.cz/item/CS_URS_2021_02/781121011"/>
    <hyperlink ref="F1976" r:id="rId147" display="https://podminky.urs.cz/item/CS_URS_2021_02/781474111"/>
    <hyperlink ref="F2000" r:id="rId148" display="https://podminky.urs.cz/item/CS_URS_2021_02/59761001"/>
    <hyperlink ref="F2003" r:id="rId149" display="https://podminky.urs.cz/item/CS_URS_2021_02/781494111"/>
    <hyperlink ref="F2008" r:id="rId150" display="https://podminky.urs.cz/item/CS_URS_2021_02/781495115"/>
    <hyperlink ref="F2011" r:id="rId151" display="https://podminky.urs.cz/item/CS_URS_2021_02/781674113"/>
    <hyperlink ref="F2024" r:id="rId152" display="https://podminky.urs.cz/item/CS_URS_2021_02/998781102"/>
    <hyperlink ref="F2026" r:id="rId153" display="https://podminky.urs.cz/item/CS_URS_2021_02/998781181"/>
    <hyperlink ref="F2029" r:id="rId154" display="https://podminky.urs.cz/item/CS_URS_2021_02/783301313"/>
    <hyperlink ref="F2033" r:id="rId155" display="https://podminky.urs.cz/item/CS_URS_2021_02/783306801"/>
    <hyperlink ref="F2035" r:id="rId156" display="https://podminky.urs.cz/item/CS_URS_2021_02/783314101"/>
    <hyperlink ref="F2037" r:id="rId157" display="https://podminky.urs.cz/item/CS_URS_2021_02/783315101"/>
    <hyperlink ref="F2039" r:id="rId158" display="https://podminky.urs.cz/item/CS_URS_2021_02/783317101"/>
    <hyperlink ref="F2041" r:id="rId159" display="https://podminky.urs.cz/item/CS_URS_2021_02/783823133"/>
    <hyperlink ref="F2052" r:id="rId160" display="https://podminky.urs.cz/item/CS_URS_2021_02/783827123"/>
    <hyperlink ref="F2055" r:id="rId161" display="https://podminky.urs.cz/item/CS_URS_2021_02/784121001"/>
    <hyperlink ref="F1932" r:id="rId162" display="https://podminky.urs.cz/item/CS_URS_2021_02/28411008"/>
    <hyperlink ref="F1241" r:id="rId163" display="https://podminky.urs.cz/item/CS_URS_2021_02/713191132"/>
    <hyperlink ref="F1236" r:id="rId164" display="https://podminky.urs.cz/item/CS_URS_2021_02/28375914"/>
  </hyperlinks>
  <printOptions/>
  <pageMargins left="0.39375" right="0.39375" top="0.39375" bottom="0.39375" header="0" footer="0"/>
  <pageSetup blackAndWhite="1" fitToHeight="100" fitToWidth="1" horizontalDpi="600" verticalDpi="600" orientation="portrait" paperSize="9" scale="76" r:id="rId166"/>
  <headerFooter>
    <oddFooter>&amp;CStrana &amp;P z &amp;N</oddFooter>
  </headerFooter>
  <drawing r:id="rId1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18"/>
  <sheetViews>
    <sheetView showGridLines="0" workbookViewId="0" topLeftCell="A73">
      <selection activeCell="I214" sqref="I21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t="s">
        <v>6</v>
      </c>
      <c r="M2" s="296"/>
      <c r="N2" s="296"/>
      <c r="O2" s="296"/>
      <c r="P2" s="296"/>
      <c r="Q2" s="296"/>
      <c r="R2" s="296"/>
      <c r="S2" s="296"/>
      <c r="T2" s="296"/>
      <c r="U2" s="296"/>
      <c r="V2" s="296"/>
      <c r="AT2" s="18" t="s">
        <v>90</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33" t="str">
        <f>'Rekapitulace stavby'!K6</f>
        <v>Mendelova univerzita v Brně, Zemědělská 1665/1, Brno-revize1</v>
      </c>
      <c r="F7" s="334"/>
      <c r="G7" s="334"/>
      <c r="H7" s="334"/>
      <c r="L7" s="21"/>
    </row>
    <row r="8" spans="2:12" ht="12" customHeight="1">
      <c r="B8" s="21"/>
      <c r="D8" s="28" t="s">
        <v>112</v>
      </c>
      <c r="L8" s="21"/>
    </row>
    <row r="9" spans="2:12" s="1" customFormat="1" ht="16.5" customHeight="1">
      <c r="B9" s="33"/>
      <c r="E9" s="333" t="s">
        <v>113</v>
      </c>
      <c r="F9" s="332"/>
      <c r="G9" s="332"/>
      <c r="H9" s="332"/>
      <c r="L9" s="33"/>
    </row>
    <row r="10" spans="2:12" s="1" customFormat="1" ht="12" customHeight="1">
      <c r="B10" s="33"/>
      <c r="D10" s="28" t="s">
        <v>114</v>
      </c>
      <c r="L10" s="33"/>
    </row>
    <row r="11" spans="2:12" s="1" customFormat="1" ht="16.5" customHeight="1">
      <c r="B11" s="33"/>
      <c r="E11" s="325" t="s">
        <v>2267</v>
      </c>
      <c r="F11" s="332"/>
      <c r="G11" s="332"/>
      <c r="H11" s="33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35" t="str">
        <f>'Rekapitulace stavby'!E14</f>
        <v>Vyplň údaj</v>
      </c>
      <c r="F20" s="317"/>
      <c r="G20" s="317"/>
      <c r="H20" s="31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21" t="s">
        <v>3</v>
      </c>
      <c r="F29" s="321"/>
      <c r="G29" s="321"/>
      <c r="H29" s="32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ROUND((SUM(BE90:BE217)),2)</f>
        <v>0</v>
      </c>
      <c r="I35" s="94">
        <v>0.21</v>
      </c>
      <c r="J35" s="84">
        <f>ROUND(((SUM(BE90:BE217))*I35),2)</f>
        <v>0</v>
      </c>
      <c r="L35" s="33"/>
    </row>
    <row r="36" spans="2:12" s="1" customFormat="1" ht="14.45" customHeight="1">
      <c r="B36" s="33"/>
      <c r="E36" s="28" t="s">
        <v>45</v>
      </c>
      <c r="F36" s="84">
        <f>ROUND((SUM(BF90:BF217)),2)</f>
        <v>0</v>
      </c>
      <c r="I36" s="94">
        <v>0.15</v>
      </c>
      <c r="J36" s="84">
        <f>ROUND(((SUM(BF90:BF217))*I36),2)</f>
        <v>0</v>
      </c>
      <c r="L36" s="33"/>
    </row>
    <row r="37" spans="2:12" s="1" customFormat="1" ht="14.45" customHeight="1" hidden="1">
      <c r="B37" s="33"/>
      <c r="E37" s="28" t="s">
        <v>46</v>
      </c>
      <c r="F37" s="84">
        <f>ROUND((SUM(BG90:BG217)),2)</f>
        <v>0</v>
      </c>
      <c r="I37" s="94">
        <v>0.21</v>
      </c>
      <c r="J37" s="84">
        <f>0</f>
        <v>0</v>
      </c>
      <c r="L37" s="33"/>
    </row>
    <row r="38" spans="2:12" s="1" customFormat="1" ht="14.45" customHeight="1" hidden="1">
      <c r="B38" s="33"/>
      <c r="E38" s="28" t="s">
        <v>47</v>
      </c>
      <c r="F38" s="84">
        <f>ROUND((SUM(BH90:BH217)),2)</f>
        <v>0</v>
      </c>
      <c r="I38" s="94">
        <v>0.15</v>
      </c>
      <c r="J38" s="84">
        <f>0</f>
        <v>0</v>
      </c>
      <c r="L38" s="33"/>
    </row>
    <row r="39" spans="2:12" s="1" customFormat="1" ht="14.45" customHeight="1" hidden="1">
      <c r="B39" s="33"/>
      <c r="E39" s="28" t="s">
        <v>48</v>
      </c>
      <c r="F39" s="84">
        <f>ROUND((SUM(BI90:BI217)),2)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33" t="str">
        <f>E7</f>
        <v>Mendelova univerzita v Brně, Zemědělská 1665/1, Brno-revize1</v>
      </c>
      <c r="F50" s="334"/>
      <c r="G50" s="334"/>
      <c r="H50" s="334"/>
      <c r="L50" s="33"/>
    </row>
    <row r="51" spans="2:12" ht="12" customHeight="1">
      <c r="B51" s="21"/>
      <c r="C51" s="28" t="s">
        <v>112</v>
      </c>
      <c r="L51" s="21"/>
    </row>
    <row r="52" spans="2:12" s="1" customFormat="1" ht="16.5" customHeight="1">
      <c r="B52" s="33"/>
      <c r="E52" s="333" t="s">
        <v>113</v>
      </c>
      <c r="F52" s="332"/>
      <c r="G52" s="332"/>
      <c r="H52" s="332"/>
      <c r="L52" s="33"/>
    </row>
    <row r="53" spans="2:12" s="1" customFormat="1" ht="12" customHeight="1">
      <c r="B53" s="33"/>
      <c r="C53" s="28" t="s">
        <v>114</v>
      </c>
      <c r="L53" s="33"/>
    </row>
    <row r="54" spans="2:12" s="1" customFormat="1" ht="16.5" customHeight="1">
      <c r="B54" s="33"/>
      <c r="E54" s="325" t="str">
        <f>E11</f>
        <v>01.02 - Elektroinstalace - fáze I.</v>
      </c>
      <c r="F54" s="332"/>
      <c r="G54" s="332"/>
      <c r="H54" s="33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J90</f>
        <v>0</v>
      </c>
      <c r="L63" s="33"/>
      <c r="AU63" s="18" t="s">
        <v>119</v>
      </c>
    </row>
    <row r="64" spans="2:12" s="8" customFormat="1" ht="24.95" customHeight="1">
      <c r="B64" s="104"/>
      <c r="D64" s="105" t="s">
        <v>2268</v>
      </c>
      <c r="E64" s="106"/>
      <c r="F64" s="106"/>
      <c r="G64" s="106"/>
      <c r="H64" s="106"/>
      <c r="I64" s="106"/>
      <c r="J64" s="107">
        <f>J91</f>
        <v>0</v>
      </c>
      <c r="L64" s="104"/>
    </row>
    <row r="65" spans="2:12" s="9" customFormat="1" ht="19.9" customHeight="1">
      <c r="B65" s="108"/>
      <c r="D65" s="109" t="s">
        <v>2269</v>
      </c>
      <c r="E65" s="110"/>
      <c r="F65" s="110"/>
      <c r="G65" s="110"/>
      <c r="H65" s="110"/>
      <c r="I65" s="110"/>
      <c r="J65" s="111">
        <f>J92</f>
        <v>0</v>
      </c>
      <c r="L65" s="108"/>
    </row>
    <row r="66" spans="2:12" s="9" customFormat="1" ht="19.9" customHeight="1">
      <c r="B66" s="108"/>
      <c r="D66" s="109" t="s">
        <v>2270</v>
      </c>
      <c r="E66" s="110"/>
      <c r="F66" s="110"/>
      <c r="G66" s="110"/>
      <c r="H66" s="110"/>
      <c r="I66" s="110"/>
      <c r="J66" s="111">
        <f>J145</f>
        <v>0</v>
      </c>
      <c r="L66" s="108"/>
    </row>
    <row r="67" spans="2:12" s="9" customFormat="1" ht="19.9" customHeight="1">
      <c r="B67" s="108"/>
      <c r="D67" s="109" t="s">
        <v>2271</v>
      </c>
      <c r="E67" s="110"/>
      <c r="F67" s="110"/>
      <c r="G67" s="110"/>
      <c r="H67" s="110"/>
      <c r="I67" s="110"/>
      <c r="J67" s="111">
        <f>J188</f>
        <v>0</v>
      </c>
      <c r="L67" s="108"/>
    </row>
    <row r="68" spans="2:12" s="9" customFormat="1" ht="19.9" customHeight="1">
      <c r="B68" s="108"/>
      <c r="D68" s="109" t="s">
        <v>2272</v>
      </c>
      <c r="E68" s="110"/>
      <c r="F68" s="110"/>
      <c r="G68" s="110"/>
      <c r="H68" s="110"/>
      <c r="I68" s="110"/>
      <c r="J68" s="111">
        <f>J213</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33" t="str">
        <f>E7</f>
        <v>Mendelova univerzita v Brně, Zemědělská 1665/1, Brno-revize1</v>
      </c>
      <c r="F78" s="334"/>
      <c r="G78" s="334"/>
      <c r="H78" s="334"/>
      <c r="L78" s="33"/>
    </row>
    <row r="79" spans="2:12" ht="12" customHeight="1">
      <c r="B79" s="21"/>
      <c r="C79" s="28" t="s">
        <v>112</v>
      </c>
      <c r="L79" s="21"/>
    </row>
    <row r="80" spans="2:12" s="1" customFormat="1" ht="16.5" customHeight="1">
      <c r="B80" s="33"/>
      <c r="E80" s="333" t="s">
        <v>113</v>
      </c>
      <c r="F80" s="332"/>
      <c r="G80" s="332"/>
      <c r="H80" s="332"/>
      <c r="L80" s="33"/>
    </row>
    <row r="81" spans="2:12" s="1" customFormat="1" ht="12" customHeight="1">
      <c r="B81" s="33"/>
      <c r="C81" s="28" t="s">
        <v>114</v>
      </c>
      <c r="L81" s="33"/>
    </row>
    <row r="82" spans="2:12" s="1" customFormat="1" ht="16.5" customHeight="1">
      <c r="B82" s="33"/>
      <c r="E82" s="325" t="str">
        <f>E11</f>
        <v>01.02 - Elektroinstalace - fáze I.</v>
      </c>
      <c r="F82" s="332"/>
      <c r="G82" s="332"/>
      <c r="H82" s="332"/>
      <c r="L82" s="33"/>
    </row>
    <row r="83" spans="2:12" s="1" customFormat="1" ht="6.95" customHeight="1">
      <c r="B83" s="33"/>
      <c r="L83" s="33"/>
    </row>
    <row r="84" spans="2:12" s="1" customFormat="1" ht="12" customHeight="1">
      <c r="B84" s="33"/>
      <c r="C84" s="28" t="s">
        <v>21</v>
      </c>
      <c r="F84" s="26" t="str">
        <f>F14</f>
        <v xml:space="preserve"> </v>
      </c>
      <c r="I84" s="28" t="s">
        <v>23</v>
      </c>
      <c r="J84" s="50" t="str">
        <f>IF(J14="","",J14)</f>
        <v>9. 11. 2021</v>
      </c>
      <c r="L84" s="33"/>
    </row>
    <row r="85" spans="2:12" s="1" customFormat="1" ht="6.95" customHeight="1">
      <c r="B85" s="33"/>
      <c r="L85" s="33"/>
    </row>
    <row r="86" spans="2:12" s="1" customFormat="1" ht="40.15" customHeight="1">
      <c r="B86" s="33"/>
      <c r="C86" s="28" t="s">
        <v>25</v>
      </c>
      <c r="F86" s="26" t="str">
        <f>E17</f>
        <v xml:space="preserve"> </v>
      </c>
      <c r="I86" s="28" t="s">
        <v>30</v>
      </c>
      <c r="J86" s="31" t="str">
        <f>E23</f>
        <v>Energy Benefit Centre a.s., Křenová 438/3, Praha</v>
      </c>
      <c r="L86" s="33"/>
    </row>
    <row r="87" spans="2:12" s="1" customFormat="1" ht="40.15" customHeight="1">
      <c r="B87" s="33"/>
      <c r="C87" s="28" t="s">
        <v>28</v>
      </c>
      <c r="F87" s="26" t="str">
        <f>IF(E20="","",E20)</f>
        <v>Vyplň údaj</v>
      </c>
      <c r="I87" s="28" t="s">
        <v>33</v>
      </c>
      <c r="J87" s="31" t="str">
        <f>E26</f>
        <v>CKN Invest spol. s r.o., Ing. Rudolf Hlaváč</v>
      </c>
      <c r="L87" s="33"/>
    </row>
    <row r="88" spans="2:12" s="1" customFormat="1" ht="10.35" customHeight="1">
      <c r="B88" s="33"/>
      <c r="L88" s="33"/>
    </row>
    <row r="89" spans="2:20" s="10" customFormat="1" ht="29.25" customHeight="1">
      <c r="B89" s="112"/>
      <c r="C89" s="113" t="s">
        <v>147</v>
      </c>
      <c r="D89" s="114" t="s">
        <v>58</v>
      </c>
      <c r="E89" s="114" t="s">
        <v>54</v>
      </c>
      <c r="F89" s="114" t="s">
        <v>55</v>
      </c>
      <c r="G89" s="114" t="s">
        <v>148</v>
      </c>
      <c r="H89" s="114" t="s">
        <v>149</v>
      </c>
      <c r="I89" s="114" t="s">
        <v>150</v>
      </c>
      <c r="J89" s="114" t="s">
        <v>118</v>
      </c>
      <c r="K89" s="115" t="s">
        <v>151</v>
      </c>
      <c r="L89" s="112"/>
      <c r="M89" s="57" t="s">
        <v>3</v>
      </c>
      <c r="N89" s="58" t="s">
        <v>43</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72</v>
      </c>
      <c r="AU90" s="18" t="s">
        <v>119</v>
      </c>
      <c r="BK90" s="119">
        <f>BK91</f>
        <v>0</v>
      </c>
    </row>
    <row r="91" spans="2:63" s="11" customFormat="1" ht="25.9" customHeight="1">
      <c r="B91" s="120"/>
      <c r="D91" s="121" t="s">
        <v>72</v>
      </c>
      <c r="E91" s="122" t="s">
        <v>193</v>
      </c>
      <c r="F91" s="122" t="s">
        <v>2273</v>
      </c>
      <c r="I91" s="123"/>
      <c r="J91" s="124">
        <f>BK91</f>
        <v>0</v>
      </c>
      <c r="L91" s="120"/>
      <c r="M91" s="125"/>
      <c r="P91" s="126">
        <f>P92+P145+P188+P213</f>
        <v>0</v>
      </c>
      <c r="R91" s="126">
        <f>R92+R145+R188+R213</f>
        <v>0</v>
      </c>
      <c r="T91" s="127">
        <f>T92+T145+T188+T213</f>
        <v>0</v>
      </c>
      <c r="AR91" s="121" t="s">
        <v>199</v>
      </c>
      <c r="AT91" s="128" t="s">
        <v>72</v>
      </c>
      <c r="AU91" s="128" t="s">
        <v>73</v>
      </c>
      <c r="AY91" s="121" t="s">
        <v>161</v>
      </c>
      <c r="BK91" s="129">
        <f>BK92+BK145+BK188+BK213</f>
        <v>0</v>
      </c>
    </row>
    <row r="92" spans="2:63" s="11" customFormat="1" ht="22.9" customHeight="1">
      <c r="B92" s="120"/>
      <c r="D92" s="121" t="s">
        <v>72</v>
      </c>
      <c r="E92" s="130" t="s">
        <v>2274</v>
      </c>
      <c r="F92" s="130" t="s">
        <v>2275</v>
      </c>
      <c r="I92" s="123"/>
      <c r="J92" s="131">
        <f>BK92</f>
        <v>0</v>
      </c>
      <c r="L92" s="120"/>
      <c r="M92" s="125"/>
      <c r="P92" s="126">
        <f>SUM(P93:P144)</f>
        <v>0</v>
      </c>
      <c r="R92" s="126">
        <f>SUM(R93:R144)</f>
        <v>0</v>
      </c>
      <c r="T92" s="127">
        <f>SUM(T93:T144)</f>
        <v>0</v>
      </c>
      <c r="AR92" s="121" t="s">
        <v>199</v>
      </c>
      <c r="AT92" s="128" t="s">
        <v>72</v>
      </c>
      <c r="AU92" s="128" t="s">
        <v>80</v>
      </c>
      <c r="AY92" s="121" t="s">
        <v>161</v>
      </c>
      <c r="BK92" s="129">
        <f>SUM(BK93:BK144)</f>
        <v>0</v>
      </c>
    </row>
    <row r="93" spans="2:65" s="1" customFormat="1" ht="24.2" customHeight="1">
      <c r="B93" s="132"/>
      <c r="C93" s="133" t="s">
        <v>80</v>
      </c>
      <c r="D93" s="133" t="s">
        <v>164</v>
      </c>
      <c r="E93" s="134" t="s">
        <v>2276</v>
      </c>
      <c r="F93" s="135" t="s">
        <v>2277</v>
      </c>
      <c r="G93" s="136" t="s">
        <v>212</v>
      </c>
      <c r="H93" s="137">
        <v>680</v>
      </c>
      <c r="I93" s="138"/>
      <c r="J93" s="139">
        <f aca="true" t="shared" si="0" ref="J93:J124">ROUND(I93*H93,2)</f>
        <v>0</v>
      </c>
      <c r="K93" s="135" t="s">
        <v>3</v>
      </c>
      <c r="L93" s="33"/>
      <c r="M93" s="140" t="s">
        <v>3</v>
      </c>
      <c r="N93" s="141" t="s">
        <v>44</v>
      </c>
      <c r="P93" s="142">
        <f aca="true" t="shared" si="1" ref="P93:P124">O93*H93</f>
        <v>0</v>
      </c>
      <c r="Q93" s="142">
        <v>0</v>
      </c>
      <c r="R93" s="142">
        <f aca="true" t="shared" si="2" ref="R93:R124">Q93*H93</f>
        <v>0</v>
      </c>
      <c r="S93" s="142">
        <v>0</v>
      </c>
      <c r="T93" s="143">
        <f aca="true" t="shared" si="3" ref="T93:T124">S93*H93</f>
        <v>0</v>
      </c>
      <c r="AR93" s="144" t="s">
        <v>822</v>
      </c>
      <c r="AT93" s="144" t="s">
        <v>164</v>
      </c>
      <c r="AU93" s="144" t="s">
        <v>82</v>
      </c>
      <c r="AY93" s="18" t="s">
        <v>161</v>
      </c>
      <c r="BE93" s="145">
        <f aca="true" t="shared" si="4" ref="BE93:BE124">IF(N93="základní",J93,0)</f>
        <v>0</v>
      </c>
      <c r="BF93" s="145">
        <f aca="true" t="shared" si="5" ref="BF93:BF124">IF(N93="snížená",J93,0)</f>
        <v>0</v>
      </c>
      <c r="BG93" s="145">
        <f aca="true" t="shared" si="6" ref="BG93:BG124">IF(N93="zákl. přenesená",J93,0)</f>
        <v>0</v>
      </c>
      <c r="BH93" s="145">
        <f aca="true" t="shared" si="7" ref="BH93:BH124">IF(N93="sníž. přenesená",J93,0)</f>
        <v>0</v>
      </c>
      <c r="BI93" s="145">
        <f aca="true" t="shared" si="8" ref="BI93:BI124">IF(N93="nulová",J93,0)</f>
        <v>0</v>
      </c>
      <c r="BJ93" s="18" t="s">
        <v>80</v>
      </c>
      <c r="BK93" s="145">
        <f aca="true" t="shared" si="9" ref="BK93:BK124">ROUND(I93*H93,2)</f>
        <v>0</v>
      </c>
      <c r="BL93" s="18" t="s">
        <v>822</v>
      </c>
      <c r="BM93" s="144" t="s">
        <v>82</v>
      </c>
    </row>
    <row r="94" spans="2:65" s="1" customFormat="1" ht="24.2" customHeight="1">
      <c r="B94" s="132"/>
      <c r="C94" s="133" t="s">
        <v>82</v>
      </c>
      <c r="D94" s="133" t="s">
        <v>164</v>
      </c>
      <c r="E94" s="134" t="s">
        <v>2278</v>
      </c>
      <c r="F94" s="135" t="s">
        <v>2279</v>
      </c>
      <c r="G94" s="136" t="s">
        <v>340</v>
      </c>
      <c r="H94" s="137">
        <v>2480</v>
      </c>
      <c r="I94" s="138"/>
      <c r="J94" s="139">
        <f t="shared" si="0"/>
        <v>0</v>
      </c>
      <c r="K94" s="135" t="s">
        <v>3</v>
      </c>
      <c r="L94" s="33"/>
      <c r="M94" s="140" t="s">
        <v>3</v>
      </c>
      <c r="N94" s="141" t="s">
        <v>44</v>
      </c>
      <c r="P94" s="142">
        <f t="shared" si="1"/>
        <v>0</v>
      </c>
      <c r="Q94" s="142">
        <v>0</v>
      </c>
      <c r="R94" s="142">
        <f t="shared" si="2"/>
        <v>0</v>
      </c>
      <c r="S94" s="142">
        <v>0</v>
      </c>
      <c r="T94" s="143">
        <f t="shared" si="3"/>
        <v>0</v>
      </c>
      <c r="AR94" s="144" t="s">
        <v>822</v>
      </c>
      <c r="AT94" s="144" t="s">
        <v>164</v>
      </c>
      <c r="AU94" s="144" t="s">
        <v>82</v>
      </c>
      <c r="AY94" s="18" t="s">
        <v>161</v>
      </c>
      <c r="BE94" s="145">
        <f t="shared" si="4"/>
        <v>0</v>
      </c>
      <c r="BF94" s="145">
        <f t="shared" si="5"/>
        <v>0</v>
      </c>
      <c r="BG94" s="145">
        <f t="shared" si="6"/>
        <v>0</v>
      </c>
      <c r="BH94" s="145">
        <f t="shared" si="7"/>
        <v>0</v>
      </c>
      <c r="BI94" s="145">
        <f t="shared" si="8"/>
        <v>0</v>
      </c>
      <c r="BJ94" s="18" t="s">
        <v>80</v>
      </c>
      <c r="BK94" s="145">
        <f t="shared" si="9"/>
        <v>0</v>
      </c>
      <c r="BL94" s="18" t="s">
        <v>822</v>
      </c>
      <c r="BM94" s="144" t="s">
        <v>169</v>
      </c>
    </row>
    <row r="95" spans="2:65" s="1" customFormat="1" ht="24.2" customHeight="1">
      <c r="B95" s="132"/>
      <c r="C95" s="133" t="s">
        <v>199</v>
      </c>
      <c r="D95" s="133" t="s">
        <v>164</v>
      </c>
      <c r="E95" s="134" t="s">
        <v>2280</v>
      </c>
      <c r="F95" s="135" t="s">
        <v>2281</v>
      </c>
      <c r="G95" s="136" t="s">
        <v>212</v>
      </c>
      <c r="H95" s="137">
        <v>850</v>
      </c>
      <c r="I95" s="138"/>
      <c r="J95" s="139">
        <f t="shared" si="0"/>
        <v>0</v>
      </c>
      <c r="K95" s="135" t="s">
        <v>3</v>
      </c>
      <c r="L95" s="33"/>
      <c r="M95" s="140" t="s">
        <v>3</v>
      </c>
      <c r="N95" s="141" t="s">
        <v>44</v>
      </c>
      <c r="P95" s="142">
        <f t="shared" si="1"/>
        <v>0</v>
      </c>
      <c r="Q95" s="142">
        <v>0</v>
      </c>
      <c r="R95" s="142">
        <f t="shared" si="2"/>
        <v>0</v>
      </c>
      <c r="S95" s="142">
        <v>0</v>
      </c>
      <c r="T95" s="143">
        <f t="shared" si="3"/>
        <v>0</v>
      </c>
      <c r="AR95" s="144" t="s">
        <v>822</v>
      </c>
      <c r="AT95" s="144" t="s">
        <v>164</v>
      </c>
      <c r="AU95" s="144" t="s">
        <v>82</v>
      </c>
      <c r="AY95" s="18" t="s">
        <v>161</v>
      </c>
      <c r="BE95" s="145">
        <f t="shared" si="4"/>
        <v>0</v>
      </c>
      <c r="BF95" s="145">
        <f t="shared" si="5"/>
        <v>0</v>
      </c>
      <c r="BG95" s="145">
        <f t="shared" si="6"/>
        <v>0</v>
      </c>
      <c r="BH95" s="145">
        <f t="shared" si="7"/>
        <v>0</v>
      </c>
      <c r="BI95" s="145">
        <f t="shared" si="8"/>
        <v>0</v>
      </c>
      <c r="BJ95" s="18" t="s">
        <v>80</v>
      </c>
      <c r="BK95" s="145">
        <f t="shared" si="9"/>
        <v>0</v>
      </c>
      <c r="BL95" s="18" t="s">
        <v>822</v>
      </c>
      <c r="BM95" s="144" t="s">
        <v>223</v>
      </c>
    </row>
    <row r="96" spans="2:65" s="1" customFormat="1" ht="33" customHeight="1">
      <c r="B96" s="132"/>
      <c r="C96" s="133" t="s">
        <v>169</v>
      </c>
      <c r="D96" s="133" t="s">
        <v>164</v>
      </c>
      <c r="E96" s="134" t="s">
        <v>2282</v>
      </c>
      <c r="F96" s="135" t="s">
        <v>2283</v>
      </c>
      <c r="G96" s="136" t="s">
        <v>340</v>
      </c>
      <c r="H96" s="137">
        <v>12</v>
      </c>
      <c r="I96" s="138"/>
      <c r="J96" s="139">
        <f t="shared" si="0"/>
        <v>0</v>
      </c>
      <c r="K96" s="135" t="s">
        <v>3</v>
      </c>
      <c r="L96" s="33"/>
      <c r="M96" s="140" t="s">
        <v>3</v>
      </c>
      <c r="N96" s="141" t="s">
        <v>44</v>
      </c>
      <c r="P96" s="142">
        <f t="shared" si="1"/>
        <v>0</v>
      </c>
      <c r="Q96" s="142">
        <v>0</v>
      </c>
      <c r="R96" s="142">
        <f t="shared" si="2"/>
        <v>0</v>
      </c>
      <c r="S96" s="142">
        <v>0</v>
      </c>
      <c r="T96" s="143">
        <f t="shared" si="3"/>
        <v>0</v>
      </c>
      <c r="AR96" s="144" t="s">
        <v>822</v>
      </c>
      <c r="AT96" s="144" t="s">
        <v>164</v>
      </c>
      <c r="AU96" s="144" t="s">
        <v>82</v>
      </c>
      <c r="AY96" s="18" t="s">
        <v>161</v>
      </c>
      <c r="BE96" s="145">
        <f t="shared" si="4"/>
        <v>0</v>
      </c>
      <c r="BF96" s="145">
        <f t="shared" si="5"/>
        <v>0</v>
      </c>
      <c r="BG96" s="145">
        <f t="shared" si="6"/>
        <v>0</v>
      </c>
      <c r="BH96" s="145">
        <f t="shared" si="7"/>
        <v>0</v>
      </c>
      <c r="BI96" s="145">
        <f t="shared" si="8"/>
        <v>0</v>
      </c>
      <c r="BJ96" s="18" t="s">
        <v>80</v>
      </c>
      <c r="BK96" s="145">
        <f t="shared" si="9"/>
        <v>0</v>
      </c>
      <c r="BL96" s="18" t="s">
        <v>822</v>
      </c>
      <c r="BM96" s="144" t="s">
        <v>196</v>
      </c>
    </row>
    <row r="97" spans="2:65" s="1" customFormat="1" ht="24.2" customHeight="1">
      <c r="B97" s="132"/>
      <c r="C97" s="133" t="s">
        <v>216</v>
      </c>
      <c r="D97" s="133" t="s">
        <v>164</v>
      </c>
      <c r="E97" s="134" t="s">
        <v>2284</v>
      </c>
      <c r="F97" s="135" t="s">
        <v>2285</v>
      </c>
      <c r="G97" s="136" t="s">
        <v>340</v>
      </c>
      <c r="H97" s="137">
        <v>28</v>
      </c>
      <c r="I97" s="138"/>
      <c r="J97" s="139">
        <f t="shared" si="0"/>
        <v>0</v>
      </c>
      <c r="K97" s="135" t="s">
        <v>3</v>
      </c>
      <c r="L97" s="33"/>
      <c r="M97" s="140" t="s">
        <v>3</v>
      </c>
      <c r="N97" s="141" t="s">
        <v>44</v>
      </c>
      <c r="P97" s="142">
        <f t="shared" si="1"/>
        <v>0</v>
      </c>
      <c r="Q97" s="142">
        <v>0</v>
      </c>
      <c r="R97" s="142">
        <f t="shared" si="2"/>
        <v>0</v>
      </c>
      <c r="S97" s="142">
        <v>0</v>
      </c>
      <c r="T97" s="143">
        <f t="shared" si="3"/>
        <v>0</v>
      </c>
      <c r="AR97" s="144" t="s">
        <v>822</v>
      </c>
      <c r="AT97" s="144" t="s">
        <v>164</v>
      </c>
      <c r="AU97" s="144" t="s">
        <v>82</v>
      </c>
      <c r="AY97" s="18" t="s">
        <v>161</v>
      </c>
      <c r="BE97" s="145">
        <f t="shared" si="4"/>
        <v>0</v>
      </c>
      <c r="BF97" s="145">
        <f t="shared" si="5"/>
        <v>0</v>
      </c>
      <c r="BG97" s="145">
        <f t="shared" si="6"/>
        <v>0</v>
      </c>
      <c r="BH97" s="145">
        <f t="shared" si="7"/>
        <v>0</v>
      </c>
      <c r="BI97" s="145">
        <f t="shared" si="8"/>
        <v>0</v>
      </c>
      <c r="BJ97" s="18" t="s">
        <v>80</v>
      </c>
      <c r="BK97" s="145">
        <f t="shared" si="9"/>
        <v>0</v>
      </c>
      <c r="BL97" s="18" t="s">
        <v>822</v>
      </c>
      <c r="BM97" s="144" t="s">
        <v>265</v>
      </c>
    </row>
    <row r="98" spans="2:65" s="1" customFormat="1" ht="24.2" customHeight="1">
      <c r="B98" s="132"/>
      <c r="C98" s="133" t="s">
        <v>223</v>
      </c>
      <c r="D98" s="133" t="s">
        <v>164</v>
      </c>
      <c r="E98" s="134" t="s">
        <v>2286</v>
      </c>
      <c r="F98" s="135" t="s">
        <v>2287</v>
      </c>
      <c r="G98" s="136" t="s">
        <v>212</v>
      </c>
      <c r="H98" s="137">
        <v>250</v>
      </c>
      <c r="I98" s="138"/>
      <c r="J98" s="139">
        <f t="shared" si="0"/>
        <v>0</v>
      </c>
      <c r="K98" s="135" t="s">
        <v>3</v>
      </c>
      <c r="L98" s="33"/>
      <c r="M98" s="140" t="s">
        <v>3</v>
      </c>
      <c r="N98" s="141" t="s">
        <v>44</v>
      </c>
      <c r="P98" s="142">
        <f t="shared" si="1"/>
        <v>0</v>
      </c>
      <c r="Q98" s="142">
        <v>0</v>
      </c>
      <c r="R98" s="142">
        <f t="shared" si="2"/>
        <v>0</v>
      </c>
      <c r="S98" s="142">
        <v>0</v>
      </c>
      <c r="T98" s="143">
        <f t="shared" si="3"/>
        <v>0</v>
      </c>
      <c r="AR98" s="144" t="s">
        <v>822</v>
      </c>
      <c r="AT98" s="144" t="s">
        <v>164</v>
      </c>
      <c r="AU98" s="144" t="s">
        <v>82</v>
      </c>
      <c r="AY98" s="18" t="s">
        <v>161</v>
      </c>
      <c r="BE98" s="145">
        <f t="shared" si="4"/>
        <v>0</v>
      </c>
      <c r="BF98" s="145">
        <f t="shared" si="5"/>
        <v>0</v>
      </c>
      <c r="BG98" s="145">
        <f t="shared" si="6"/>
        <v>0</v>
      </c>
      <c r="BH98" s="145">
        <f t="shared" si="7"/>
        <v>0</v>
      </c>
      <c r="BI98" s="145">
        <f t="shared" si="8"/>
        <v>0</v>
      </c>
      <c r="BJ98" s="18" t="s">
        <v>80</v>
      </c>
      <c r="BK98" s="145">
        <f t="shared" si="9"/>
        <v>0</v>
      </c>
      <c r="BL98" s="18" t="s">
        <v>822</v>
      </c>
      <c r="BM98" s="144" t="s">
        <v>278</v>
      </c>
    </row>
    <row r="99" spans="2:65" s="1" customFormat="1" ht="24.2" customHeight="1">
      <c r="B99" s="132"/>
      <c r="C99" s="133" t="s">
        <v>229</v>
      </c>
      <c r="D99" s="133" t="s">
        <v>164</v>
      </c>
      <c r="E99" s="134" t="s">
        <v>2288</v>
      </c>
      <c r="F99" s="135" t="s">
        <v>2289</v>
      </c>
      <c r="G99" s="136" t="s">
        <v>212</v>
      </c>
      <c r="H99" s="137">
        <v>45</v>
      </c>
      <c r="I99" s="138"/>
      <c r="J99" s="139">
        <f t="shared" si="0"/>
        <v>0</v>
      </c>
      <c r="K99" s="135" t="s">
        <v>3</v>
      </c>
      <c r="L99" s="33"/>
      <c r="M99" s="140" t="s">
        <v>3</v>
      </c>
      <c r="N99" s="141" t="s">
        <v>44</v>
      </c>
      <c r="P99" s="142">
        <f t="shared" si="1"/>
        <v>0</v>
      </c>
      <c r="Q99" s="142">
        <v>0</v>
      </c>
      <c r="R99" s="142">
        <f t="shared" si="2"/>
        <v>0</v>
      </c>
      <c r="S99" s="142">
        <v>0</v>
      </c>
      <c r="T99" s="143">
        <f t="shared" si="3"/>
        <v>0</v>
      </c>
      <c r="AR99" s="144" t="s">
        <v>822</v>
      </c>
      <c r="AT99" s="144" t="s">
        <v>164</v>
      </c>
      <c r="AU99" s="144" t="s">
        <v>82</v>
      </c>
      <c r="AY99" s="18" t="s">
        <v>161</v>
      </c>
      <c r="BE99" s="145">
        <f t="shared" si="4"/>
        <v>0</v>
      </c>
      <c r="BF99" s="145">
        <f t="shared" si="5"/>
        <v>0</v>
      </c>
      <c r="BG99" s="145">
        <f t="shared" si="6"/>
        <v>0</v>
      </c>
      <c r="BH99" s="145">
        <f t="shared" si="7"/>
        <v>0</v>
      </c>
      <c r="BI99" s="145">
        <f t="shared" si="8"/>
        <v>0</v>
      </c>
      <c r="BJ99" s="18" t="s">
        <v>80</v>
      </c>
      <c r="BK99" s="145">
        <f t="shared" si="9"/>
        <v>0</v>
      </c>
      <c r="BL99" s="18" t="s">
        <v>822</v>
      </c>
      <c r="BM99" s="144" t="s">
        <v>288</v>
      </c>
    </row>
    <row r="100" spans="2:65" s="1" customFormat="1" ht="24.2" customHeight="1">
      <c r="B100" s="132"/>
      <c r="C100" s="133" t="s">
        <v>196</v>
      </c>
      <c r="D100" s="133" t="s">
        <v>164</v>
      </c>
      <c r="E100" s="134" t="s">
        <v>2290</v>
      </c>
      <c r="F100" s="135" t="s">
        <v>2291</v>
      </c>
      <c r="G100" s="136" t="s">
        <v>212</v>
      </c>
      <c r="H100" s="137">
        <v>115</v>
      </c>
      <c r="I100" s="138"/>
      <c r="J100" s="139">
        <f t="shared" si="0"/>
        <v>0</v>
      </c>
      <c r="K100" s="135" t="s">
        <v>3</v>
      </c>
      <c r="L100" s="33"/>
      <c r="M100" s="140" t="s">
        <v>3</v>
      </c>
      <c r="N100" s="141" t="s">
        <v>44</v>
      </c>
      <c r="P100" s="142">
        <f t="shared" si="1"/>
        <v>0</v>
      </c>
      <c r="Q100" s="142">
        <v>0</v>
      </c>
      <c r="R100" s="142">
        <f t="shared" si="2"/>
        <v>0</v>
      </c>
      <c r="S100" s="142">
        <v>0</v>
      </c>
      <c r="T100" s="143">
        <f t="shared" si="3"/>
        <v>0</v>
      </c>
      <c r="AR100" s="144" t="s">
        <v>822</v>
      </c>
      <c r="AT100" s="144" t="s">
        <v>164</v>
      </c>
      <c r="AU100" s="144" t="s">
        <v>82</v>
      </c>
      <c r="AY100" s="18" t="s">
        <v>161</v>
      </c>
      <c r="BE100" s="145">
        <f t="shared" si="4"/>
        <v>0</v>
      </c>
      <c r="BF100" s="145">
        <f t="shared" si="5"/>
        <v>0</v>
      </c>
      <c r="BG100" s="145">
        <f t="shared" si="6"/>
        <v>0</v>
      </c>
      <c r="BH100" s="145">
        <f t="shared" si="7"/>
        <v>0</v>
      </c>
      <c r="BI100" s="145">
        <f t="shared" si="8"/>
        <v>0</v>
      </c>
      <c r="BJ100" s="18" t="s">
        <v>80</v>
      </c>
      <c r="BK100" s="145">
        <f t="shared" si="9"/>
        <v>0</v>
      </c>
      <c r="BL100" s="18" t="s">
        <v>822</v>
      </c>
      <c r="BM100" s="144" t="s">
        <v>310</v>
      </c>
    </row>
    <row r="101" spans="2:65" s="1" customFormat="1" ht="24.2" customHeight="1">
      <c r="B101" s="132"/>
      <c r="C101" s="133" t="s">
        <v>256</v>
      </c>
      <c r="D101" s="133" t="s">
        <v>164</v>
      </c>
      <c r="E101" s="134" t="s">
        <v>2292</v>
      </c>
      <c r="F101" s="135" t="s">
        <v>2293</v>
      </c>
      <c r="G101" s="136" t="s">
        <v>212</v>
      </c>
      <c r="H101" s="137">
        <v>125</v>
      </c>
      <c r="I101" s="138"/>
      <c r="J101" s="139">
        <f t="shared" si="0"/>
        <v>0</v>
      </c>
      <c r="K101" s="135" t="s">
        <v>3</v>
      </c>
      <c r="L101" s="33"/>
      <c r="M101" s="140" t="s">
        <v>3</v>
      </c>
      <c r="N101" s="141" t="s">
        <v>44</v>
      </c>
      <c r="P101" s="142">
        <f t="shared" si="1"/>
        <v>0</v>
      </c>
      <c r="Q101" s="142">
        <v>0</v>
      </c>
      <c r="R101" s="142">
        <f t="shared" si="2"/>
        <v>0</v>
      </c>
      <c r="S101" s="142">
        <v>0</v>
      </c>
      <c r="T101" s="143">
        <f t="shared" si="3"/>
        <v>0</v>
      </c>
      <c r="AR101" s="144" t="s">
        <v>822</v>
      </c>
      <c r="AT101" s="144" t="s">
        <v>164</v>
      </c>
      <c r="AU101" s="144" t="s">
        <v>82</v>
      </c>
      <c r="AY101" s="18" t="s">
        <v>161</v>
      </c>
      <c r="BE101" s="145">
        <f t="shared" si="4"/>
        <v>0</v>
      </c>
      <c r="BF101" s="145">
        <f t="shared" si="5"/>
        <v>0</v>
      </c>
      <c r="BG101" s="145">
        <f t="shared" si="6"/>
        <v>0</v>
      </c>
      <c r="BH101" s="145">
        <f t="shared" si="7"/>
        <v>0</v>
      </c>
      <c r="BI101" s="145">
        <f t="shared" si="8"/>
        <v>0</v>
      </c>
      <c r="BJ101" s="18" t="s">
        <v>80</v>
      </c>
      <c r="BK101" s="145">
        <f t="shared" si="9"/>
        <v>0</v>
      </c>
      <c r="BL101" s="18" t="s">
        <v>822</v>
      </c>
      <c r="BM101" s="144" t="s">
        <v>329</v>
      </c>
    </row>
    <row r="102" spans="2:65" s="1" customFormat="1" ht="21.75" customHeight="1">
      <c r="B102" s="132"/>
      <c r="C102" s="133" t="s">
        <v>265</v>
      </c>
      <c r="D102" s="133" t="s">
        <v>164</v>
      </c>
      <c r="E102" s="134" t="s">
        <v>2294</v>
      </c>
      <c r="F102" s="135" t="s">
        <v>2295</v>
      </c>
      <c r="G102" s="136" t="s">
        <v>340</v>
      </c>
      <c r="H102" s="137">
        <v>200</v>
      </c>
      <c r="I102" s="138"/>
      <c r="J102" s="139">
        <f t="shared" si="0"/>
        <v>0</v>
      </c>
      <c r="K102" s="135" t="s">
        <v>3</v>
      </c>
      <c r="L102" s="33"/>
      <c r="M102" s="140" t="s">
        <v>3</v>
      </c>
      <c r="N102" s="141" t="s">
        <v>44</v>
      </c>
      <c r="P102" s="142">
        <f t="shared" si="1"/>
        <v>0</v>
      </c>
      <c r="Q102" s="142">
        <v>0</v>
      </c>
      <c r="R102" s="142">
        <f t="shared" si="2"/>
        <v>0</v>
      </c>
      <c r="S102" s="142">
        <v>0</v>
      </c>
      <c r="T102" s="143">
        <f t="shared" si="3"/>
        <v>0</v>
      </c>
      <c r="AR102" s="144" t="s">
        <v>822</v>
      </c>
      <c r="AT102" s="144" t="s">
        <v>164</v>
      </c>
      <c r="AU102" s="144" t="s">
        <v>82</v>
      </c>
      <c r="AY102" s="18" t="s">
        <v>161</v>
      </c>
      <c r="BE102" s="145">
        <f t="shared" si="4"/>
        <v>0</v>
      </c>
      <c r="BF102" s="145">
        <f t="shared" si="5"/>
        <v>0</v>
      </c>
      <c r="BG102" s="145">
        <f t="shared" si="6"/>
        <v>0</v>
      </c>
      <c r="BH102" s="145">
        <f t="shared" si="7"/>
        <v>0</v>
      </c>
      <c r="BI102" s="145">
        <f t="shared" si="8"/>
        <v>0</v>
      </c>
      <c r="BJ102" s="18" t="s">
        <v>80</v>
      </c>
      <c r="BK102" s="145">
        <f t="shared" si="9"/>
        <v>0</v>
      </c>
      <c r="BL102" s="18" t="s">
        <v>822</v>
      </c>
      <c r="BM102" s="144" t="s">
        <v>346</v>
      </c>
    </row>
    <row r="103" spans="2:65" s="1" customFormat="1" ht="21.75" customHeight="1">
      <c r="B103" s="132"/>
      <c r="C103" s="133" t="s">
        <v>271</v>
      </c>
      <c r="D103" s="133" t="s">
        <v>164</v>
      </c>
      <c r="E103" s="134" t="s">
        <v>2296</v>
      </c>
      <c r="F103" s="135" t="s">
        <v>2297</v>
      </c>
      <c r="G103" s="136" t="s">
        <v>212</v>
      </c>
      <c r="H103" s="137">
        <v>67</v>
      </c>
      <c r="I103" s="138"/>
      <c r="J103" s="139">
        <f t="shared" si="0"/>
        <v>0</v>
      </c>
      <c r="K103" s="135" t="s">
        <v>3</v>
      </c>
      <c r="L103" s="33"/>
      <c r="M103" s="140" t="s">
        <v>3</v>
      </c>
      <c r="N103" s="141" t="s">
        <v>44</v>
      </c>
      <c r="P103" s="142">
        <f t="shared" si="1"/>
        <v>0</v>
      </c>
      <c r="Q103" s="142">
        <v>0</v>
      </c>
      <c r="R103" s="142">
        <f t="shared" si="2"/>
        <v>0</v>
      </c>
      <c r="S103" s="142">
        <v>0</v>
      </c>
      <c r="T103" s="143">
        <f t="shared" si="3"/>
        <v>0</v>
      </c>
      <c r="AR103" s="144" t="s">
        <v>822</v>
      </c>
      <c r="AT103" s="144" t="s">
        <v>164</v>
      </c>
      <c r="AU103" s="144" t="s">
        <v>82</v>
      </c>
      <c r="AY103" s="18" t="s">
        <v>161</v>
      </c>
      <c r="BE103" s="145">
        <f t="shared" si="4"/>
        <v>0</v>
      </c>
      <c r="BF103" s="145">
        <f t="shared" si="5"/>
        <v>0</v>
      </c>
      <c r="BG103" s="145">
        <f t="shared" si="6"/>
        <v>0</v>
      </c>
      <c r="BH103" s="145">
        <f t="shared" si="7"/>
        <v>0</v>
      </c>
      <c r="BI103" s="145">
        <f t="shared" si="8"/>
        <v>0</v>
      </c>
      <c r="BJ103" s="18" t="s">
        <v>80</v>
      </c>
      <c r="BK103" s="145">
        <f t="shared" si="9"/>
        <v>0</v>
      </c>
      <c r="BL103" s="18" t="s">
        <v>822</v>
      </c>
      <c r="BM103" s="144" t="s">
        <v>222</v>
      </c>
    </row>
    <row r="104" spans="2:65" s="1" customFormat="1" ht="16.5" customHeight="1">
      <c r="B104" s="132"/>
      <c r="C104" s="133" t="s">
        <v>278</v>
      </c>
      <c r="D104" s="133" t="s">
        <v>164</v>
      </c>
      <c r="E104" s="134" t="s">
        <v>2298</v>
      </c>
      <c r="F104" s="135" t="s">
        <v>2299</v>
      </c>
      <c r="G104" s="136" t="s">
        <v>340</v>
      </c>
      <c r="H104" s="137">
        <v>200</v>
      </c>
      <c r="I104" s="138"/>
      <c r="J104" s="139">
        <f t="shared" si="0"/>
        <v>0</v>
      </c>
      <c r="K104" s="135" t="s">
        <v>3</v>
      </c>
      <c r="L104" s="33"/>
      <c r="M104" s="140" t="s">
        <v>3</v>
      </c>
      <c r="N104" s="141" t="s">
        <v>44</v>
      </c>
      <c r="P104" s="142">
        <f t="shared" si="1"/>
        <v>0</v>
      </c>
      <c r="Q104" s="142">
        <v>0</v>
      </c>
      <c r="R104" s="142">
        <f t="shared" si="2"/>
        <v>0</v>
      </c>
      <c r="S104" s="142">
        <v>0</v>
      </c>
      <c r="T104" s="143">
        <f t="shared" si="3"/>
        <v>0</v>
      </c>
      <c r="AR104" s="144" t="s">
        <v>822</v>
      </c>
      <c r="AT104" s="144" t="s">
        <v>164</v>
      </c>
      <c r="AU104" s="144" t="s">
        <v>82</v>
      </c>
      <c r="AY104" s="18" t="s">
        <v>161</v>
      </c>
      <c r="BE104" s="145">
        <f t="shared" si="4"/>
        <v>0</v>
      </c>
      <c r="BF104" s="145">
        <f t="shared" si="5"/>
        <v>0</v>
      </c>
      <c r="BG104" s="145">
        <f t="shared" si="6"/>
        <v>0</v>
      </c>
      <c r="BH104" s="145">
        <f t="shared" si="7"/>
        <v>0</v>
      </c>
      <c r="BI104" s="145">
        <f t="shared" si="8"/>
        <v>0</v>
      </c>
      <c r="BJ104" s="18" t="s">
        <v>80</v>
      </c>
      <c r="BK104" s="145">
        <f t="shared" si="9"/>
        <v>0</v>
      </c>
      <c r="BL104" s="18" t="s">
        <v>822</v>
      </c>
      <c r="BM104" s="144" t="s">
        <v>388</v>
      </c>
    </row>
    <row r="105" spans="2:65" s="1" customFormat="1" ht="21.75" customHeight="1">
      <c r="B105" s="132"/>
      <c r="C105" s="133" t="s">
        <v>283</v>
      </c>
      <c r="D105" s="133" t="s">
        <v>164</v>
      </c>
      <c r="E105" s="134" t="s">
        <v>2300</v>
      </c>
      <c r="F105" s="135" t="s">
        <v>2301</v>
      </c>
      <c r="G105" s="136" t="s">
        <v>212</v>
      </c>
      <c r="H105" s="137">
        <v>67</v>
      </c>
      <c r="I105" s="138"/>
      <c r="J105" s="139">
        <f t="shared" si="0"/>
        <v>0</v>
      </c>
      <c r="K105" s="135" t="s">
        <v>3</v>
      </c>
      <c r="L105" s="33"/>
      <c r="M105" s="140" t="s">
        <v>3</v>
      </c>
      <c r="N105" s="141" t="s">
        <v>44</v>
      </c>
      <c r="P105" s="142">
        <f t="shared" si="1"/>
        <v>0</v>
      </c>
      <c r="Q105" s="142">
        <v>0</v>
      </c>
      <c r="R105" s="142">
        <f t="shared" si="2"/>
        <v>0</v>
      </c>
      <c r="S105" s="142">
        <v>0</v>
      </c>
      <c r="T105" s="143">
        <f t="shared" si="3"/>
        <v>0</v>
      </c>
      <c r="AR105" s="144" t="s">
        <v>822</v>
      </c>
      <c r="AT105" s="144" t="s">
        <v>164</v>
      </c>
      <c r="AU105" s="144" t="s">
        <v>82</v>
      </c>
      <c r="AY105" s="18" t="s">
        <v>161</v>
      </c>
      <c r="BE105" s="145">
        <f t="shared" si="4"/>
        <v>0</v>
      </c>
      <c r="BF105" s="145">
        <f t="shared" si="5"/>
        <v>0</v>
      </c>
      <c r="BG105" s="145">
        <f t="shared" si="6"/>
        <v>0</v>
      </c>
      <c r="BH105" s="145">
        <f t="shared" si="7"/>
        <v>0</v>
      </c>
      <c r="BI105" s="145">
        <f t="shared" si="8"/>
        <v>0</v>
      </c>
      <c r="BJ105" s="18" t="s">
        <v>80</v>
      </c>
      <c r="BK105" s="145">
        <f t="shared" si="9"/>
        <v>0</v>
      </c>
      <c r="BL105" s="18" t="s">
        <v>822</v>
      </c>
      <c r="BM105" s="144" t="s">
        <v>400</v>
      </c>
    </row>
    <row r="106" spans="2:65" s="1" customFormat="1" ht="24.2" customHeight="1">
      <c r="B106" s="132"/>
      <c r="C106" s="133" t="s">
        <v>288</v>
      </c>
      <c r="D106" s="133" t="s">
        <v>164</v>
      </c>
      <c r="E106" s="134" t="s">
        <v>2302</v>
      </c>
      <c r="F106" s="135" t="s">
        <v>2303</v>
      </c>
      <c r="G106" s="136" t="s">
        <v>212</v>
      </c>
      <c r="H106" s="137">
        <v>34</v>
      </c>
      <c r="I106" s="138"/>
      <c r="J106" s="139">
        <f t="shared" si="0"/>
        <v>0</v>
      </c>
      <c r="K106" s="135" t="s">
        <v>3</v>
      </c>
      <c r="L106" s="33"/>
      <c r="M106" s="140" t="s">
        <v>3</v>
      </c>
      <c r="N106" s="141" t="s">
        <v>44</v>
      </c>
      <c r="P106" s="142">
        <f t="shared" si="1"/>
        <v>0</v>
      </c>
      <c r="Q106" s="142">
        <v>0</v>
      </c>
      <c r="R106" s="142">
        <f t="shared" si="2"/>
        <v>0</v>
      </c>
      <c r="S106" s="142">
        <v>0</v>
      </c>
      <c r="T106" s="143">
        <f t="shared" si="3"/>
        <v>0</v>
      </c>
      <c r="AR106" s="144" t="s">
        <v>822</v>
      </c>
      <c r="AT106" s="144" t="s">
        <v>164</v>
      </c>
      <c r="AU106" s="144" t="s">
        <v>82</v>
      </c>
      <c r="AY106" s="18" t="s">
        <v>161</v>
      </c>
      <c r="BE106" s="145">
        <f t="shared" si="4"/>
        <v>0</v>
      </c>
      <c r="BF106" s="145">
        <f t="shared" si="5"/>
        <v>0</v>
      </c>
      <c r="BG106" s="145">
        <f t="shared" si="6"/>
        <v>0</v>
      </c>
      <c r="BH106" s="145">
        <f t="shared" si="7"/>
        <v>0</v>
      </c>
      <c r="BI106" s="145">
        <f t="shared" si="8"/>
        <v>0</v>
      </c>
      <c r="BJ106" s="18" t="s">
        <v>80</v>
      </c>
      <c r="BK106" s="145">
        <f t="shared" si="9"/>
        <v>0</v>
      </c>
      <c r="BL106" s="18" t="s">
        <v>822</v>
      </c>
      <c r="BM106" s="144" t="s">
        <v>421</v>
      </c>
    </row>
    <row r="107" spans="2:65" s="1" customFormat="1" ht="24.2" customHeight="1">
      <c r="B107" s="132"/>
      <c r="C107" s="133" t="s">
        <v>9</v>
      </c>
      <c r="D107" s="133" t="s">
        <v>164</v>
      </c>
      <c r="E107" s="134" t="s">
        <v>2304</v>
      </c>
      <c r="F107" s="135" t="s">
        <v>2305</v>
      </c>
      <c r="G107" s="136" t="s">
        <v>212</v>
      </c>
      <c r="H107" s="137">
        <v>30</v>
      </c>
      <c r="I107" s="138"/>
      <c r="J107" s="139">
        <f t="shared" si="0"/>
        <v>0</v>
      </c>
      <c r="K107" s="135" t="s">
        <v>3</v>
      </c>
      <c r="L107" s="33"/>
      <c r="M107" s="140" t="s">
        <v>3</v>
      </c>
      <c r="N107" s="141" t="s">
        <v>44</v>
      </c>
      <c r="P107" s="142">
        <f t="shared" si="1"/>
        <v>0</v>
      </c>
      <c r="Q107" s="142">
        <v>0</v>
      </c>
      <c r="R107" s="142">
        <f t="shared" si="2"/>
        <v>0</v>
      </c>
      <c r="S107" s="142">
        <v>0</v>
      </c>
      <c r="T107" s="143">
        <f t="shared" si="3"/>
        <v>0</v>
      </c>
      <c r="AR107" s="144" t="s">
        <v>822</v>
      </c>
      <c r="AT107" s="144" t="s">
        <v>164</v>
      </c>
      <c r="AU107" s="144" t="s">
        <v>82</v>
      </c>
      <c r="AY107" s="18" t="s">
        <v>161</v>
      </c>
      <c r="BE107" s="145">
        <f t="shared" si="4"/>
        <v>0</v>
      </c>
      <c r="BF107" s="145">
        <f t="shared" si="5"/>
        <v>0</v>
      </c>
      <c r="BG107" s="145">
        <f t="shared" si="6"/>
        <v>0</v>
      </c>
      <c r="BH107" s="145">
        <f t="shared" si="7"/>
        <v>0</v>
      </c>
      <c r="BI107" s="145">
        <f t="shared" si="8"/>
        <v>0</v>
      </c>
      <c r="BJ107" s="18" t="s">
        <v>80</v>
      </c>
      <c r="BK107" s="145">
        <f t="shared" si="9"/>
        <v>0</v>
      </c>
      <c r="BL107" s="18" t="s">
        <v>822</v>
      </c>
      <c r="BM107" s="144" t="s">
        <v>434</v>
      </c>
    </row>
    <row r="108" spans="2:65" s="1" customFormat="1" ht="24.2" customHeight="1">
      <c r="B108" s="132"/>
      <c r="C108" s="133" t="s">
        <v>310</v>
      </c>
      <c r="D108" s="133" t="s">
        <v>164</v>
      </c>
      <c r="E108" s="134" t="s">
        <v>2306</v>
      </c>
      <c r="F108" s="135" t="s">
        <v>2307</v>
      </c>
      <c r="G108" s="136" t="s">
        <v>212</v>
      </c>
      <c r="H108" s="137">
        <v>8</v>
      </c>
      <c r="I108" s="138"/>
      <c r="J108" s="139">
        <f t="shared" si="0"/>
        <v>0</v>
      </c>
      <c r="K108" s="135" t="s">
        <v>3</v>
      </c>
      <c r="L108" s="33"/>
      <c r="M108" s="140" t="s">
        <v>3</v>
      </c>
      <c r="N108" s="141" t="s">
        <v>44</v>
      </c>
      <c r="P108" s="142">
        <f t="shared" si="1"/>
        <v>0</v>
      </c>
      <c r="Q108" s="142">
        <v>0</v>
      </c>
      <c r="R108" s="142">
        <f t="shared" si="2"/>
        <v>0</v>
      </c>
      <c r="S108" s="142">
        <v>0</v>
      </c>
      <c r="T108" s="143">
        <f t="shared" si="3"/>
        <v>0</v>
      </c>
      <c r="AR108" s="144" t="s">
        <v>822</v>
      </c>
      <c r="AT108" s="144" t="s">
        <v>164</v>
      </c>
      <c r="AU108" s="144" t="s">
        <v>82</v>
      </c>
      <c r="AY108" s="18" t="s">
        <v>161</v>
      </c>
      <c r="BE108" s="145">
        <f t="shared" si="4"/>
        <v>0</v>
      </c>
      <c r="BF108" s="145">
        <f t="shared" si="5"/>
        <v>0</v>
      </c>
      <c r="BG108" s="145">
        <f t="shared" si="6"/>
        <v>0</v>
      </c>
      <c r="BH108" s="145">
        <f t="shared" si="7"/>
        <v>0</v>
      </c>
      <c r="BI108" s="145">
        <f t="shared" si="8"/>
        <v>0</v>
      </c>
      <c r="BJ108" s="18" t="s">
        <v>80</v>
      </c>
      <c r="BK108" s="145">
        <f t="shared" si="9"/>
        <v>0</v>
      </c>
      <c r="BL108" s="18" t="s">
        <v>822</v>
      </c>
      <c r="BM108" s="144" t="s">
        <v>488</v>
      </c>
    </row>
    <row r="109" spans="2:65" s="1" customFormat="1" ht="24.2" customHeight="1">
      <c r="B109" s="132"/>
      <c r="C109" s="133" t="s">
        <v>322</v>
      </c>
      <c r="D109" s="133" t="s">
        <v>164</v>
      </c>
      <c r="E109" s="134" t="s">
        <v>2308</v>
      </c>
      <c r="F109" s="135" t="s">
        <v>2309</v>
      </c>
      <c r="G109" s="136" t="s">
        <v>212</v>
      </c>
      <c r="H109" s="137">
        <v>2</v>
      </c>
      <c r="I109" s="138"/>
      <c r="J109" s="139">
        <f t="shared" si="0"/>
        <v>0</v>
      </c>
      <c r="K109" s="135" t="s">
        <v>3</v>
      </c>
      <c r="L109" s="33"/>
      <c r="M109" s="140" t="s">
        <v>3</v>
      </c>
      <c r="N109" s="141" t="s">
        <v>44</v>
      </c>
      <c r="P109" s="142">
        <f t="shared" si="1"/>
        <v>0</v>
      </c>
      <c r="Q109" s="142">
        <v>0</v>
      </c>
      <c r="R109" s="142">
        <f t="shared" si="2"/>
        <v>0</v>
      </c>
      <c r="S109" s="142">
        <v>0</v>
      </c>
      <c r="T109" s="143">
        <f t="shared" si="3"/>
        <v>0</v>
      </c>
      <c r="AR109" s="144" t="s">
        <v>822</v>
      </c>
      <c r="AT109" s="144" t="s">
        <v>164</v>
      </c>
      <c r="AU109" s="144" t="s">
        <v>82</v>
      </c>
      <c r="AY109" s="18" t="s">
        <v>161</v>
      </c>
      <c r="BE109" s="145">
        <f t="shared" si="4"/>
        <v>0</v>
      </c>
      <c r="BF109" s="145">
        <f t="shared" si="5"/>
        <v>0</v>
      </c>
      <c r="BG109" s="145">
        <f t="shared" si="6"/>
        <v>0</v>
      </c>
      <c r="BH109" s="145">
        <f t="shared" si="7"/>
        <v>0</v>
      </c>
      <c r="BI109" s="145">
        <f t="shared" si="8"/>
        <v>0</v>
      </c>
      <c r="BJ109" s="18" t="s">
        <v>80</v>
      </c>
      <c r="BK109" s="145">
        <f t="shared" si="9"/>
        <v>0</v>
      </c>
      <c r="BL109" s="18" t="s">
        <v>822</v>
      </c>
      <c r="BM109" s="144" t="s">
        <v>570</v>
      </c>
    </row>
    <row r="110" spans="2:65" s="1" customFormat="1" ht="33" customHeight="1">
      <c r="B110" s="132"/>
      <c r="C110" s="133" t="s">
        <v>329</v>
      </c>
      <c r="D110" s="133" t="s">
        <v>164</v>
      </c>
      <c r="E110" s="134" t="s">
        <v>2310</v>
      </c>
      <c r="F110" s="135" t="s">
        <v>2311</v>
      </c>
      <c r="G110" s="136" t="s">
        <v>212</v>
      </c>
      <c r="H110" s="137">
        <v>12</v>
      </c>
      <c r="I110" s="138"/>
      <c r="J110" s="139">
        <f t="shared" si="0"/>
        <v>0</v>
      </c>
      <c r="K110" s="135" t="s">
        <v>3</v>
      </c>
      <c r="L110" s="33"/>
      <c r="M110" s="140" t="s">
        <v>3</v>
      </c>
      <c r="N110" s="141" t="s">
        <v>44</v>
      </c>
      <c r="P110" s="142">
        <f t="shared" si="1"/>
        <v>0</v>
      </c>
      <c r="Q110" s="142">
        <v>0</v>
      </c>
      <c r="R110" s="142">
        <f t="shared" si="2"/>
        <v>0</v>
      </c>
      <c r="S110" s="142">
        <v>0</v>
      </c>
      <c r="T110" s="143">
        <f t="shared" si="3"/>
        <v>0</v>
      </c>
      <c r="AR110" s="144" t="s">
        <v>822</v>
      </c>
      <c r="AT110" s="144" t="s">
        <v>164</v>
      </c>
      <c r="AU110" s="144" t="s">
        <v>82</v>
      </c>
      <c r="AY110" s="18" t="s">
        <v>161</v>
      </c>
      <c r="BE110" s="145">
        <f t="shared" si="4"/>
        <v>0</v>
      </c>
      <c r="BF110" s="145">
        <f t="shared" si="5"/>
        <v>0</v>
      </c>
      <c r="BG110" s="145">
        <f t="shared" si="6"/>
        <v>0</v>
      </c>
      <c r="BH110" s="145">
        <f t="shared" si="7"/>
        <v>0</v>
      </c>
      <c r="BI110" s="145">
        <f t="shared" si="8"/>
        <v>0</v>
      </c>
      <c r="BJ110" s="18" t="s">
        <v>80</v>
      </c>
      <c r="BK110" s="145">
        <f t="shared" si="9"/>
        <v>0</v>
      </c>
      <c r="BL110" s="18" t="s">
        <v>822</v>
      </c>
      <c r="BM110" s="144" t="s">
        <v>591</v>
      </c>
    </row>
    <row r="111" spans="2:65" s="1" customFormat="1" ht="24.2" customHeight="1">
      <c r="B111" s="132"/>
      <c r="C111" s="133" t="s">
        <v>337</v>
      </c>
      <c r="D111" s="133" t="s">
        <v>164</v>
      </c>
      <c r="E111" s="134" t="s">
        <v>2312</v>
      </c>
      <c r="F111" s="135" t="s">
        <v>2313</v>
      </c>
      <c r="G111" s="136" t="s">
        <v>212</v>
      </c>
      <c r="H111" s="137">
        <v>4</v>
      </c>
      <c r="I111" s="138"/>
      <c r="J111" s="139">
        <f t="shared" si="0"/>
        <v>0</v>
      </c>
      <c r="K111" s="135" t="s">
        <v>3</v>
      </c>
      <c r="L111" s="33"/>
      <c r="M111" s="140" t="s">
        <v>3</v>
      </c>
      <c r="N111" s="141" t="s">
        <v>44</v>
      </c>
      <c r="P111" s="142">
        <f t="shared" si="1"/>
        <v>0</v>
      </c>
      <c r="Q111" s="142">
        <v>0</v>
      </c>
      <c r="R111" s="142">
        <f t="shared" si="2"/>
        <v>0</v>
      </c>
      <c r="S111" s="142">
        <v>0</v>
      </c>
      <c r="T111" s="143">
        <f t="shared" si="3"/>
        <v>0</v>
      </c>
      <c r="AR111" s="144" t="s">
        <v>822</v>
      </c>
      <c r="AT111" s="144" t="s">
        <v>164</v>
      </c>
      <c r="AU111" s="144" t="s">
        <v>82</v>
      </c>
      <c r="AY111" s="18" t="s">
        <v>161</v>
      </c>
      <c r="BE111" s="145">
        <f t="shared" si="4"/>
        <v>0</v>
      </c>
      <c r="BF111" s="145">
        <f t="shared" si="5"/>
        <v>0</v>
      </c>
      <c r="BG111" s="145">
        <f t="shared" si="6"/>
        <v>0</v>
      </c>
      <c r="BH111" s="145">
        <f t="shared" si="7"/>
        <v>0</v>
      </c>
      <c r="BI111" s="145">
        <f t="shared" si="8"/>
        <v>0</v>
      </c>
      <c r="BJ111" s="18" t="s">
        <v>80</v>
      </c>
      <c r="BK111" s="145">
        <f t="shared" si="9"/>
        <v>0</v>
      </c>
      <c r="BL111" s="18" t="s">
        <v>822</v>
      </c>
      <c r="BM111" s="144" t="s">
        <v>607</v>
      </c>
    </row>
    <row r="112" spans="2:65" s="1" customFormat="1" ht="24.2" customHeight="1">
      <c r="B112" s="132"/>
      <c r="C112" s="133" t="s">
        <v>346</v>
      </c>
      <c r="D112" s="133" t="s">
        <v>164</v>
      </c>
      <c r="E112" s="134" t="s">
        <v>2314</v>
      </c>
      <c r="F112" s="135" t="s">
        <v>2315</v>
      </c>
      <c r="G112" s="136" t="s">
        <v>212</v>
      </c>
      <c r="H112" s="137">
        <v>8</v>
      </c>
      <c r="I112" s="138"/>
      <c r="J112" s="139">
        <f t="shared" si="0"/>
        <v>0</v>
      </c>
      <c r="K112" s="135" t="s">
        <v>3</v>
      </c>
      <c r="L112" s="33"/>
      <c r="M112" s="140" t="s">
        <v>3</v>
      </c>
      <c r="N112" s="141" t="s">
        <v>44</v>
      </c>
      <c r="P112" s="142">
        <f t="shared" si="1"/>
        <v>0</v>
      </c>
      <c r="Q112" s="142">
        <v>0</v>
      </c>
      <c r="R112" s="142">
        <f t="shared" si="2"/>
        <v>0</v>
      </c>
      <c r="S112" s="142">
        <v>0</v>
      </c>
      <c r="T112" s="143">
        <f t="shared" si="3"/>
        <v>0</v>
      </c>
      <c r="AR112" s="144" t="s">
        <v>822</v>
      </c>
      <c r="AT112" s="144" t="s">
        <v>164</v>
      </c>
      <c r="AU112" s="144" t="s">
        <v>82</v>
      </c>
      <c r="AY112" s="18" t="s">
        <v>161</v>
      </c>
      <c r="BE112" s="145">
        <f t="shared" si="4"/>
        <v>0</v>
      </c>
      <c r="BF112" s="145">
        <f t="shared" si="5"/>
        <v>0</v>
      </c>
      <c r="BG112" s="145">
        <f t="shared" si="6"/>
        <v>0</v>
      </c>
      <c r="BH112" s="145">
        <f t="shared" si="7"/>
        <v>0</v>
      </c>
      <c r="BI112" s="145">
        <f t="shared" si="8"/>
        <v>0</v>
      </c>
      <c r="BJ112" s="18" t="s">
        <v>80</v>
      </c>
      <c r="BK112" s="145">
        <f t="shared" si="9"/>
        <v>0</v>
      </c>
      <c r="BL112" s="18" t="s">
        <v>822</v>
      </c>
      <c r="BM112" s="144" t="s">
        <v>630</v>
      </c>
    </row>
    <row r="113" spans="2:65" s="1" customFormat="1" ht="24.2" customHeight="1">
      <c r="B113" s="132"/>
      <c r="C113" s="133" t="s">
        <v>8</v>
      </c>
      <c r="D113" s="133" t="s">
        <v>164</v>
      </c>
      <c r="E113" s="134" t="s">
        <v>2316</v>
      </c>
      <c r="F113" s="135" t="s">
        <v>2317</v>
      </c>
      <c r="G113" s="136" t="s">
        <v>212</v>
      </c>
      <c r="H113" s="137">
        <v>26</v>
      </c>
      <c r="I113" s="138"/>
      <c r="J113" s="139">
        <f t="shared" si="0"/>
        <v>0</v>
      </c>
      <c r="K113" s="135" t="s">
        <v>3</v>
      </c>
      <c r="L113" s="33"/>
      <c r="M113" s="140" t="s">
        <v>3</v>
      </c>
      <c r="N113" s="141" t="s">
        <v>44</v>
      </c>
      <c r="P113" s="142">
        <f t="shared" si="1"/>
        <v>0</v>
      </c>
      <c r="Q113" s="142">
        <v>0</v>
      </c>
      <c r="R113" s="142">
        <f t="shared" si="2"/>
        <v>0</v>
      </c>
      <c r="S113" s="142">
        <v>0</v>
      </c>
      <c r="T113" s="143">
        <f t="shared" si="3"/>
        <v>0</v>
      </c>
      <c r="AR113" s="144" t="s">
        <v>822</v>
      </c>
      <c r="AT113" s="144" t="s">
        <v>164</v>
      </c>
      <c r="AU113" s="144" t="s">
        <v>82</v>
      </c>
      <c r="AY113" s="18" t="s">
        <v>161</v>
      </c>
      <c r="BE113" s="145">
        <f t="shared" si="4"/>
        <v>0</v>
      </c>
      <c r="BF113" s="145">
        <f t="shared" si="5"/>
        <v>0</v>
      </c>
      <c r="BG113" s="145">
        <f t="shared" si="6"/>
        <v>0</v>
      </c>
      <c r="BH113" s="145">
        <f t="shared" si="7"/>
        <v>0</v>
      </c>
      <c r="BI113" s="145">
        <f t="shared" si="8"/>
        <v>0</v>
      </c>
      <c r="BJ113" s="18" t="s">
        <v>80</v>
      </c>
      <c r="BK113" s="145">
        <f t="shared" si="9"/>
        <v>0</v>
      </c>
      <c r="BL113" s="18" t="s">
        <v>822</v>
      </c>
      <c r="BM113" s="144" t="s">
        <v>644</v>
      </c>
    </row>
    <row r="114" spans="2:65" s="1" customFormat="1" ht="16.5" customHeight="1">
      <c r="B114" s="132"/>
      <c r="C114" s="133" t="s">
        <v>222</v>
      </c>
      <c r="D114" s="133" t="s">
        <v>164</v>
      </c>
      <c r="E114" s="134" t="s">
        <v>2318</v>
      </c>
      <c r="F114" s="135" t="s">
        <v>2319</v>
      </c>
      <c r="G114" s="136" t="s">
        <v>212</v>
      </c>
      <c r="H114" s="137">
        <v>3</v>
      </c>
      <c r="I114" s="138"/>
      <c r="J114" s="139">
        <f t="shared" si="0"/>
        <v>0</v>
      </c>
      <c r="K114" s="135" t="s">
        <v>3</v>
      </c>
      <c r="L114" s="33"/>
      <c r="M114" s="140" t="s">
        <v>3</v>
      </c>
      <c r="N114" s="141" t="s">
        <v>44</v>
      </c>
      <c r="P114" s="142">
        <f t="shared" si="1"/>
        <v>0</v>
      </c>
      <c r="Q114" s="142">
        <v>0</v>
      </c>
      <c r="R114" s="142">
        <f t="shared" si="2"/>
        <v>0</v>
      </c>
      <c r="S114" s="142">
        <v>0</v>
      </c>
      <c r="T114" s="143">
        <f t="shared" si="3"/>
        <v>0</v>
      </c>
      <c r="AR114" s="144" t="s">
        <v>822</v>
      </c>
      <c r="AT114" s="144" t="s">
        <v>164</v>
      </c>
      <c r="AU114" s="144" t="s">
        <v>82</v>
      </c>
      <c r="AY114" s="18" t="s">
        <v>161</v>
      </c>
      <c r="BE114" s="145">
        <f t="shared" si="4"/>
        <v>0</v>
      </c>
      <c r="BF114" s="145">
        <f t="shared" si="5"/>
        <v>0</v>
      </c>
      <c r="BG114" s="145">
        <f t="shared" si="6"/>
        <v>0</v>
      </c>
      <c r="BH114" s="145">
        <f t="shared" si="7"/>
        <v>0</v>
      </c>
      <c r="BI114" s="145">
        <f t="shared" si="8"/>
        <v>0</v>
      </c>
      <c r="BJ114" s="18" t="s">
        <v>80</v>
      </c>
      <c r="BK114" s="145">
        <f t="shared" si="9"/>
        <v>0</v>
      </c>
      <c r="BL114" s="18" t="s">
        <v>822</v>
      </c>
      <c r="BM114" s="144" t="s">
        <v>668</v>
      </c>
    </row>
    <row r="115" spans="2:65" s="1" customFormat="1" ht="24.2" customHeight="1">
      <c r="B115" s="132"/>
      <c r="C115" s="133" t="s">
        <v>370</v>
      </c>
      <c r="D115" s="133" t="s">
        <v>164</v>
      </c>
      <c r="E115" s="134" t="s">
        <v>2320</v>
      </c>
      <c r="F115" s="135" t="s">
        <v>2321</v>
      </c>
      <c r="G115" s="136" t="s">
        <v>212</v>
      </c>
      <c r="H115" s="137">
        <v>2</v>
      </c>
      <c r="I115" s="138"/>
      <c r="J115" s="139">
        <f t="shared" si="0"/>
        <v>0</v>
      </c>
      <c r="K115" s="135" t="s">
        <v>3</v>
      </c>
      <c r="L115" s="33"/>
      <c r="M115" s="140" t="s">
        <v>3</v>
      </c>
      <c r="N115" s="141" t="s">
        <v>44</v>
      </c>
      <c r="P115" s="142">
        <f t="shared" si="1"/>
        <v>0</v>
      </c>
      <c r="Q115" s="142">
        <v>0</v>
      </c>
      <c r="R115" s="142">
        <f t="shared" si="2"/>
        <v>0</v>
      </c>
      <c r="S115" s="142">
        <v>0</v>
      </c>
      <c r="T115" s="143">
        <f t="shared" si="3"/>
        <v>0</v>
      </c>
      <c r="AR115" s="144" t="s">
        <v>822</v>
      </c>
      <c r="AT115" s="144" t="s">
        <v>164</v>
      </c>
      <c r="AU115" s="144" t="s">
        <v>82</v>
      </c>
      <c r="AY115" s="18" t="s">
        <v>161</v>
      </c>
      <c r="BE115" s="145">
        <f t="shared" si="4"/>
        <v>0</v>
      </c>
      <c r="BF115" s="145">
        <f t="shared" si="5"/>
        <v>0</v>
      </c>
      <c r="BG115" s="145">
        <f t="shared" si="6"/>
        <v>0</v>
      </c>
      <c r="BH115" s="145">
        <f t="shared" si="7"/>
        <v>0</v>
      </c>
      <c r="BI115" s="145">
        <f t="shared" si="8"/>
        <v>0</v>
      </c>
      <c r="BJ115" s="18" t="s">
        <v>80</v>
      </c>
      <c r="BK115" s="145">
        <f t="shared" si="9"/>
        <v>0</v>
      </c>
      <c r="BL115" s="18" t="s">
        <v>822</v>
      </c>
      <c r="BM115" s="144" t="s">
        <v>676</v>
      </c>
    </row>
    <row r="116" spans="2:65" s="1" customFormat="1" ht="24.2" customHeight="1">
      <c r="B116" s="132"/>
      <c r="C116" s="133" t="s">
        <v>388</v>
      </c>
      <c r="D116" s="133" t="s">
        <v>164</v>
      </c>
      <c r="E116" s="134" t="s">
        <v>2322</v>
      </c>
      <c r="F116" s="135" t="s">
        <v>2323</v>
      </c>
      <c r="G116" s="136" t="s">
        <v>212</v>
      </c>
      <c r="H116" s="137">
        <v>587</v>
      </c>
      <c r="I116" s="138"/>
      <c r="J116" s="139">
        <f t="shared" si="0"/>
        <v>0</v>
      </c>
      <c r="K116" s="135" t="s">
        <v>3</v>
      </c>
      <c r="L116" s="33"/>
      <c r="M116" s="140" t="s">
        <v>3</v>
      </c>
      <c r="N116" s="141" t="s">
        <v>44</v>
      </c>
      <c r="P116" s="142">
        <f t="shared" si="1"/>
        <v>0</v>
      </c>
      <c r="Q116" s="142">
        <v>0</v>
      </c>
      <c r="R116" s="142">
        <f t="shared" si="2"/>
        <v>0</v>
      </c>
      <c r="S116" s="142">
        <v>0</v>
      </c>
      <c r="T116" s="143">
        <f t="shared" si="3"/>
        <v>0</v>
      </c>
      <c r="AR116" s="144" t="s">
        <v>822</v>
      </c>
      <c r="AT116" s="144" t="s">
        <v>164</v>
      </c>
      <c r="AU116" s="144" t="s">
        <v>82</v>
      </c>
      <c r="AY116" s="18" t="s">
        <v>161</v>
      </c>
      <c r="BE116" s="145">
        <f t="shared" si="4"/>
        <v>0</v>
      </c>
      <c r="BF116" s="145">
        <f t="shared" si="5"/>
        <v>0</v>
      </c>
      <c r="BG116" s="145">
        <f t="shared" si="6"/>
        <v>0</v>
      </c>
      <c r="BH116" s="145">
        <f t="shared" si="7"/>
        <v>0</v>
      </c>
      <c r="BI116" s="145">
        <f t="shared" si="8"/>
        <v>0</v>
      </c>
      <c r="BJ116" s="18" t="s">
        <v>80</v>
      </c>
      <c r="BK116" s="145">
        <f t="shared" si="9"/>
        <v>0</v>
      </c>
      <c r="BL116" s="18" t="s">
        <v>822</v>
      </c>
      <c r="BM116" s="144" t="s">
        <v>691</v>
      </c>
    </row>
    <row r="117" spans="2:65" s="1" customFormat="1" ht="24.2" customHeight="1">
      <c r="B117" s="132"/>
      <c r="C117" s="133" t="s">
        <v>395</v>
      </c>
      <c r="D117" s="133" t="s">
        <v>164</v>
      </c>
      <c r="E117" s="134" t="s">
        <v>2324</v>
      </c>
      <c r="F117" s="135" t="s">
        <v>2325</v>
      </c>
      <c r="G117" s="136" t="s">
        <v>212</v>
      </c>
      <c r="H117" s="137">
        <v>48</v>
      </c>
      <c r="I117" s="138"/>
      <c r="J117" s="139">
        <f t="shared" si="0"/>
        <v>0</v>
      </c>
      <c r="K117" s="135" t="s">
        <v>3</v>
      </c>
      <c r="L117" s="33"/>
      <c r="M117" s="140" t="s">
        <v>3</v>
      </c>
      <c r="N117" s="141" t="s">
        <v>44</v>
      </c>
      <c r="P117" s="142">
        <f t="shared" si="1"/>
        <v>0</v>
      </c>
      <c r="Q117" s="142">
        <v>0</v>
      </c>
      <c r="R117" s="142">
        <f t="shared" si="2"/>
        <v>0</v>
      </c>
      <c r="S117" s="142">
        <v>0</v>
      </c>
      <c r="T117" s="143">
        <f t="shared" si="3"/>
        <v>0</v>
      </c>
      <c r="AR117" s="144" t="s">
        <v>822</v>
      </c>
      <c r="AT117" s="144" t="s">
        <v>164</v>
      </c>
      <c r="AU117" s="144" t="s">
        <v>82</v>
      </c>
      <c r="AY117" s="18" t="s">
        <v>161</v>
      </c>
      <c r="BE117" s="145">
        <f t="shared" si="4"/>
        <v>0</v>
      </c>
      <c r="BF117" s="145">
        <f t="shared" si="5"/>
        <v>0</v>
      </c>
      <c r="BG117" s="145">
        <f t="shared" si="6"/>
        <v>0</v>
      </c>
      <c r="BH117" s="145">
        <f t="shared" si="7"/>
        <v>0</v>
      </c>
      <c r="BI117" s="145">
        <f t="shared" si="8"/>
        <v>0</v>
      </c>
      <c r="BJ117" s="18" t="s">
        <v>80</v>
      </c>
      <c r="BK117" s="145">
        <f t="shared" si="9"/>
        <v>0</v>
      </c>
      <c r="BL117" s="18" t="s">
        <v>822</v>
      </c>
      <c r="BM117" s="144" t="s">
        <v>294</v>
      </c>
    </row>
    <row r="118" spans="2:65" s="1" customFormat="1" ht="24.2" customHeight="1">
      <c r="B118" s="132"/>
      <c r="C118" s="133" t="s">
        <v>400</v>
      </c>
      <c r="D118" s="133" t="s">
        <v>164</v>
      </c>
      <c r="E118" s="134" t="s">
        <v>2326</v>
      </c>
      <c r="F118" s="135" t="s">
        <v>2327</v>
      </c>
      <c r="G118" s="136" t="s">
        <v>212</v>
      </c>
      <c r="H118" s="137">
        <v>40</v>
      </c>
      <c r="I118" s="138"/>
      <c r="J118" s="139">
        <f t="shared" si="0"/>
        <v>0</v>
      </c>
      <c r="K118" s="135" t="s">
        <v>3</v>
      </c>
      <c r="L118" s="33"/>
      <c r="M118" s="140" t="s">
        <v>3</v>
      </c>
      <c r="N118" s="141" t="s">
        <v>44</v>
      </c>
      <c r="P118" s="142">
        <f t="shared" si="1"/>
        <v>0</v>
      </c>
      <c r="Q118" s="142">
        <v>0</v>
      </c>
      <c r="R118" s="142">
        <f t="shared" si="2"/>
        <v>0</v>
      </c>
      <c r="S118" s="142">
        <v>0</v>
      </c>
      <c r="T118" s="143">
        <f t="shared" si="3"/>
        <v>0</v>
      </c>
      <c r="AR118" s="144" t="s">
        <v>822</v>
      </c>
      <c r="AT118" s="144" t="s">
        <v>164</v>
      </c>
      <c r="AU118" s="144" t="s">
        <v>82</v>
      </c>
      <c r="AY118" s="18" t="s">
        <v>161</v>
      </c>
      <c r="BE118" s="145">
        <f t="shared" si="4"/>
        <v>0</v>
      </c>
      <c r="BF118" s="145">
        <f t="shared" si="5"/>
        <v>0</v>
      </c>
      <c r="BG118" s="145">
        <f t="shared" si="6"/>
        <v>0</v>
      </c>
      <c r="BH118" s="145">
        <f t="shared" si="7"/>
        <v>0</v>
      </c>
      <c r="BI118" s="145">
        <f t="shared" si="8"/>
        <v>0</v>
      </c>
      <c r="BJ118" s="18" t="s">
        <v>80</v>
      </c>
      <c r="BK118" s="145">
        <f t="shared" si="9"/>
        <v>0</v>
      </c>
      <c r="BL118" s="18" t="s">
        <v>822</v>
      </c>
      <c r="BM118" s="144" t="s">
        <v>720</v>
      </c>
    </row>
    <row r="119" spans="2:65" s="1" customFormat="1" ht="24.2" customHeight="1">
      <c r="B119" s="132"/>
      <c r="C119" s="133" t="s">
        <v>414</v>
      </c>
      <c r="D119" s="133" t="s">
        <v>164</v>
      </c>
      <c r="E119" s="134" t="s">
        <v>2328</v>
      </c>
      <c r="F119" s="135" t="s">
        <v>2329</v>
      </c>
      <c r="G119" s="136" t="s">
        <v>212</v>
      </c>
      <c r="H119" s="137">
        <v>10</v>
      </c>
      <c r="I119" s="138"/>
      <c r="J119" s="139">
        <f t="shared" si="0"/>
        <v>0</v>
      </c>
      <c r="K119" s="135" t="s">
        <v>3</v>
      </c>
      <c r="L119" s="33"/>
      <c r="M119" s="140" t="s">
        <v>3</v>
      </c>
      <c r="N119" s="141" t="s">
        <v>44</v>
      </c>
      <c r="P119" s="142">
        <f t="shared" si="1"/>
        <v>0</v>
      </c>
      <c r="Q119" s="142">
        <v>0</v>
      </c>
      <c r="R119" s="142">
        <f t="shared" si="2"/>
        <v>0</v>
      </c>
      <c r="S119" s="142">
        <v>0</v>
      </c>
      <c r="T119" s="143">
        <f t="shared" si="3"/>
        <v>0</v>
      </c>
      <c r="AR119" s="144" t="s">
        <v>822</v>
      </c>
      <c r="AT119" s="144" t="s">
        <v>164</v>
      </c>
      <c r="AU119" s="144" t="s">
        <v>82</v>
      </c>
      <c r="AY119" s="18" t="s">
        <v>161</v>
      </c>
      <c r="BE119" s="145">
        <f t="shared" si="4"/>
        <v>0</v>
      </c>
      <c r="BF119" s="145">
        <f t="shared" si="5"/>
        <v>0</v>
      </c>
      <c r="BG119" s="145">
        <f t="shared" si="6"/>
        <v>0</v>
      </c>
      <c r="BH119" s="145">
        <f t="shared" si="7"/>
        <v>0</v>
      </c>
      <c r="BI119" s="145">
        <f t="shared" si="8"/>
        <v>0</v>
      </c>
      <c r="BJ119" s="18" t="s">
        <v>80</v>
      </c>
      <c r="BK119" s="145">
        <f t="shared" si="9"/>
        <v>0</v>
      </c>
      <c r="BL119" s="18" t="s">
        <v>822</v>
      </c>
      <c r="BM119" s="144" t="s">
        <v>733</v>
      </c>
    </row>
    <row r="120" spans="2:65" s="1" customFormat="1" ht="24.2" customHeight="1">
      <c r="B120" s="132"/>
      <c r="C120" s="133" t="s">
        <v>421</v>
      </c>
      <c r="D120" s="133" t="s">
        <v>164</v>
      </c>
      <c r="E120" s="134" t="s">
        <v>2330</v>
      </c>
      <c r="F120" s="135" t="s">
        <v>2331</v>
      </c>
      <c r="G120" s="136" t="s">
        <v>212</v>
      </c>
      <c r="H120" s="137">
        <v>2</v>
      </c>
      <c r="I120" s="138"/>
      <c r="J120" s="139">
        <f t="shared" si="0"/>
        <v>0</v>
      </c>
      <c r="K120" s="135" t="s">
        <v>3</v>
      </c>
      <c r="L120" s="33"/>
      <c r="M120" s="140" t="s">
        <v>3</v>
      </c>
      <c r="N120" s="141" t="s">
        <v>44</v>
      </c>
      <c r="P120" s="142">
        <f t="shared" si="1"/>
        <v>0</v>
      </c>
      <c r="Q120" s="142">
        <v>0</v>
      </c>
      <c r="R120" s="142">
        <f t="shared" si="2"/>
        <v>0</v>
      </c>
      <c r="S120" s="142">
        <v>0</v>
      </c>
      <c r="T120" s="143">
        <f t="shared" si="3"/>
        <v>0</v>
      </c>
      <c r="AR120" s="144" t="s">
        <v>822</v>
      </c>
      <c r="AT120" s="144" t="s">
        <v>164</v>
      </c>
      <c r="AU120" s="144" t="s">
        <v>82</v>
      </c>
      <c r="AY120" s="18" t="s">
        <v>161</v>
      </c>
      <c r="BE120" s="145">
        <f t="shared" si="4"/>
        <v>0</v>
      </c>
      <c r="BF120" s="145">
        <f t="shared" si="5"/>
        <v>0</v>
      </c>
      <c r="BG120" s="145">
        <f t="shared" si="6"/>
        <v>0</v>
      </c>
      <c r="BH120" s="145">
        <f t="shared" si="7"/>
        <v>0</v>
      </c>
      <c r="BI120" s="145">
        <f t="shared" si="8"/>
        <v>0</v>
      </c>
      <c r="BJ120" s="18" t="s">
        <v>80</v>
      </c>
      <c r="BK120" s="145">
        <f t="shared" si="9"/>
        <v>0</v>
      </c>
      <c r="BL120" s="18" t="s">
        <v>822</v>
      </c>
      <c r="BM120" s="144" t="s">
        <v>755</v>
      </c>
    </row>
    <row r="121" spans="2:65" s="1" customFormat="1" ht="24.2" customHeight="1">
      <c r="B121" s="132"/>
      <c r="C121" s="133" t="s">
        <v>427</v>
      </c>
      <c r="D121" s="133" t="s">
        <v>164</v>
      </c>
      <c r="E121" s="134" t="s">
        <v>2332</v>
      </c>
      <c r="F121" s="135" t="s">
        <v>2333</v>
      </c>
      <c r="G121" s="136" t="s">
        <v>212</v>
      </c>
      <c r="H121" s="137">
        <v>6</v>
      </c>
      <c r="I121" s="138"/>
      <c r="J121" s="139">
        <f t="shared" si="0"/>
        <v>0</v>
      </c>
      <c r="K121" s="135" t="s">
        <v>3</v>
      </c>
      <c r="L121" s="33"/>
      <c r="M121" s="140" t="s">
        <v>3</v>
      </c>
      <c r="N121" s="141" t="s">
        <v>44</v>
      </c>
      <c r="P121" s="142">
        <f t="shared" si="1"/>
        <v>0</v>
      </c>
      <c r="Q121" s="142">
        <v>0</v>
      </c>
      <c r="R121" s="142">
        <f t="shared" si="2"/>
        <v>0</v>
      </c>
      <c r="S121" s="142">
        <v>0</v>
      </c>
      <c r="T121" s="143">
        <f t="shared" si="3"/>
        <v>0</v>
      </c>
      <c r="AR121" s="144" t="s">
        <v>822</v>
      </c>
      <c r="AT121" s="144" t="s">
        <v>164</v>
      </c>
      <c r="AU121" s="144" t="s">
        <v>82</v>
      </c>
      <c r="AY121" s="18" t="s">
        <v>161</v>
      </c>
      <c r="BE121" s="145">
        <f t="shared" si="4"/>
        <v>0</v>
      </c>
      <c r="BF121" s="145">
        <f t="shared" si="5"/>
        <v>0</v>
      </c>
      <c r="BG121" s="145">
        <f t="shared" si="6"/>
        <v>0</v>
      </c>
      <c r="BH121" s="145">
        <f t="shared" si="7"/>
        <v>0</v>
      </c>
      <c r="BI121" s="145">
        <f t="shared" si="8"/>
        <v>0</v>
      </c>
      <c r="BJ121" s="18" t="s">
        <v>80</v>
      </c>
      <c r="BK121" s="145">
        <f t="shared" si="9"/>
        <v>0</v>
      </c>
      <c r="BL121" s="18" t="s">
        <v>822</v>
      </c>
      <c r="BM121" s="144" t="s">
        <v>768</v>
      </c>
    </row>
    <row r="122" spans="2:65" s="1" customFormat="1" ht="16.5" customHeight="1">
      <c r="B122" s="132"/>
      <c r="C122" s="133" t="s">
        <v>434</v>
      </c>
      <c r="D122" s="133" t="s">
        <v>164</v>
      </c>
      <c r="E122" s="134" t="s">
        <v>2334</v>
      </c>
      <c r="F122" s="135" t="s">
        <v>2335</v>
      </c>
      <c r="G122" s="136" t="s">
        <v>212</v>
      </c>
      <c r="H122" s="137">
        <v>1</v>
      </c>
      <c r="I122" s="138"/>
      <c r="J122" s="139">
        <f t="shared" si="0"/>
        <v>0</v>
      </c>
      <c r="K122" s="135" t="s">
        <v>3</v>
      </c>
      <c r="L122" s="33"/>
      <c r="M122" s="140" t="s">
        <v>3</v>
      </c>
      <c r="N122" s="141" t="s">
        <v>44</v>
      </c>
      <c r="P122" s="142">
        <f t="shared" si="1"/>
        <v>0</v>
      </c>
      <c r="Q122" s="142">
        <v>0</v>
      </c>
      <c r="R122" s="142">
        <f t="shared" si="2"/>
        <v>0</v>
      </c>
      <c r="S122" s="142">
        <v>0</v>
      </c>
      <c r="T122" s="143">
        <f t="shared" si="3"/>
        <v>0</v>
      </c>
      <c r="AR122" s="144" t="s">
        <v>822</v>
      </c>
      <c r="AT122" s="144" t="s">
        <v>164</v>
      </c>
      <c r="AU122" s="144" t="s">
        <v>82</v>
      </c>
      <c r="AY122" s="18" t="s">
        <v>161</v>
      </c>
      <c r="BE122" s="145">
        <f t="shared" si="4"/>
        <v>0</v>
      </c>
      <c r="BF122" s="145">
        <f t="shared" si="5"/>
        <v>0</v>
      </c>
      <c r="BG122" s="145">
        <f t="shared" si="6"/>
        <v>0</v>
      </c>
      <c r="BH122" s="145">
        <f t="shared" si="7"/>
        <v>0</v>
      </c>
      <c r="BI122" s="145">
        <f t="shared" si="8"/>
        <v>0</v>
      </c>
      <c r="BJ122" s="18" t="s">
        <v>80</v>
      </c>
      <c r="BK122" s="145">
        <f t="shared" si="9"/>
        <v>0</v>
      </c>
      <c r="BL122" s="18" t="s">
        <v>822</v>
      </c>
      <c r="BM122" s="144" t="s">
        <v>788</v>
      </c>
    </row>
    <row r="123" spans="2:65" s="1" customFormat="1" ht="16.5" customHeight="1">
      <c r="B123" s="132"/>
      <c r="C123" s="133" t="s">
        <v>481</v>
      </c>
      <c r="D123" s="133" t="s">
        <v>164</v>
      </c>
      <c r="E123" s="134" t="s">
        <v>2336</v>
      </c>
      <c r="F123" s="135" t="s">
        <v>2337</v>
      </c>
      <c r="G123" s="136" t="s">
        <v>212</v>
      </c>
      <c r="H123" s="137">
        <v>1</v>
      </c>
      <c r="I123" s="138"/>
      <c r="J123" s="139">
        <f t="shared" si="0"/>
        <v>0</v>
      </c>
      <c r="K123" s="135" t="s">
        <v>3</v>
      </c>
      <c r="L123" s="33"/>
      <c r="M123" s="140" t="s">
        <v>3</v>
      </c>
      <c r="N123" s="141" t="s">
        <v>44</v>
      </c>
      <c r="P123" s="142">
        <f t="shared" si="1"/>
        <v>0</v>
      </c>
      <c r="Q123" s="142">
        <v>0</v>
      </c>
      <c r="R123" s="142">
        <f t="shared" si="2"/>
        <v>0</v>
      </c>
      <c r="S123" s="142">
        <v>0</v>
      </c>
      <c r="T123" s="143">
        <f t="shared" si="3"/>
        <v>0</v>
      </c>
      <c r="AR123" s="144" t="s">
        <v>822</v>
      </c>
      <c r="AT123" s="144" t="s">
        <v>164</v>
      </c>
      <c r="AU123" s="144" t="s">
        <v>82</v>
      </c>
      <c r="AY123" s="18" t="s">
        <v>161</v>
      </c>
      <c r="BE123" s="145">
        <f t="shared" si="4"/>
        <v>0</v>
      </c>
      <c r="BF123" s="145">
        <f t="shared" si="5"/>
        <v>0</v>
      </c>
      <c r="BG123" s="145">
        <f t="shared" si="6"/>
        <v>0</v>
      </c>
      <c r="BH123" s="145">
        <f t="shared" si="7"/>
        <v>0</v>
      </c>
      <c r="BI123" s="145">
        <f t="shared" si="8"/>
        <v>0</v>
      </c>
      <c r="BJ123" s="18" t="s">
        <v>80</v>
      </c>
      <c r="BK123" s="145">
        <f t="shared" si="9"/>
        <v>0</v>
      </c>
      <c r="BL123" s="18" t="s">
        <v>822</v>
      </c>
      <c r="BM123" s="144" t="s">
        <v>804</v>
      </c>
    </row>
    <row r="124" spans="2:65" s="1" customFormat="1" ht="16.5" customHeight="1">
      <c r="B124" s="132"/>
      <c r="C124" s="133" t="s">
        <v>488</v>
      </c>
      <c r="D124" s="133" t="s">
        <v>164</v>
      </c>
      <c r="E124" s="134" t="s">
        <v>2338</v>
      </c>
      <c r="F124" s="135" t="s">
        <v>2339</v>
      </c>
      <c r="G124" s="136" t="s">
        <v>212</v>
      </c>
      <c r="H124" s="137">
        <v>1</v>
      </c>
      <c r="I124" s="138"/>
      <c r="J124" s="139">
        <f t="shared" si="0"/>
        <v>0</v>
      </c>
      <c r="K124" s="135" t="s">
        <v>3</v>
      </c>
      <c r="L124" s="33"/>
      <c r="M124" s="140" t="s">
        <v>3</v>
      </c>
      <c r="N124" s="141" t="s">
        <v>44</v>
      </c>
      <c r="P124" s="142">
        <f t="shared" si="1"/>
        <v>0</v>
      </c>
      <c r="Q124" s="142">
        <v>0</v>
      </c>
      <c r="R124" s="142">
        <f t="shared" si="2"/>
        <v>0</v>
      </c>
      <c r="S124" s="142">
        <v>0</v>
      </c>
      <c r="T124" s="143">
        <f t="shared" si="3"/>
        <v>0</v>
      </c>
      <c r="AR124" s="144" t="s">
        <v>822</v>
      </c>
      <c r="AT124" s="144" t="s">
        <v>164</v>
      </c>
      <c r="AU124" s="144" t="s">
        <v>82</v>
      </c>
      <c r="AY124" s="18" t="s">
        <v>161</v>
      </c>
      <c r="BE124" s="145">
        <f t="shared" si="4"/>
        <v>0</v>
      </c>
      <c r="BF124" s="145">
        <f t="shared" si="5"/>
        <v>0</v>
      </c>
      <c r="BG124" s="145">
        <f t="shared" si="6"/>
        <v>0</v>
      </c>
      <c r="BH124" s="145">
        <f t="shared" si="7"/>
        <v>0</v>
      </c>
      <c r="BI124" s="145">
        <f t="shared" si="8"/>
        <v>0</v>
      </c>
      <c r="BJ124" s="18" t="s">
        <v>80</v>
      </c>
      <c r="BK124" s="145">
        <f t="shared" si="9"/>
        <v>0</v>
      </c>
      <c r="BL124" s="18" t="s">
        <v>822</v>
      </c>
      <c r="BM124" s="144" t="s">
        <v>822</v>
      </c>
    </row>
    <row r="125" spans="2:65" s="1" customFormat="1" ht="16.5" customHeight="1">
      <c r="B125" s="132"/>
      <c r="C125" s="133" t="s">
        <v>513</v>
      </c>
      <c r="D125" s="133" t="s">
        <v>164</v>
      </c>
      <c r="E125" s="134" t="s">
        <v>2340</v>
      </c>
      <c r="F125" s="135" t="s">
        <v>2341</v>
      </c>
      <c r="G125" s="136" t="s">
        <v>212</v>
      </c>
      <c r="H125" s="137">
        <v>1</v>
      </c>
      <c r="I125" s="138"/>
      <c r="J125" s="139">
        <f aca="true" t="shared" si="10" ref="J125:J144">ROUND(I125*H125,2)</f>
        <v>0</v>
      </c>
      <c r="K125" s="135" t="s">
        <v>3</v>
      </c>
      <c r="L125" s="33"/>
      <c r="M125" s="140" t="s">
        <v>3</v>
      </c>
      <c r="N125" s="141" t="s">
        <v>44</v>
      </c>
      <c r="P125" s="142">
        <f aca="true" t="shared" si="11" ref="P125:P144">O125*H125</f>
        <v>0</v>
      </c>
      <c r="Q125" s="142">
        <v>0</v>
      </c>
      <c r="R125" s="142">
        <f aca="true" t="shared" si="12" ref="R125:R144">Q125*H125</f>
        <v>0</v>
      </c>
      <c r="S125" s="142">
        <v>0</v>
      </c>
      <c r="T125" s="143">
        <f aca="true" t="shared" si="13" ref="T125:T144">S125*H125</f>
        <v>0</v>
      </c>
      <c r="AR125" s="144" t="s">
        <v>822</v>
      </c>
      <c r="AT125" s="144" t="s">
        <v>164</v>
      </c>
      <c r="AU125" s="144" t="s">
        <v>82</v>
      </c>
      <c r="AY125" s="18" t="s">
        <v>161</v>
      </c>
      <c r="BE125" s="145">
        <f aca="true" t="shared" si="14" ref="BE125:BE144">IF(N125="základní",J125,0)</f>
        <v>0</v>
      </c>
      <c r="BF125" s="145">
        <f aca="true" t="shared" si="15" ref="BF125:BF144">IF(N125="snížená",J125,0)</f>
        <v>0</v>
      </c>
      <c r="BG125" s="145">
        <f aca="true" t="shared" si="16" ref="BG125:BG144">IF(N125="zákl. přenesená",J125,0)</f>
        <v>0</v>
      </c>
      <c r="BH125" s="145">
        <f aca="true" t="shared" si="17" ref="BH125:BH144">IF(N125="sníž. přenesená",J125,0)</f>
        <v>0</v>
      </c>
      <c r="BI125" s="145">
        <f aca="true" t="shared" si="18" ref="BI125:BI144">IF(N125="nulová",J125,0)</f>
        <v>0</v>
      </c>
      <c r="BJ125" s="18" t="s">
        <v>80</v>
      </c>
      <c r="BK125" s="145">
        <f aca="true" t="shared" si="19" ref="BK125:BK144">ROUND(I125*H125,2)</f>
        <v>0</v>
      </c>
      <c r="BL125" s="18" t="s">
        <v>822</v>
      </c>
      <c r="BM125" s="144" t="s">
        <v>833</v>
      </c>
    </row>
    <row r="126" spans="2:65" s="1" customFormat="1" ht="16.5" customHeight="1">
      <c r="B126" s="132"/>
      <c r="C126" s="133" t="s">
        <v>570</v>
      </c>
      <c r="D126" s="133" t="s">
        <v>164</v>
      </c>
      <c r="E126" s="134" t="s">
        <v>2342</v>
      </c>
      <c r="F126" s="135" t="s">
        <v>2343</v>
      </c>
      <c r="G126" s="136" t="s">
        <v>212</v>
      </c>
      <c r="H126" s="137">
        <v>1</v>
      </c>
      <c r="I126" s="138"/>
      <c r="J126" s="139">
        <f t="shared" si="10"/>
        <v>0</v>
      </c>
      <c r="K126" s="135" t="s">
        <v>3</v>
      </c>
      <c r="L126" s="33"/>
      <c r="M126" s="140" t="s">
        <v>3</v>
      </c>
      <c r="N126" s="141" t="s">
        <v>44</v>
      </c>
      <c r="P126" s="142">
        <f t="shared" si="11"/>
        <v>0</v>
      </c>
      <c r="Q126" s="142">
        <v>0</v>
      </c>
      <c r="R126" s="142">
        <f t="shared" si="12"/>
        <v>0</v>
      </c>
      <c r="S126" s="142">
        <v>0</v>
      </c>
      <c r="T126" s="143">
        <f t="shared" si="13"/>
        <v>0</v>
      </c>
      <c r="AR126" s="144" t="s">
        <v>822</v>
      </c>
      <c r="AT126" s="144" t="s">
        <v>164</v>
      </c>
      <c r="AU126" s="144" t="s">
        <v>82</v>
      </c>
      <c r="AY126" s="18" t="s">
        <v>161</v>
      </c>
      <c r="BE126" s="145">
        <f t="shared" si="14"/>
        <v>0</v>
      </c>
      <c r="BF126" s="145">
        <f t="shared" si="15"/>
        <v>0</v>
      </c>
      <c r="BG126" s="145">
        <f t="shared" si="16"/>
        <v>0</v>
      </c>
      <c r="BH126" s="145">
        <f t="shared" si="17"/>
        <v>0</v>
      </c>
      <c r="BI126" s="145">
        <f t="shared" si="18"/>
        <v>0</v>
      </c>
      <c r="BJ126" s="18" t="s">
        <v>80</v>
      </c>
      <c r="BK126" s="145">
        <f t="shared" si="19"/>
        <v>0</v>
      </c>
      <c r="BL126" s="18" t="s">
        <v>822</v>
      </c>
      <c r="BM126" s="144" t="s">
        <v>843</v>
      </c>
    </row>
    <row r="127" spans="2:65" s="1" customFormat="1" ht="16.5" customHeight="1">
      <c r="B127" s="132"/>
      <c r="C127" s="133" t="s">
        <v>577</v>
      </c>
      <c r="D127" s="133" t="s">
        <v>164</v>
      </c>
      <c r="E127" s="134" t="s">
        <v>2344</v>
      </c>
      <c r="F127" s="135" t="s">
        <v>2345</v>
      </c>
      <c r="G127" s="136" t="s">
        <v>212</v>
      </c>
      <c r="H127" s="137">
        <v>1</v>
      </c>
      <c r="I127" s="138"/>
      <c r="J127" s="139">
        <f t="shared" si="10"/>
        <v>0</v>
      </c>
      <c r="K127" s="135" t="s">
        <v>3</v>
      </c>
      <c r="L127" s="33"/>
      <c r="M127" s="140" t="s">
        <v>3</v>
      </c>
      <c r="N127" s="141" t="s">
        <v>44</v>
      </c>
      <c r="P127" s="142">
        <f t="shared" si="11"/>
        <v>0</v>
      </c>
      <c r="Q127" s="142">
        <v>0</v>
      </c>
      <c r="R127" s="142">
        <f t="shared" si="12"/>
        <v>0</v>
      </c>
      <c r="S127" s="142">
        <v>0</v>
      </c>
      <c r="T127" s="143">
        <f t="shared" si="13"/>
        <v>0</v>
      </c>
      <c r="AR127" s="144" t="s">
        <v>822</v>
      </c>
      <c r="AT127" s="144" t="s">
        <v>164</v>
      </c>
      <c r="AU127" s="144" t="s">
        <v>82</v>
      </c>
      <c r="AY127" s="18" t="s">
        <v>161</v>
      </c>
      <c r="BE127" s="145">
        <f t="shared" si="14"/>
        <v>0</v>
      </c>
      <c r="BF127" s="145">
        <f t="shared" si="15"/>
        <v>0</v>
      </c>
      <c r="BG127" s="145">
        <f t="shared" si="16"/>
        <v>0</v>
      </c>
      <c r="BH127" s="145">
        <f t="shared" si="17"/>
        <v>0</v>
      </c>
      <c r="BI127" s="145">
        <f t="shared" si="18"/>
        <v>0</v>
      </c>
      <c r="BJ127" s="18" t="s">
        <v>80</v>
      </c>
      <c r="BK127" s="145">
        <f t="shared" si="19"/>
        <v>0</v>
      </c>
      <c r="BL127" s="18" t="s">
        <v>822</v>
      </c>
      <c r="BM127" s="144" t="s">
        <v>852</v>
      </c>
    </row>
    <row r="128" spans="2:65" s="1" customFormat="1" ht="16.5" customHeight="1">
      <c r="B128" s="132"/>
      <c r="C128" s="133" t="s">
        <v>591</v>
      </c>
      <c r="D128" s="133" t="s">
        <v>164</v>
      </c>
      <c r="E128" s="134" t="s">
        <v>2346</v>
      </c>
      <c r="F128" s="135" t="s">
        <v>2347</v>
      </c>
      <c r="G128" s="136" t="s">
        <v>212</v>
      </c>
      <c r="H128" s="137">
        <v>1</v>
      </c>
      <c r="I128" s="138"/>
      <c r="J128" s="139">
        <f t="shared" si="10"/>
        <v>0</v>
      </c>
      <c r="K128" s="135" t="s">
        <v>3</v>
      </c>
      <c r="L128" s="33"/>
      <c r="M128" s="140" t="s">
        <v>3</v>
      </c>
      <c r="N128" s="141" t="s">
        <v>44</v>
      </c>
      <c r="P128" s="142">
        <f t="shared" si="11"/>
        <v>0</v>
      </c>
      <c r="Q128" s="142">
        <v>0</v>
      </c>
      <c r="R128" s="142">
        <f t="shared" si="12"/>
        <v>0</v>
      </c>
      <c r="S128" s="142">
        <v>0</v>
      </c>
      <c r="T128" s="143">
        <f t="shared" si="13"/>
        <v>0</v>
      </c>
      <c r="AR128" s="144" t="s">
        <v>822</v>
      </c>
      <c r="AT128" s="144" t="s">
        <v>164</v>
      </c>
      <c r="AU128" s="144" t="s">
        <v>82</v>
      </c>
      <c r="AY128" s="18" t="s">
        <v>161</v>
      </c>
      <c r="BE128" s="145">
        <f t="shared" si="14"/>
        <v>0</v>
      </c>
      <c r="BF128" s="145">
        <f t="shared" si="15"/>
        <v>0</v>
      </c>
      <c r="BG128" s="145">
        <f t="shared" si="16"/>
        <v>0</v>
      </c>
      <c r="BH128" s="145">
        <f t="shared" si="17"/>
        <v>0</v>
      </c>
      <c r="BI128" s="145">
        <f t="shared" si="18"/>
        <v>0</v>
      </c>
      <c r="BJ128" s="18" t="s">
        <v>80</v>
      </c>
      <c r="BK128" s="145">
        <f t="shared" si="19"/>
        <v>0</v>
      </c>
      <c r="BL128" s="18" t="s">
        <v>822</v>
      </c>
      <c r="BM128" s="144" t="s">
        <v>861</v>
      </c>
    </row>
    <row r="129" spans="2:65" s="1" customFormat="1" ht="16.5" customHeight="1">
      <c r="B129" s="132"/>
      <c r="C129" s="133" t="s">
        <v>603</v>
      </c>
      <c r="D129" s="133" t="s">
        <v>164</v>
      </c>
      <c r="E129" s="134" t="s">
        <v>2348</v>
      </c>
      <c r="F129" s="135" t="s">
        <v>2349</v>
      </c>
      <c r="G129" s="136" t="s">
        <v>212</v>
      </c>
      <c r="H129" s="137">
        <v>500</v>
      </c>
      <c r="I129" s="138"/>
      <c r="J129" s="139">
        <f t="shared" si="10"/>
        <v>0</v>
      </c>
      <c r="K129" s="135" t="s">
        <v>3</v>
      </c>
      <c r="L129" s="33"/>
      <c r="M129" s="140" t="s">
        <v>3</v>
      </c>
      <c r="N129" s="141" t="s">
        <v>44</v>
      </c>
      <c r="P129" s="142">
        <f t="shared" si="11"/>
        <v>0</v>
      </c>
      <c r="Q129" s="142">
        <v>0</v>
      </c>
      <c r="R129" s="142">
        <f t="shared" si="12"/>
        <v>0</v>
      </c>
      <c r="S129" s="142">
        <v>0</v>
      </c>
      <c r="T129" s="143">
        <f t="shared" si="13"/>
        <v>0</v>
      </c>
      <c r="AR129" s="144" t="s">
        <v>822</v>
      </c>
      <c r="AT129" s="144" t="s">
        <v>164</v>
      </c>
      <c r="AU129" s="144" t="s">
        <v>82</v>
      </c>
      <c r="AY129" s="18" t="s">
        <v>161</v>
      </c>
      <c r="BE129" s="145">
        <f t="shared" si="14"/>
        <v>0</v>
      </c>
      <c r="BF129" s="145">
        <f t="shared" si="15"/>
        <v>0</v>
      </c>
      <c r="BG129" s="145">
        <f t="shared" si="16"/>
        <v>0</v>
      </c>
      <c r="BH129" s="145">
        <f t="shared" si="17"/>
        <v>0</v>
      </c>
      <c r="BI129" s="145">
        <f t="shared" si="18"/>
        <v>0</v>
      </c>
      <c r="BJ129" s="18" t="s">
        <v>80</v>
      </c>
      <c r="BK129" s="145">
        <f t="shared" si="19"/>
        <v>0</v>
      </c>
      <c r="BL129" s="18" t="s">
        <v>822</v>
      </c>
      <c r="BM129" s="144" t="s">
        <v>869</v>
      </c>
    </row>
    <row r="130" spans="2:65" s="1" customFormat="1" ht="24.2" customHeight="1">
      <c r="B130" s="132"/>
      <c r="C130" s="133" t="s">
        <v>607</v>
      </c>
      <c r="D130" s="133" t="s">
        <v>164</v>
      </c>
      <c r="E130" s="134" t="s">
        <v>2350</v>
      </c>
      <c r="F130" s="135" t="s">
        <v>2351</v>
      </c>
      <c r="G130" s="136" t="s">
        <v>212</v>
      </c>
      <c r="H130" s="137">
        <v>310</v>
      </c>
      <c r="I130" s="138"/>
      <c r="J130" s="139">
        <f t="shared" si="10"/>
        <v>0</v>
      </c>
      <c r="K130" s="135" t="s">
        <v>3</v>
      </c>
      <c r="L130" s="33"/>
      <c r="M130" s="140" t="s">
        <v>3</v>
      </c>
      <c r="N130" s="141" t="s">
        <v>44</v>
      </c>
      <c r="P130" s="142">
        <f t="shared" si="11"/>
        <v>0</v>
      </c>
      <c r="Q130" s="142">
        <v>0</v>
      </c>
      <c r="R130" s="142">
        <f t="shared" si="12"/>
        <v>0</v>
      </c>
      <c r="S130" s="142">
        <v>0</v>
      </c>
      <c r="T130" s="143">
        <f t="shared" si="13"/>
        <v>0</v>
      </c>
      <c r="AR130" s="144" t="s">
        <v>822</v>
      </c>
      <c r="AT130" s="144" t="s">
        <v>164</v>
      </c>
      <c r="AU130" s="144" t="s">
        <v>82</v>
      </c>
      <c r="AY130" s="18" t="s">
        <v>161</v>
      </c>
      <c r="BE130" s="145">
        <f t="shared" si="14"/>
        <v>0</v>
      </c>
      <c r="BF130" s="145">
        <f t="shared" si="15"/>
        <v>0</v>
      </c>
      <c r="BG130" s="145">
        <f t="shared" si="16"/>
        <v>0</v>
      </c>
      <c r="BH130" s="145">
        <f t="shared" si="17"/>
        <v>0</v>
      </c>
      <c r="BI130" s="145">
        <f t="shared" si="18"/>
        <v>0</v>
      </c>
      <c r="BJ130" s="18" t="s">
        <v>80</v>
      </c>
      <c r="BK130" s="145">
        <f t="shared" si="19"/>
        <v>0</v>
      </c>
      <c r="BL130" s="18" t="s">
        <v>822</v>
      </c>
      <c r="BM130" s="144" t="s">
        <v>877</v>
      </c>
    </row>
    <row r="131" spans="2:65" s="1" customFormat="1" ht="16.5" customHeight="1">
      <c r="B131" s="132"/>
      <c r="C131" s="133" t="s">
        <v>625</v>
      </c>
      <c r="D131" s="133" t="s">
        <v>164</v>
      </c>
      <c r="E131" s="134" t="s">
        <v>2352</v>
      </c>
      <c r="F131" s="135" t="s">
        <v>2353</v>
      </c>
      <c r="G131" s="136" t="s">
        <v>212</v>
      </c>
      <c r="H131" s="137">
        <v>27</v>
      </c>
      <c r="I131" s="138"/>
      <c r="J131" s="139">
        <f t="shared" si="10"/>
        <v>0</v>
      </c>
      <c r="K131" s="135" t="s">
        <v>3</v>
      </c>
      <c r="L131" s="33"/>
      <c r="M131" s="140" t="s">
        <v>3</v>
      </c>
      <c r="N131" s="141" t="s">
        <v>44</v>
      </c>
      <c r="P131" s="142">
        <f t="shared" si="11"/>
        <v>0</v>
      </c>
      <c r="Q131" s="142">
        <v>0</v>
      </c>
      <c r="R131" s="142">
        <f t="shared" si="12"/>
        <v>0</v>
      </c>
      <c r="S131" s="142">
        <v>0</v>
      </c>
      <c r="T131" s="143">
        <f t="shared" si="13"/>
        <v>0</v>
      </c>
      <c r="AR131" s="144" t="s">
        <v>822</v>
      </c>
      <c r="AT131" s="144" t="s">
        <v>164</v>
      </c>
      <c r="AU131" s="144" t="s">
        <v>82</v>
      </c>
      <c r="AY131" s="18" t="s">
        <v>161</v>
      </c>
      <c r="BE131" s="145">
        <f t="shared" si="14"/>
        <v>0</v>
      </c>
      <c r="BF131" s="145">
        <f t="shared" si="15"/>
        <v>0</v>
      </c>
      <c r="BG131" s="145">
        <f t="shared" si="16"/>
        <v>0</v>
      </c>
      <c r="BH131" s="145">
        <f t="shared" si="17"/>
        <v>0</v>
      </c>
      <c r="BI131" s="145">
        <f t="shared" si="18"/>
        <v>0</v>
      </c>
      <c r="BJ131" s="18" t="s">
        <v>80</v>
      </c>
      <c r="BK131" s="145">
        <f t="shared" si="19"/>
        <v>0</v>
      </c>
      <c r="BL131" s="18" t="s">
        <v>822</v>
      </c>
      <c r="BM131" s="144" t="s">
        <v>887</v>
      </c>
    </row>
    <row r="132" spans="2:65" s="1" customFormat="1" ht="24.2" customHeight="1">
      <c r="B132" s="132"/>
      <c r="C132" s="133" t="s">
        <v>630</v>
      </c>
      <c r="D132" s="133" t="s">
        <v>164</v>
      </c>
      <c r="E132" s="134" t="s">
        <v>2354</v>
      </c>
      <c r="F132" s="135" t="s">
        <v>2355</v>
      </c>
      <c r="G132" s="136" t="s">
        <v>340</v>
      </c>
      <c r="H132" s="137">
        <v>480</v>
      </c>
      <c r="I132" s="138"/>
      <c r="J132" s="139">
        <f t="shared" si="10"/>
        <v>0</v>
      </c>
      <c r="K132" s="135" t="s">
        <v>3</v>
      </c>
      <c r="L132" s="33"/>
      <c r="M132" s="140" t="s">
        <v>3</v>
      </c>
      <c r="N132" s="141" t="s">
        <v>44</v>
      </c>
      <c r="P132" s="142">
        <f t="shared" si="11"/>
        <v>0</v>
      </c>
      <c r="Q132" s="142">
        <v>0</v>
      </c>
      <c r="R132" s="142">
        <f t="shared" si="12"/>
        <v>0</v>
      </c>
      <c r="S132" s="142">
        <v>0</v>
      </c>
      <c r="T132" s="143">
        <f t="shared" si="13"/>
        <v>0</v>
      </c>
      <c r="AR132" s="144" t="s">
        <v>822</v>
      </c>
      <c r="AT132" s="144" t="s">
        <v>164</v>
      </c>
      <c r="AU132" s="144" t="s">
        <v>82</v>
      </c>
      <c r="AY132" s="18" t="s">
        <v>161</v>
      </c>
      <c r="BE132" s="145">
        <f t="shared" si="14"/>
        <v>0</v>
      </c>
      <c r="BF132" s="145">
        <f t="shared" si="15"/>
        <v>0</v>
      </c>
      <c r="BG132" s="145">
        <f t="shared" si="16"/>
        <v>0</v>
      </c>
      <c r="BH132" s="145">
        <f t="shared" si="17"/>
        <v>0</v>
      </c>
      <c r="BI132" s="145">
        <f t="shared" si="18"/>
        <v>0</v>
      </c>
      <c r="BJ132" s="18" t="s">
        <v>80</v>
      </c>
      <c r="BK132" s="145">
        <f t="shared" si="19"/>
        <v>0</v>
      </c>
      <c r="BL132" s="18" t="s">
        <v>822</v>
      </c>
      <c r="BM132" s="144" t="s">
        <v>903</v>
      </c>
    </row>
    <row r="133" spans="2:65" s="1" customFormat="1" ht="24.2" customHeight="1">
      <c r="B133" s="132"/>
      <c r="C133" s="133" t="s">
        <v>637</v>
      </c>
      <c r="D133" s="133" t="s">
        <v>164</v>
      </c>
      <c r="E133" s="134" t="s">
        <v>2356</v>
      </c>
      <c r="F133" s="135" t="s">
        <v>2357</v>
      </c>
      <c r="G133" s="136" t="s">
        <v>340</v>
      </c>
      <c r="H133" s="137">
        <v>3592</v>
      </c>
      <c r="I133" s="138"/>
      <c r="J133" s="139">
        <f t="shared" si="10"/>
        <v>0</v>
      </c>
      <c r="K133" s="135" t="s">
        <v>3</v>
      </c>
      <c r="L133" s="33"/>
      <c r="M133" s="140" t="s">
        <v>3</v>
      </c>
      <c r="N133" s="141" t="s">
        <v>44</v>
      </c>
      <c r="P133" s="142">
        <f t="shared" si="11"/>
        <v>0</v>
      </c>
      <c r="Q133" s="142">
        <v>0</v>
      </c>
      <c r="R133" s="142">
        <f t="shared" si="12"/>
        <v>0</v>
      </c>
      <c r="S133" s="142">
        <v>0</v>
      </c>
      <c r="T133" s="143">
        <f t="shared" si="13"/>
        <v>0</v>
      </c>
      <c r="AR133" s="144" t="s">
        <v>822</v>
      </c>
      <c r="AT133" s="144" t="s">
        <v>164</v>
      </c>
      <c r="AU133" s="144" t="s">
        <v>82</v>
      </c>
      <c r="AY133" s="18" t="s">
        <v>161</v>
      </c>
      <c r="BE133" s="145">
        <f t="shared" si="14"/>
        <v>0</v>
      </c>
      <c r="BF133" s="145">
        <f t="shared" si="15"/>
        <v>0</v>
      </c>
      <c r="BG133" s="145">
        <f t="shared" si="16"/>
        <v>0</v>
      </c>
      <c r="BH133" s="145">
        <f t="shared" si="17"/>
        <v>0</v>
      </c>
      <c r="BI133" s="145">
        <f t="shared" si="18"/>
        <v>0</v>
      </c>
      <c r="BJ133" s="18" t="s">
        <v>80</v>
      </c>
      <c r="BK133" s="145">
        <f t="shared" si="19"/>
        <v>0</v>
      </c>
      <c r="BL133" s="18" t="s">
        <v>822</v>
      </c>
      <c r="BM133" s="144" t="s">
        <v>931</v>
      </c>
    </row>
    <row r="134" spans="2:65" s="1" customFormat="1" ht="24.2" customHeight="1">
      <c r="B134" s="132"/>
      <c r="C134" s="133" t="s">
        <v>644</v>
      </c>
      <c r="D134" s="133" t="s">
        <v>164</v>
      </c>
      <c r="E134" s="134" t="s">
        <v>2358</v>
      </c>
      <c r="F134" s="135" t="s">
        <v>2359</v>
      </c>
      <c r="G134" s="136" t="s">
        <v>340</v>
      </c>
      <c r="H134" s="137">
        <v>1690</v>
      </c>
      <c r="I134" s="138"/>
      <c r="J134" s="139">
        <f t="shared" si="10"/>
        <v>0</v>
      </c>
      <c r="K134" s="135" t="s">
        <v>3</v>
      </c>
      <c r="L134" s="33"/>
      <c r="M134" s="140" t="s">
        <v>3</v>
      </c>
      <c r="N134" s="141" t="s">
        <v>44</v>
      </c>
      <c r="P134" s="142">
        <f t="shared" si="11"/>
        <v>0</v>
      </c>
      <c r="Q134" s="142">
        <v>0</v>
      </c>
      <c r="R134" s="142">
        <f t="shared" si="12"/>
        <v>0</v>
      </c>
      <c r="S134" s="142">
        <v>0</v>
      </c>
      <c r="T134" s="143">
        <f t="shared" si="13"/>
        <v>0</v>
      </c>
      <c r="AR134" s="144" t="s">
        <v>822</v>
      </c>
      <c r="AT134" s="144" t="s">
        <v>164</v>
      </c>
      <c r="AU134" s="144" t="s">
        <v>82</v>
      </c>
      <c r="AY134" s="18" t="s">
        <v>161</v>
      </c>
      <c r="BE134" s="145">
        <f t="shared" si="14"/>
        <v>0</v>
      </c>
      <c r="BF134" s="145">
        <f t="shared" si="15"/>
        <v>0</v>
      </c>
      <c r="BG134" s="145">
        <f t="shared" si="16"/>
        <v>0</v>
      </c>
      <c r="BH134" s="145">
        <f t="shared" si="17"/>
        <v>0</v>
      </c>
      <c r="BI134" s="145">
        <f t="shared" si="18"/>
        <v>0</v>
      </c>
      <c r="BJ134" s="18" t="s">
        <v>80</v>
      </c>
      <c r="BK134" s="145">
        <f t="shared" si="19"/>
        <v>0</v>
      </c>
      <c r="BL134" s="18" t="s">
        <v>822</v>
      </c>
      <c r="BM134" s="144" t="s">
        <v>943</v>
      </c>
    </row>
    <row r="135" spans="2:65" s="1" customFormat="1" ht="24.2" customHeight="1">
      <c r="B135" s="132"/>
      <c r="C135" s="133" t="s">
        <v>652</v>
      </c>
      <c r="D135" s="133" t="s">
        <v>164</v>
      </c>
      <c r="E135" s="134" t="s">
        <v>2360</v>
      </c>
      <c r="F135" s="135" t="s">
        <v>2361</v>
      </c>
      <c r="G135" s="136" t="s">
        <v>340</v>
      </c>
      <c r="H135" s="137">
        <v>4260</v>
      </c>
      <c r="I135" s="138"/>
      <c r="J135" s="139">
        <f t="shared" si="10"/>
        <v>0</v>
      </c>
      <c r="K135" s="135" t="s">
        <v>3</v>
      </c>
      <c r="L135" s="33"/>
      <c r="M135" s="140" t="s">
        <v>3</v>
      </c>
      <c r="N135" s="141" t="s">
        <v>44</v>
      </c>
      <c r="P135" s="142">
        <f t="shared" si="11"/>
        <v>0</v>
      </c>
      <c r="Q135" s="142">
        <v>0</v>
      </c>
      <c r="R135" s="142">
        <f t="shared" si="12"/>
        <v>0</v>
      </c>
      <c r="S135" s="142">
        <v>0</v>
      </c>
      <c r="T135" s="143">
        <f t="shared" si="13"/>
        <v>0</v>
      </c>
      <c r="AR135" s="144" t="s">
        <v>822</v>
      </c>
      <c r="AT135" s="144" t="s">
        <v>164</v>
      </c>
      <c r="AU135" s="144" t="s">
        <v>82</v>
      </c>
      <c r="AY135" s="18" t="s">
        <v>161</v>
      </c>
      <c r="BE135" s="145">
        <f t="shared" si="14"/>
        <v>0</v>
      </c>
      <c r="BF135" s="145">
        <f t="shared" si="15"/>
        <v>0</v>
      </c>
      <c r="BG135" s="145">
        <f t="shared" si="16"/>
        <v>0</v>
      </c>
      <c r="BH135" s="145">
        <f t="shared" si="17"/>
        <v>0</v>
      </c>
      <c r="BI135" s="145">
        <f t="shared" si="18"/>
        <v>0</v>
      </c>
      <c r="BJ135" s="18" t="s">
        <v>80</v>
      </c>
      <c r="BK135" s="145">
        <f t="shared" si="19"/>
        <v>0</v>
      </c>
      <c r="BL135" s="18" t="s">
        <v>822</v>
      </c>
      <c r="BM135" s="144" t="s">
        <v>953</v>
      </c>
    </row>
    <row r="136" spans="2:65" s="1" customFormat="1" ht="24.2" customHeight="1">
      <c r="B136" s="132"/>
      <c r="C136" s="133" t="s">
        <v>668</v>
      </c>
      <c r="D136" s="133" t="s">
        <v>164</v>
      </c>
      <c r="E136" s="134" t="s">
        <v>2362</v>
      </c>
      <c r="F136" s="135" t="s">
        <v>2363</v>
      </c>
      <c r="G136" s="136" t="s">
        <v>340</v>
      </c>
      <c r="H136" s="137">
        <v>520</v>
      </c>
      <c r="I136" s="138"/>
      <c r="J136" s="139">
        <f t="shared" si="10"/>
        <v>0</v>
      </c>
      <c r="K136" s="135" t="s">
        <v>3</v>
      </c>
      <c r="L136" s="33"/>
      <c r="M136" s="140" t="s">
        <v>3</v>
      </c>
      <c r="N136" s="141" t="s">
        <v>44</v>
      </c>
      <c r="P136" s="142">
        <f t="shared" si="11"/>
        <v>0</v>
      </c>
      <c r="Q136" s="142">
        <v>0</v>
      </c>
      <c r="R136" s="142">
        <f t="shared" si="12"/>
        <v>0</v>
      </c>
      <c r="S136" s="142">
        <v>0</v>
      </c>
      <c r="T136" s="143">
        <f t="shared" si="13"/>
        <v>0</v>
      </c>
      <c r="AR136" s="144" t="s">
        <v>822</v>
      </c>
      <c r="AT136" s="144" t="s">
        <v>164</v>
      </c>
      <c r="AU136" s="144" t="s">
        <v>82</v>
      </c>
      <c r="AY136" s="18" t="s">
        <v>161</v>
      </c>
      <c r="BE136" s="145">
        <f t="shared" si="14"/>
        <v>0</v>
      </c>
      <c r="BF136" s="145">
        <f t="shared" si="15"/>
        <v>0</v>
      </c>
      <c r="BG136" s="145">
        <f t="shared" si="16"/>
        <v>0</v>
      </c>
      <c r="BH136" s="145">
        <f t="shared" si="17"/>
        <v>0</v>
      </c>
      <c r="BI136" s="145">
        <f t="shared" si="18"/>
        <v>0</v>
      </c>
      <c r="BJ136" s="18" t="s">
        <v>80</v>
      </c>
      <c r="BK136" s="145">
        <f t="shared" si="19"/>
        <v>0</v>
      </c>
      <c r="BL136" s="18" t="s">
        <v>822</v>
      </c>
      <c r="BM136" s="144" t="s">
        <v>964</v>
      </c>
    </row>
    <row r="137" spans="2:65" s="1" customFormat="1" ht="24.2" customHeight="1">
      <c r="B137" s="132"/>
      <c r="C137" s="133" t="s">
        <v>672</v>
      </c>
      <c r="D137" s="133" t="s">
        <v>164</v>
      </c>
      <c r="E137" s="134" t="s">
        <v>2364</v>
      </c>
      <c r="F137" s="135" t="s">
        <v>2365</v>
      </c>
      <c r="G137" s="136" t="s">
        <v>340</v>
      </c>
      <c r="H137" s="137">
        <v>160</v>
      </c>
      <c r="I137" s="138"/>
      <c r="J137" s="139">
        <f t="shared" si="10"/>
        <v>0</v>
      </c>
      <c r="K137" s="135" t="s">
        <v>3</v>
      </c>
      <c r="L137" s="33"/>
      <c r="M137" s="140" t="s">
        <v>3</v>
      </c>
      <c r="N137" s="141" t="s">
        <v>44</v>
      </c>
      <c r="P137" s="142">
        <f t="shared" si="11"/>
        <v>0</v>
      </c>
      <c r="Q137" s="142">
        <v>0</v>
      </c>
      <c r="R137" s="142">
        <f t="shared" si="12"/>
        <v>0</v>
      </c>
      <c r="S137" s="142">
        <v>0</v>
      </c>
      <c r="T137" s="143">
        <f t="shared" si="13"/>
        <v>0</v>
      </c>
      <c r="AR137" s="144" t="s">
        <v>822</v>
      </c>
      <c r="AT137" s="144" t="s">
        <v>164</v>
      </c>
      <c r="AU137" s="144" t="s">
        <v>82</v>
      </c>
      <c r="AY137" s="18" t="s">
        <v>161</v>
      </c>
      <c r="BE137" s="145">
        <f t="shared" si="14"/>
        <v>0</v>
      </c>
      <c r="BF137" s="145">
        <f t="shared" si="15"/>
        <v>0</v>
      </c>
      <c r="BG137" s="145">
        <f t="shared" si="16"/>
        <v>0</v>
      </c>
      <c r="BH137" s="145">
        <f t="shared" si="17"/>
        <v>0</v>
      </c>
      <c r="BI137" s="145">
        <f t="shared" si="18"/>
        <v>0</v>
      </c>
      <c r="BJ137" s="18" t="s">
        <v>80</v>
      </c>
      <c r="BK137" s="145">
        <f t="shared" si="19"/>
        <v>0</v>
      </c>
      <c r="BL137" s="18" t="s">
        <v>822</v>
      </c>
      <c r="BM137" s="144" t="s">
        <v>976</v>
      </c>
    </row>
    <row r="138" spans="2:65" s="1" customFormat="1" ht="24.2" customHeight="1">
      <c r="B138" s="132"/>
      <c r="C138" s="133" t="s">
        <v>676</v>
      </c>
      <c r="D138" s="133" t="s">
        <v>164</v>
      </c>
      <c r="E138" s="134" t="s">
        <v>2366</v>
      </c>
      <c r="F138" s="135" t="s">
        <v>2367</v>
      </c>
      <c r="G138" s="136" t="s">
        <v>340</v>
      </c>
      <c r="H138" s="137">
        <v>2500</v>
      </c>
      <c r="I138" s="138"/>
      <c r="J138" s="139">
        <f t="shared" si="10"/>
        <v>0</v>
      </c>
      <c r="K138" s="135" t="s">
        <v>3</v>
      </c>
      <c r="L138" s="33"/>
      <c r="M138" s="140" t="s">
        <v>3</v>
      </c>
      <c r="N138" s="141" t="s">
        <v>44</v>
      </c>
      <c r="P138" s="142">
        <f t="shared" si="11"/>
        <v>0</v>
      </c>
      <c r="Q138" s="142">
        <v>0</v>
      </c>
      <c r="R138" s="142">
        <f t="shared" si="12"/>
        <v>0</v>
      </c>
      <c r="S138" s="142">
        <v>0</v>
      </c>
      <c r="T138" s="143">
        <f t="shared" si="13"/>
        <v>0</v>
      </c>
      <c r="AR138" s="144" t="s">
        <v>822</v>
      </c>
      <c r="AT138" s="144" t="s">
        <v>164</v>
      </c>
      <c r="AU138" s="144" t="s">
        <v>82</v>
      </c>
      <c r="AY138" s="18" t="s">
        <v>161</v>
      </c>
      <c r="BE138" s="145">
        <f t="shared" si="14"/>
        <v>0</v>
      </c>
      <c r="BF138" s="145">
        <f t="shared" si="15"/>
        <v>0</v>
      </c>
      <c r="BG138" s="145">
        <f t="shared" si="16"/>
        <v>0</v>
      </c>
      <c r="BH138" s="145">
        <f t="shared" si="17"/>
        <v>0</v>
      </c>
      <c r="BI138" s="145">
        <f t="shared" si="18"/>
        <v>0</v>
      </c>
      <c r="BJ138" s="18" t="s">
        <v>80</v>
      </c>
      <c r="BK138" s="145">
        <f t="shared" si="19"/>
        <v>0</v>
      </c>
      <c r="BL138" s="18" t="s">
        <v>822</v>
      </c>
      <c r="BM138" s="144" t="s">
        <v>984</v>
      </c>
    </row>
    <row r="139" spans="2:65" s="1" customFormat="1" ht="24.2" customHeight="1">
      <c r="B139" s="132"/>
      <c r="C139" s="133" t="s">
        <v>680</v>
      </c>
      <c r="D139" s="133" t="s">
        <v>164</v>
      </c>
      <c r="E139" s="134" t="s">
        <v>2368</v>
      </c>
      <c r="F139" s="135" t="s">
        <v>2369</v>
      </c>
      <c r="G139" s="136" t="s">
        <v>340</v>
      </c>
      <c r="H139" s="137">
        <v>150</v>
      </c>
      <c r="I139" s="138"/>
      <c r="J139" s="139">
        <f t="shared" si="10"/>
        <v>0</v>
      </c>
      <c r="K139" s="135" t="s">
        <v>3</v>
      </c>
      <c r="L139" s="33"/>
      <c r="M139" s="140" t="s">
        <v>3</v>
      </c>
      <c r="N139" s="141" t="s">
        <v>44</v>
      </c>
      <c r="P139" s="142">
        <f t="shared" si="11"/>
        <v>0</v>
      </c>
      <c r="Q139" s="142">
        <v>0</v>
      </c>
      <c r="R139" s="142">
        <f t="shared" si="12"/>
        <v>0</v>
      </c>
      <c r="S139" s="142">
        <v>0</v>
      </c>
      <c r="T139" s="143">
        <f t="shared" si="13"/>
        <v>0</v>
      </c>
      <c r="AR139" s="144" t="s">
        <v>822</v>
      </c>
      <c r="AT139" s="144" t="s">
        <v>164</v>
      </c>
      <c r="AU139" s="144" t="s">
        <v>82</v>
      </c>
      <c r="AY139" s="18" t="s">
        <v>161</v>
      </c>
      <c r="BE139" s="145">
        <f t="shared" si="14"/>
        <v>0</v>
      </c>
      <c r="BF139" s="145">
        <f t="shared" si="15"/>
        <v>0</v>
      </c>
      <c r="BG139" s="145">
        <f t="shared" si="16"/>
        <v>0</v>
      </c>
      <c r="BH139" s="145">
        <f t="shared" si="17"/>
        <v>0</v>
      </c>
      <c r="BI139" s="145">
        <f t="shared" si="18"/>
        <v>0</v>
      </c>
      <c r="BJ139" s="18" t="s">
        <v>80</v>
      </c>
      <c r="BK139" s="145">
        <f t="shared" si="19"/>
        <v>0</v>
      </c>
      <c r="BL139" s="18" t="s">
        <v>822</v>
      </c>
      <c r="BM139" s="144" t="s">
        <v>992</v>
      </c>
    </row>
    <row r="140" spans="2:65" s="1" customFormat="1" ht="24.2" customHeight="1">
      <c r="B140" s="132"/>
      <c r="C140" s="133" t="s">
        <v>691</v>
      </c>
      <c r="D140" s="133" t="s">
        <v>164</v>
      </c>
      <c r="E140" s="134" t="s">
        <v>2370</v>
      </c>
      <c r="F140" s="135" t="s">
        <v>2371</v>
      </c>
      <c r="G140" s="136" t="s">
        <v>340</v>
      </c>
      <c r="H140" s="137">
        <v>190</v>
      </c>
      <c r="I140" s="138"/>
      <c r="J140" s="139">
        <f t="shared" si="10"/>
        <v>0</v>
      </c>
      <c r="K140" s="135" t="s">
        <v>3</v>
      </c>
      <c r="L140" s="33"/>
      <c r="M140" s="140" t="s">
        <v>3</v>
      </c>
      <c r="N140" s="141" t="s">
        <v>44</v>
      </c>
      <c r="P140" s="142">
        <f t="shared" si="11"/>
        <v>0</v>
      </c>
      <c r="Q140" s="142">
        <v>0</v>
      </c>
      <c r="R140" s="142">
        <f t="shared" si="12"/>
        <v>0</v>
      </c>
      <c r="S140" s="142">
        <v>0</v>
      </c>
      <c r="T140" s="143">
        <f t="shared" si="13"/>
        <v>0</v>
      </c>
      <c r="AR140" s="144" t="s">
        <v>822</v>
      </c>
      <c r="AT140" s="144" t="s">
        <v>164</v>
      </c>
      <c r="AU140" s="144" t="s">
        <v>82</v>
      </c>
      <c r="AY140" s="18" t="s">
        <v>161</v>
      </c>
      <c r="BE140" s="145">
        <f t="shared" si="14"/>
        <v>0</v>
      </c>
      <c r="BF140" s="145">
        <f t="shared" si="15"/>
        <v>0</v>
      </c>
      <c r="BG140" s="145">
        <f t="shared" si="16"/>
        <v>0</v>
      </c>
      <c r="BH140" s="145">
        <f t="shared" si="17"/>
        <v>0</v>
      </c>
      <c r="BI140" s="145">
        <f t="shared" si="18"/>
        <v>0</v>
      </c>
      <c r="BJ140" s="18" t="s">
        <v>80</v>
      </c>
      <c r="BK140" s="145">
        <f t="shared" si="19"/>
        <v>0</v>
      </c>
      <c r="BL140" s="18" t="s">
        <v>822</v>
      </c>
      <c r="BM140" s="144" t="s">
        <v>1000</v>
      </c>
    </row>
    <row r="141" spans="2:65" s="1" customFormat="1" ht="24.2" customHeight="1">
      <c r="B141" s="132"/>
      <c r="C141" s="133" t="s">
        <v>696</v>
      </c>
      <c r="D141" s="133" t="s">
        <v>164</v>
      </c>
      <c r="E141" s="134" t="s">
        <v>2372</v>
      </c>
      <c r="F141" s="135" t="s">
        <v>2373</v>
      </c>
      <c r="G141" s="136" t="s">
        <v>212</v>
      </c>
      <c r="H141" s="137">
        <v>6</v>
      </c>
      <c r="I141" s="138"/>
      <c r="J141" s="139">
        <f t="shared" si="10"/>
        <v>0</v>
      </c>
      <c r="K141" s="135" t="s">
        <v>3</v>
      </c>
      <c r="L141" s="33"/>
      <c r="M141" s="140" t="s">
        <v>3</v>
      </c>
      <c r="N141" s="141" t="s">
        <v>44</v>
      </c>
      <c r="P141" s="142">
        <f t="shared" si="11"/>
        <v>0</v>
      </c>
      <c r="Q141" s="142">
        <v>0</v>
      </c>
      <c r="R141" s="142">
        <f t="shared" si="12"/>
        <v>0</v>
      </c>
      <c r="S141" s="142">
        <v>0</v>
      </c>
      <c r="T141" s="143">
        <f t="shared" si="13"/>
        <v>0</v>
      </c>
      <c r="AR141" s="144" t="s">
        <v>822</v>
      </c>
      <c r="AT141" s="144" t="s">
        <v>164</v>
      </c>
      <c r="AU141" s="144" t="s">
        <v>82</v>
      </c>
      <c r="AY141" s="18" t="s">
        <v>161</v>
      </c>
      <c r="BE141" s="145">
        <f t="shared" si="14"/>
        <v>0</v>
      </c>
      <c r="BF141" s="145">
        <f t="shared" si="15"/>
        <v>0</v>
      </c>
      <c r="BG141" s="145">
        <f t="shared" si="16"/>
        <v>0</v>
      </c>
      <c r="BH141" s="145">
        <f t="shared" si="17"/>
        <v>0</v>
      </c>
      <c r="BI141" s="145">
        <f t="shared" si="18"/>
        <v>0</v>
      </c>
      <c r="BJ141" s="18" t="s">
        <v>80</v>
      </c>
      <c r="BK141" s="145">
        <f t="shared" si="19"/>
        <v>0</v>
      </c>
      <c r="BL141" s="18" t="s">
        <v>822</v>
      </c>
      <c r="BM141" s="144" t="s">
        <v>1008</v>
      </c>
    </row>
    <row r="142" spans="2:65" s="1" customFormat="1" ht="16.5" customHeight="1">
      <c r="B142" s="132"/>
      <c r="C142" s="133" t="s">
        <v>294</v>
      </c>
      <c r="D142" s="133" t="s">
        <v>164</v>
      </c>
      <c r="E142" s="134" t="s">
        <v>2374</v>
      </c>
      <c r="F142" s="135" t="s">
        <v>2375</v>
      </c>
      <c r="G142" s="136" t="s">
        <v>212</v>
      </c>
      <c r="H142" s="137">
        <v>300</v>
      </c>
      <c r="I142" s="138"/>
      <c r="J142" s="139">
        <f t="shared" si="10"/>
        <v>0</v>
      </c>
      <c r="K142" s="135" t="s">
        <v>3</v>
      </c>
      <c r="L142" s="33"/>
      <c r="M142" s="140" t="s">
        <v>3</v>
      </c>
      <c r="N142" s="141" t="s">
        <v>44</v>
      </c>
      <c r="P142" s="142">
        <f t="shared" si="11"/>
        <v>0</v>
      </c>
      <c r="Q142" s="142">
        <v>0</v>
      </c>
      <c r="R142" s="142">
        <f t="shared" si="12"/>
        <v>0</v>
      </c>
      <c r="S142" s="142">
        <v>0</v>
      </c>
      <c r="T142" s="143">
        <f t="shared" si="13"/>
        <v>0</v>
      </c>
      <c r="AR142" s="144" t="s">
        <v>822</v>
      </c>
      <c r="AT142" s="144" t="s">
        <v>164</v>
      </c>
      <c r="AU142" s="144" t="s">
        <v>82</v>
      </c>
      <c r="AY142" s="18" t="s">
        <v>161</v>
      </c>
      <c r="BE142" s="145">
        <f t="shared" si="14"/>
        <v>0</v>
      </c>
      <c r="BF142" s="145">
        <f t="shared" si="15"/>
        <v>0</v>
      </c>
      <c r="BG142" s="145">
        <f t="shared" si="16"/>
        <v>0</v>
      </c>
      <c r="BH142" s="145">
        <f t="shared" si="17"/>
        <v>0</v>
      </c>
      <c r="BI142" s="145">
        <f t="shared" si="18"/>
        <v>0</v>
      </c>
      <c r="BJ142" s="18" t="s">
        <v>80</v>
      </c>
      <c r="BK142" s="145">
        <f t="shared" si="19"/>
        <v>0</v>
      </c>
      <c r="BL142" s="18" t="s">
        <v>822</v>
      </c>
      <c r="BM142" s="144" t="s">
        <v>1016</v>
      </c>
    </row>
    <row r="143" spans="2:65" s="1" customFormat="1" ht="16.5" customHeight="1">
      <c r="B143" s="132"/>
      <c r="C143" s="133" t="s">
        <v>712</v>
      </c>
      <c r="D143" s="133" t="s">
        <v>164</v>
      </c>
      <c r="E143" s="134" t="s">
        <v>2376</v>
      </c>
      <c r="F143" s="135" t="s">
        <v>2377</v>
      </c>
      <c r="G143" s="136" t="s">
        <v>212</v>
      </c>
      <c r="H143" s="137">
        <v>44</v>
      </c>
      <c r="I143" s="138"/>
      <c r="J143" s="139">
        <f t="shared" si="10"/>
        <v>0</v>
      </c>
      <c r="K143" s="135" t="s">
        <v>3</v>
      </c>
      <c r="L143" s="33"/>
      <c r="M143" s="140" t="s">
        <v>3</v>
      </c>
      <c r="N143" s="141" t="s">
        <v>44</v>
      </c>
      <c r="P143" s="142">
        <f t="shared" si="11"/>
        <v>0</v>
      </c>
      <c r="Q143" s="142">
        <v>0</v>
      </c>
      <c r="R143" s="142">
        <f t="shared" si="12"/>
        <v>0</v>
      </c>
      <c r="S143" s="142">
        <v>0</v>
      </c>
      <c r="T143" s="143">
        <f t="shared" si="13"/>
        <v>0</v>
      </c>
      <c r="AR143" s="144" t="s">
        <v>822</v>
      </c>
      <c r="AT143" s="144" t="s">
        <v>164</v>
      </c>
      <c r="AU143" s="144" t="s">
        <v>82</v>
      </c>
      <c r="AY143" s="18" t="s">
        <v>161</v>
      </c>
      <c r="BE143" s="145">
        <f t="shared" si="14"/>
        <v>0</v>
      </c>
      <c r="BF143" s="145">
        <f t="shared" si="15"/>
        <v>0</v>
      </c>
      <c r="BG143" s="145">
        <f t="shared" si="16"/>
        <v>0</v>
      </c>
      <c r="BH143" s="145">
        <f t="shared" si="17"/>
        <v>0</v>
      </c>
      <c r="BI143" s="145">
        <f t="shared" si="18"/>
        <v>0</v>
      </c>
      <c r="BJ143" s="18" t="s">
        <v>80</v>
      </c>
      <c r="BK143" s="145">
        <f t="shared" si="19"/>
        <v>0</v>
      </c>
      <c r="BL143" s="18" t="s">
        <v>822</v>
      </c>
      <c r="BM143" s="144" t="s">
        <v>1024</v>
      </c>
    </row>
    <row r="144" spans="2:65" s="1" customFormat="1" ht="16.5" customHeight="1">
      <c r="B144" s="132"/>
      <c r="C144" s="133" t="s">
        <v>720</v>
      </c>
      <c r="D144" s="133" t="s">
        <v>164</v>
      </c>
      <c r="E144" s="134" t="s">
        <v>2378</v>
      </c>
      <c r="F144" s="135" t="s">
        <v>2379</v>
      </c>
      <c r="G144" s="136" t="s">
        <v>212</v>
      </c>
      <c r="H144" s="137">
        <v>12</v>
      </c>
      <c r="I144" s="138"/>
      <c r="J144" s="139">
        <f t="shared" si="10"/>
        <v>0</v>
      </c>
      <c r="K144" s="135" t="s">
        <v>3</v>
      </c>
      <c r="L144" s="33"/>
      <c r="M144" s="140" t="s">
        <v>3</v>
      </c>
      <c r="N144" s="141" t="s">
        <v>44</v>
      </c>
      <c r="P144" s="142">
        <f t="shared" si="11"/>
        <v>0</v>
      </c>
      <c r="Q144" s="142">
        <v>0</v>
      </c>
      <c r="R144" s="142">
        <f t="shared" si="12"/>
        <v>0</v>
      </c>
      <c r="S144" s="142">
        <v>0</v>
      </c>
      <c r="T144" s="143">
        <f t="shared" si="13"/>
        <v>0</v>
      </c>
      <c r="AR144" s="144" t="s">
        <v>822</v>
      </c>
      <c r="AT144" s="144" t="s">
        <v>164</v>
      </c>
      <c r="AU144" s="144" t="s">
        <v>82</v>
      </c>
      <c r="AY144" s="18" t="s">
        <v>161</v>
      </c>
      <c r="BE144" s="145">
        <f t="shared" si="14"/>
        <v>0</v>
      </c>
      <c r="BF144" s="145">
        <f t="shared" si="15"/>
        <v>0</v>
      </c>
      <c r="BG144" s="145">
        <f t="shared" si="16"/>
        <v>0</v>
      </c>
      <c r="BH144" s="145">
        <f t="shared" si="17"/>
        <v>0</v>
      </c>
      <c r="BI144" s="145">
        <f t="shared" si="18"/>
        <v>0</v>
      </c>
      <c r="BJ144" s="18" t="s">
        <v>80</v>
      </c>
      <c r="BK144" s="145">
        <f t="shared" si="19"/>
        <v>0</v>
      </c>
      <c r="BL144" s="18" t="s">
        <v>822</v>
      </c>
      <c r="BM144" s="144" t="s">
        <v>1035</v>
      </c>
    </row>
    <row r="145" spans="2:63" s="11" customFormat="1" ht="22.9" customHeight="1">
      <c r="B145" s="120"/>
      <c r="D145" s="121" t="s">
        <v>72</v>
      </c>
      <c r="E145" s="130" t="s">
        <v>2380</v>
      </c>
      <c r="F145" s="130" t="s">
        <v>2381</v>
      </c>
      <c r="I145" s="123"/>
      <c r="J145" s="131">
        <f>BK145</f>
        <v>0</v>
      </c>
      <c r="L145" s="120"/>
      <c r="M145" s="125"/>
      <c r="P145" s="126">
        <f>SUM(P146:P187)</f>
        <v>0</v>
      </c>
      <c r="R145" s="126">
        <f>SUM(R146:R187)</f>
        <v>0</v>
      </c>
      <c r="T145" s="127">
        <f>SUM(T146:T187)</f>
        <v>0</v>
      </c>
      <c r="AR145" s="121" t="s">
        <v>199</v>
      </c>
      <c r="AT145" s="128" t="s">
        <v>72</v>
      </c>
      <c r="AU145" s="128" t="s">
        <v>80</v>
      </c>
      <c r="AY145" s="121" t="s">
        <v>161</v>
      </c>
      <c r="BK145" s="129">
        <f>SUM(BK146:BK187)</f>
        <v>0</v>
      </c>
    </row>
    <row r="146" spans="2:65" s="1" customFormat="1" ht="16.5" customHeight="1">
      <c r="B146" s="132"/>
      <c r="C146" s="133" t="s">
        <v>727</v>
      </c>
      <c r="D146" s="133" t="s">
        <v>164</v>
      </c>
      <c r="E146" s="134" t="s">
        <v>2382</v>
      </c>
      <c r="F146" s="135" t="s">
        <v>2383</v>
      </c>
      <c r="G146" s="136" t="s">
        <v>340</v>
      </c>
      <c r="H146" s="137">
        <v>550</v>
      </c>
      <c r="I146" s="138"/>
      <c r="J146" s="139">
        <f aca="true" t="shared" si="20" ref="J146:J187">ROUND(I146*H146,2)</f>
        <v>0</v>
      </c>
      <c r="K146" s="135" t="s">
        <v>3</v>
      </c>
      <c r="L146" s="33"/>
      <c r="M146" s="140" t="s">
        <v>3</v>
      </c>
      <c r="N146" s="141" t="s">
        <v>44</v>
      </c>
      <c r="P146" s="142">
        <f aca="true" t="shared" si="21" ref="P146:P187">O146*H146</f>
        <v>0</v>
      </c>
      <c r="Q146" s="142">
        <v>0</v>
      </c>
      <c r="R146" s="142">
        <f aca="true" t="shared" si="22" ref="R146:R187">Q146*H146</f>
        <v>0</v>
      </c>
      <c r="S146" s="142">
        <v>0</v>
      </c>
      <c r="T146" s="143">
        <f aca="true" t="shared" si="23" ref="T146:T187">S146*H146</f>
        <v>0</v>
      </c>
      <c r="AR146" s="144" t="s">
        <v>822</v>
      </c>
      <c r="AT146" s="144" t="s">
        <v>164</v>
      </c>
      <c r="AU146" s="144" t="s">
        <v>82</v>
      </c>
      <c r="AY146" s="18" t="s">
        <v>161</v>
      </c>
      <c r="BE146" s="145">
        <f aca="true" t="shared" si="24" ref="BE146:BE187">IF(N146="základní",J146,0)</f>
        <v>0</v>
      </c>
      <c r="BF146" s="145">
        <f aca="true" t="shared" si="25" ref="BF146:BF187">IF(N146="snížená",J146,0)</f>
        <v>0</v>
      </c>
      <c r="BG146" s="145">
        <f aca="true" t="shared" si="26" ref="BG146:BG187">IF(N146="zákl. přenesená",J146,0)</f>
        <v>0</v>
      </c>
      <c r="BH146" s="145">
        <f aca="true" t="shared" si="27" ref="BH146:BH187">IF(N146="sníž. přenesená",J146,0)</f>
        <v>0</v>
      </c>
      <c r="BI146" s="145">
        <f aca="true" t="shared" si="28" ref="BI146:BI187">IF(N146="nulová",J146,0)</f>
        <v>0</v>
      </c>
      <c r="BJ146" s="18" t="s">
        <v>80</v>
      </c>
      <c r="BK146" s="145">
        <f aca="true" t="shared" si="29" ref="BK146:BK187">ROUND(I146*H146,2)</f>
        <v>0</v>
      </c>
      <c r="BL146" s="18" t="s">
        <v>822</v>
      </c>
      <c r="BM146" s="144" t="s">
        <v>1046</v>
      </c>
    </row>
    <row r="147" spans="2:65" s="1" customFormat="1" ht="16.5" customHeight="1">
      <c r="B147" s="132"/>
      <c r="C147" s="133" t="s">
        <v>733</v>
      </c>
      <c r="D147" s="133" t="s">
        <v>164</v>
      </c>
      <c r="E147" s="134" t="s">
        <v>2384</v>
      </c>
      <c r="F147" s="135" t="s">
        <v>2385</v>
      </c>
      <c r="G147" s="136" t="s">
        <v>340</v>
      </c>
      <c r="H147" s="137">
        <v>550</v>
      </c>
      <c r="I147" s="138"/>
      <c r="J147" s="139">
        <f t="shared" si="20"/>
        <v>0</v>
      </c>
      <c r="K147" s="135" t="s">
        <v>3</v>
      </c>
      <c r="L147" s="33"/>
      <c r="M147" s="140" t="s">
        <v>3</v>
      </c>
      <c r="N147" s="141" t="s">
        <v>44</v>
      </c>
      <c r="P147" s="142">
        <f t="shared" si="21"/>
        <v>0</v>
      </c>
      <c r="Q147" s="142">
        <v>0</v>
      </c>
      <c r="R147" s="142">
        <f t="shared" si="22"/>
        <v>0</v>
      </c>
      <c r="S147" s="142">
        <v>0</v>
      </c>
      <c r="T147" s="143">
        <f t="shared" si="23"/>
        <v>0</v>
      </c>
      <c r="AR147" s="144" t="s">
        <v>822</v>
      </c>
      <c r="AT147" s="144" t="s">
        <v>164</v>
      </c>
      <c r="AU147" s="144" t="s">
        <v>82</v>
      </c>
      <c r="AY147" s="18" t="s">
        <v>161</v>
      </c>
      <c r="BE147" s="145">
        <f t="shared" si="24"/>
        <v>0</v>
      </c>
      <c r="BF147" s="145">
        <f t="shared" si="25"/>
        <v>0</v>
      </c>
      <c r="BG147" s="145">
        <f t="shared" si="26"/>
        <v>0</v>
      </c>
      <c r="BH147" s="145">
        <f t="shared" si="27"/>
        <v>0</v>
      </c>
      <c r="BI147" s="145">
        <f t="shared" si="28"/>
        <v>0</v>
      </c>
      <c r="BJ147" s="18" t="s">
        <v>80</v>
      </c>
      <c r="BK147" s="145">
        <f t="shared" si="29"/>
        <v>0</v>
      </c>
      <c r="BL147" s="18" t="s">
        <v>822</v>
      </c>
      <c r="BM147" s="144" t="s">
        <v>1057</v>
      </c>
    </row>
    <row r="148" spans="2:65" s="1" customFormat="1" ht="24.2" customHeight="1">
      <c r="B148" s="132"/>
      <c r="C148" s="133" t="s">
        <v>741</v>
      </c>
      <c r="D148" s="133" t="s">
        <v>164</v>
      </c>
      <c r="E148" s="134" t="s">
        <v>2386</v>
      </c>
      <c r="F148" s="135" t="s">
        <v>2387</v>
      </c>
      <c r="G148" s="136" t="s">
        <v>212</v>
      </c>
      <c r="H148" s="137">
        <v>1</v>
      </c>
      <c r="I148" s="138"/>
      <c r="J148" s="139">
        <f t="shared" si="20"/>
        <v>0</v>
      </c>
      <c r="K148" s="135" t="s">
        <v>3</v>
      </c>
      <c r="L148" s="33"/>
      <c r="M148" s="140" t="s">
        <v>3</v>
      </c>
      <c r="N148" s="141" t="s">
        <v>44</v>
      </c>
      <c r="P148" s="142">
        <f t="shared" si="21"/>
        <v>0</v>
      </c>
      <c r="Q148" s="142">
        <v>0</v>
      </c>
      <c r="R148" s="142">
        <f t="shared" si="22"/>
        <v>0</v>
      </c>
      <c r="S148" s="142">
        <v>0</v>
      </c>
      <c r="T148" s="143">
        <f t="shared" si="23"/>
        <v>0</v>
      </c>
      <c r="AR148" s="144" t="s">
        <v>822</v>
      </c>
      <c r="AT148" s="144" t="s">
        <v>164</v>
      </c>
      <c r="AU148" s="144" t="s">
        <v>82</v>
      </c>
      <c r="AY148" s="18" t="s">
        <v>161</v>
      </c>
      <c r="BE148" s="145">
        <f t="shared" si="24"/>
        <v>0</v>
      </c>
      <c r="BF148" s="145">
        <f t="shared" si="25"/>
        <v>0</v>
      </c>
      <c r="BG148" s="145">
        <f t="shared" si="26"/>
        <v>0</v>
      </c>
      <c r="BH148" s="145">
        <f t="shared" si="27"/>
        <v>0</v>
      </c>
      <c r="BI148" s="145">
        <f t="shared" si="28"/>
        <v>0</v>
      </c>
      <c r="BJ148" s="18" t="s">
        <v>80</v>
      </c>
      <c r="BK148" s="145">
        <f t="shared" si="29"/>
        <v>0</v>
      </c>
      <c r="BL148" s="18" t="s">
        <v>822</v>
      </c>
      <c r="BM148" s="144" t="s">
        <v>1073</v>
      </c>
    </row>
    <row r="149" spans="2:65" s="1" customFormat="1" ht="24.2" customHeight="1">
      <c r="B149" s="132"/>
      <c r="C149" s="133" t="s">
        <v>755</v>
      </c>
      <c r="D149" s="133" t="s">
        <v>164</v>
      </c>
      <c r="E149" s="134" t="s">
        <v>2388</v>
      </c>
      <c r="F149" s="135" t="s">
        <v>2389</v>
      </c>
      <c r="G149" s="136" t="s">
        <v>212</v>
      </c>
      <c r="H149" s="137">
        <v>9</v>
      </c>
      <c r="I149" s="138"/>
      <c r="J149" s="139">
        <f t="shared" si="20"/>
        <v>0</v>
      </c>
      <c r="K149" s="135" t="s">
        <v>3</v>
      </c>
      <c r="L149" s="33"/>
      <c r="M149" s="140" t="s">
        <v>3</v>
      </c>
      <c r="N149" s="141" t="s">
        <v>44</v>
      </c>
      <c r="P149" s="142">
        <f t="shared" si="21"/>
        <v>0</v>
      </c>
      <c r="Q149" s="142">
        <v>0</v>
      </c>
      <c r="R149" s="142">
        <f t="shared" si="22"/>
        <v>0</v>
      </c>
      <c r="S149" s="142">
        <v>0</v>
      </c>
      <c r="T149" s="143">
        <f t="shared" si="23"/>
        <v>0</v>
      </c>
      <c r="AR149" s="144" t="s">
        <v>822</v>
      </c>
      <c r="AT149" s="144" t="s">
        <v>164</v>
      </c>
      <c r="AU149" s="144" t="s">
        <v>82</v>
      </c>
      <c r="AY149" s="18" t="s">
        <v>161</v>
      </c>
      <c r="BE149" s="145">
        <f t="shared" si="24"/>
        <v>0</v>
      </c>
      <c r="BF149" s="145">
        <f t="shared" si="25"/>
        <v>0</v>
      </c>
      <c r="BG149" s="145">
        <f t="shared" si="26"/>
        <v>0</v>
      </c>
      <c r="BH149" s="145">
        <f t="shared" si="27"/>
        <v>0</v>
      </c>
      <c r="BI149" s="145">
        <f t="shared" si="28"/>
        <v>0</v>
      </c>
      <c r="BJ149" s="18" t="s">
        <v>80</v>
      </c>
      <c r="BK149" s="145">
        <f t="shared" si="29"/>
        <v>0</v>
      </c>
      <c r="BL149" s="18" t="s">
        <v>822</v>
      </c>
      <c r="BM149" s="144" t="s">
        <v>1094</v>
      </c>
    </row>
    <row r="150" spans="2:65" s="1" customFormat="1" ht="24.2" customHeight="1">
      <c r="B150" s="132"/>
      <c r="C150" s="133" t="s">
        <v>763</v>
      </c>
      <c r="D150" s="133" t="s">
        <v>164</v>
      </c>
      <c r="E150" s="134" t="s">
        <v>2390</v>
      </c>
      <c r="F150" s="135" t="s">
        <v>2391</v>
      </c>
      <c r="G150" s="136" t="s">
        <v>212</v>
      </c>
      <c r="H150" s="137">
        <v>58</v>
      </c>
      <c r="I150" s="138"/>
      <c r="J150" s="139">
        <f t="shared" si="20"/>
        <v>0</v>
      </c>
      <c r="K150" s="135" t="s">
        <v>3</v>
      </c>
      <c r="L150" s="33"/>
      <c r="M150" s="140" t="s">
        <v>3</v>
      </c>
      <c r="N150" s="141" t="s">
        <v>44</v>
      </c>
      <c r="P150" s="142">
        <f t="shared" si="21"/>
        <v>0</v>
      </c>
      <c r="Q150" s="142">
        <v>0</v>
      </c>
      <c r="R150" s="142">
        <f t="shared" si="22"/>
        <v>0</v>
      </c>
      <c r="S150" s="142">
        <v>0</v>
      </c>
      <c r="T150" s="143">
        <f t="shared" si="23"/>
        <v>0</v>
      </c>
      <c r="AR150" s="144" t="s">
        <v>822</v>
      </c>
      <c r="AT150" s="144" t="s">
        <v>164</v>
      </c>
      <c r="AU150" s="144" t="s">
        <v>82</v>
      </c>
      <c r="AY150" s="18" t="s">
        <v>161</v>
      </c>
      <c r="BE150" s="145">
        <f t="shared" si="24"/>
        <v>0</v>
      </c>
      <c r="BF150" s="145">
        <f t="shared" si="25"/>
        <v>0</v>
      </c>
      <c r="BG150" s="145">
        <f t="shared" si="26"/>
        <v>0</v>
      </c>
      <c r="BH150" s="145">
        <f t="shared" si="27"/>
        <v>0</v>
      </c>
      <c r="BI150" s="145">
        <f t="shared" si="28"/>
        <v>0</v>
      </c>
      <c r="BJ150" s="18" t="s">
        <v>80</v>
      </c>
      <c r="BK150" s="145">
        <f t="shared" si="29"/>
        <v>0</v>
      </c>
      <c r="BL150" s="18" t="s">
        <v>822</v>
      </c>
      <c r="BM150" s="144" t="s">
        <v>1106</v>
      </c>
    </row>
    <row r="151" spans="2:65" s="1" customFormat="1" ht="16.5" customHeight="1">
      <c r="B151" s="132"/>
      <c r="C151" s="133" t="s">
        <v>768</v>
      </c>
      <c r="D151" s="133" t="s">
        <v>164</v>
      </c>
      <c r="E151" s="134" t="s">
        <v>2392</v>
      </c>
      <c r="F151" s="135" t="s">
        <v>2393</v>
      </c>
      <c r="G151" s="136" t="s">
        <v>212</v>
      </c>
      <c r="H151" s="137">
        <v>2000</v>
      </c>
      <c r="I151" s="138"/>
      <c r="J151" s="139">
        <f t="shared" si="20"/>
        <v>0</v>
      </c>
      <c r="K151" s="135" t="s">
        <v>3</v>
      </c>
      <c r="L151" s="33"/>
      <c r="M151" s="140" t="s">
        <v>3</v>
      </c>
      <c r="N151" s="141" t="s">
        <v>44</v>
      </c>
      <c r="P151" s="142">
        <f t="shared" si="21"/>
        <v>0</v>
      </c>
      <c r="Q151" s="142">
        <v>0</v>
      </c>
      <c r="R151" s="142">
        <f t="shared" si="22"/>
        <v>0</v>
      </c>
      <c r="S151" s="142">
        <v>0</v>
      </c>
      <c r="T151" s="143">
        <f t="shared" si="23"/>
        <v>0</v>
      </c>
      <c r="AR151" s="144" t="s">
        <v>822</v>
      </c>
      <c r="AT151" s="144" t="s">
        <v>164</v>
      </c>
      <c r="AU151" s="144" t="s">
        <v>82</v>
      </c>
      <c r="AY151" s="18" t="s">
        <v>161</v>
      </c>
      <c r="BE151" s="145">
        <f t="shared" si="24"/>
        <v>0</v>
      </c>
      <c r="BF151" s="145">
        <f t="shared" si="25"/>
        <v>0</v>
      </c>
      <c r="BG151" s="145">
        <f t="shared" si="26"/>
        <v>0</v>
      </c>
      <c r="BH151" s="145">
        <f t="shared" si="27"/>
        <v>0</v>
      </c>
      <c r="BI151" s="145">
        <f t="shared" si="28"/>
        <v>0</v>
      </c>
      <c r="BJ151" s="18" t="s">
        <v>80</v>
      </c>
      <c r="BK151" s="145">
        <f t="shared" si="29"/>
        <v>0</v>
      </c>
      <c r="BL151" s="18" t="s">
        <v>822</v>
      </c>
      <c r="BM151" s="144" t="s">
        <v>1123</v>
      </c>
    </row>
    <row r="152" spans="2:65" s="1" customFormat="1" ht="24.2" customHeight="1">
      <c r="B152" s="132"/>
      <c r="C152" s="133" t="s">
        <v>774</v>
      </c>
      <c r="D152" s="133" t="s">
        <v>164</v>
      </c>
      <c r="E152" s="134" t="s">
        <v>2394</v>
      </c>
      <c r="F152" s="135" t="s">
        <v>2395</v>
      </c>
      <c r="G152" s="136" t="s">
        <v>212</v>
      </c>
      <c r="H152" s="137">
        <v>9</v>
      </c>
      <c r="I152" s="138"/>
      <c r="J152" s="139">
        <f t="shared" si="20"/>
        <v>0</v>
      </c>
      <c r="K152" s="135" t="s">
        <v>3</v>
      </c>
      <c r="L152" s="33"/>
      <c r="M152" s="140" t="s">
        <v>3</v>
      </c>
      <c r="N152" s="141" t="s">
        <v>44</v>
      </c>
      <c r="P152" s="142">
        <f t="shared" si="21"/>
        <v>0</v>
      </c>
      <c r="Q152" s="142">
        <v>0</v>
      </c>
      <c r="R152" s="142">
        <f t="shared" si="22"/>
        <v>0</v>
      </c>
      <c r="S152" s="142">
        <v>0</v>
      </c>
      <c r="T152" s="143">
        <f t="shared" si="23"/>
        <v>0</v>
      </c>
      <c r="AR152" s="144" t="s">
        <v>822</v>
      </c>
      <c r="AT152" s="144" t="s">
        <v>164</v>
      </c>
      <c r="AU152" s="144" t="s">
        <v>82</v>
      </c>
      <c r="AY152" s="18" t="s">
        <v>161</v>
      </c>
      <c r="BE152" s="145">
        <f t="shared" si="24"/>
        <v>0</v>
      </c>
      <c r="BF152" s="145">
        <f t="shared" si="25"/>
        <v>0</v>
      </c>
      <c r="BG152" s="145">
        <f t="shared" si="26"/>
        <v>0</v>
      </c>
      <c r="BH152" s="145">
        <f t="shared" si="27"/>
        <v>0</v>
      </c>
      <c r="BI152" s="145">
        <f t="shared" si="28"/>
        <v>0</v>
      </c>
      <c r="BJ152" s="18" t="s">
        <v>80</v>
      </c>
      <c r="BK152" s="145">
        <f t="shared" si="29"/>
        <v>0</v>
      </c>
      <c r="BL152" s="18" t="s">
        <v>822</v>
      </c>
      <c r="BM152" s="144" t="s">
        <v>1145</v>
      </c>
    </row>
    <row r="153" spans="2:65" s="1" customFormat="1" ht="21.75" customHeight="1">
      <c r="B153" s="132"/>
      <c r="C153" s="133" t="s">
        <v>788</v>
      </c>
      <c r="D153" s="133" t="s">
        <v>164</v>
      </c>
      <c r="E153" s="134" t="s">
        <v>2396</v>
      </c>
      <c r="F153" s="135" t="s">
        <v>2397</v>
      </c>
      <c r="G153" s="136" t="s">
        <v>212</v>
      </c>
      <c r="H153" s="137">
        <v>3</v>
      </c>
      <c r="I153" s="138"/>
      <c r="J153" s="139">
        <f t="shared" si="20"/>
        <v>0</v>
      </c>
      <c r="K153" s="135" t="s">
        <v>3</v>
      </c>
      <c r="L153" s="33"/>
      <c r="M153" s="140" t="s">
        <v>3</v>
      </c>
      <c r="N153" s="141" t="s">
        <v>44</v>
      </c>
      <c r="P153" s="142">
        <f t="shared" si="21"/>
        <v>0</v>
      </c>
      <c r="Q153" s="142">
        <v>0</v>
      </c>
      <c r="R153" s="142">
        <f t="shared" si="22"/>
        <v>0</v>
      </c>
      <c r="S153" s="142">
        <v>0</v>
      </c>
      <c r="T153" s="143">
        <f t="shared" si="23"/>
        <v>0</v>
      </c>
      <c r="AR153" s="144" t="s">
        <v>822</v>
      </c>
      <c r="AT153" s="144" t="s">
        <v>164</v>
      </c>
      <c r="AU153" s="144" t="s">
        <v>82</v>
      </c>
      <c r="AY153" s="18" t="s">
        <v>161</v>
      </c>
      <c r="BE153" s="145">
        <f t="shared" si="24"/>
        <v>0</v>
      </c>
      <c r="BF153" s="145">
        <f t="shared" si="25"/>
        <v>0</v>
      </c>
      <c r="BG153" s="145">
        <f t="shared" si="26"/>
        <v>0</v>
      </c>
      <c r="BH153" s="145">
        <f t="shared" si="27"/>
        <v>0</v>
      </c>
      <c r="BI153" s="145">
        <f t="shared" si="28"/>
        <v>0</v>
      </c>
      <c r="BJ153" s="18" t="s">
        <v>80</v>
      </c>
      <c r="BK153" s="145">
        <f t="shared" si="29"/>
        <v>0</v>
      </c>
      <c r="BL153" s="18" t="s">
        <v>822</v>
      </c>
      <c r="BM153" s="144" t="s">
        <v>1156</v>
      </c>
    </row>
    <row r="154" spans="2:65" s="1" customFormat="1" ht="16.5" customHeight="1">
      <c r="B154" s="132"/>
      <c r="C154" s="133" t="s">
        <v>796</v>
      </c>
      <c r="D154" s="133" t="s">
        <v>164</v>
      </c>
      <c r="E154" s="134" t="s">
        <v>2398</v>
      </c>
      <c r="F154" s="135" t="s">
        <v>2399</v>
      </c>
      <c r="G154" s="136" t="s">
        <v>212</v>
      </c>
      <c r="H154" s="137">
        <v>18</v>
      </c>
      <c r="I154" s="138"/>
      <c r="J154" s="139">
        <f t="shared" si="20"/>
        <v>0</v>
      </c>
      <c r="K154" s="135" t="s">
        <v>3</v>
      </c>
      <c r="L154" s="33"/>
      <c r="M154" s="140" t="s">
        <v>3</v>
      </c>
      <c r="N154" s="141" t="s">
        <v>44</v>
      </c>
      <c r="P154" s="142">
        <f t="shared" si="21"/>
        <v>0</v>
      </c>
      <c r="Q154" s="142">
        <v>0</v>
      </c>
      <c r="R154" s="142">
        <f t="shared" si="22"/>
        <v>0</v>
      </c>
      <c r="S154" s="142">
        <v>0</v>
      </c>
      <c r="T154" s="143">
        <f t="shared" si="23"/>
        <v>0</v>
      </c>
      <c r="AR154" s="144" t="s">
        <v>822</v>
      </c>
      <c r="AT154" s="144" t="s">
        <v>164</v>
      </c>
      <c r="AU154" s="144" t="s">
        <v>82</v>
      </c>
      <c r="AY154" s="18" t="s">
        <v>161</v>
      </c>
      <c r="BE154" s="145">
        <f t="shared" si="24"/>
        <v>0</v>
      </c>
      <c r="BF154" s="145">
        <f t="shared" si="25"/>
        <v>0</v>
      </c>
      <c r="BG154" s="145">
        <f t="shared" si="26"/>
        <v>0</v>
      </c>
      <c r="BH154" s="145">
        <f t="shared" si="27"/>
        <v>0</v>
      </c>
      <c r="BI154" s="145">
        <f t="shared" si="28"/>
        <v>0</v>
      </c>
      <c r="BJ154" s="18" t="s">
        <v>80</v>
      </c>
      <c r="BK154" s="145">
        <f t="shared" si="29"/>
        <v>0</v>
      </c>
      <c r="BL154" s="18" t="s">
        <v>822</v>
      </c>
      <c r="BM154" s="144" t="s">
        <v>1168</v>
      </c>
    </row>
    <row r="155" spans="2:65" s="1" customFormat="1" ht="24.2" customHeight="1">
      <c r="B155" s="132"/>
      <c r="C155" s="133" t="s">
        <v>804</v>
      </c>
      <c r="D155" s="133" t="s">
        <v>164</v>
      </c>
      <c r="E155" s="134" t="s">
        <v>2400</v>
      </c>
      <c r="F155" s="135" t="s">
        <v>2401</v>
      </c>
      <c r="G155" s="136" t="s">
        <v>340</v>
      </c>
      <c r="H155" s="137">
        <v>1490</v>
      </c>
      <c r="I155" s="138"/>
      <c r="J155" s="139">
        <f t="shared" si="20"/>
        <v>0</v>
      </c>
      <c r="K155" s="135" t="s">
        <v>3</v>
      </c>
      <c r="L155" s="33"/>
      <c r="M155" s="140" t="s">
        <v>3</v>
      </c>
      <c r="N155" s="141" t="s">
        <v>44</v>
      </c>
      <c r="P155" s="142">
        <f t="shared" si="21"/>
        <v>0</v>
      </c>
      <c r="Q155" s="142">
        <v>0</v>
      </c>
      <c r="R155" s="142">
        <f t="shared" si="22"/>
        <v>0</v>
      </c>
      <c r="S155" s="142">
        <v>0</v>
      </c>
      <c r="T155" s="143">
        <f t="shared" si="23"/>
        <v>0</v>
      </c>
      <c r="AR155" s="144" t="s">
        <v>822</v>
      </c>
      <c r="AT155" s="144" t="s">
        <v>164</v>
      </c>
      <c r="AU155" s="144" t="s">
        <v>82</v>
      </c>
      <c r="AY155" s="18" t="s">
        <v>161</v>
      </c>
      <c r="BE155" s="145">
        <f t="shared" si="24"/>
        <v>0</v>
      </c>
      <c r="BF155" s="145">
        <f t="shared" si="25"/>
        <v>0</v>
      </c>
      <c r="BG155" s="145">
        <f t="shared" si="26"/>
        <v>0</v>
      </c>
      <c r="BH155" s="145">
        <f t="shared" si="27"/>
        <v>0</v>
      </c>
      <c r="BI155" s="145">
        <f t="shared" si="28"/>
        <v>0</v>
      </c>
      <c r="BJ155" s="18" t="s">
        <v>80</v>
      </c>
      <c r="BK155" s="145">
        <f t="shared" si="29"/>
        <v>0</v>
      </c>
      <c r="BL155" s="18" t="s">
        <v>822</v>
      </c>
      <c r="BM155" s="144" t="s">
        <v>1170</v>
      </c>
    </row>
    <row r="156" spans="2:65" s="1" customFormat="1" ht="24.2" customHeight="1">
      <c r="B156" s="132"/>
      <c r="C156" s="133" t="s">
        <v>814</v>
      </c>
      <c r="D156" s="133" t="s">
        <v>164</v>
      </c>
      <c r="E156" s="134" t="s">
        <v>2402</v>
      </c>
      <c r="F156" s="135" t="s">
        <v>2403</v>
      </c>
      <c r="G156" s="136" t="s">
        <v>340</v>
      </c>
      <c r="H156" s="137">
        <v>250</v>
      </c>
      <c r="I156" s="138"/>
      <c r="J156" s="139">
        <f t="shared" si="20"/>
        <v>0</v>
      </c>
      <c r="K156" s="135" t="s">
        <v>3</v>
      </c>
      <c r="L156" s="33"/>
      <c r="M156" s="140" t="s">
        <v>3</v>
      </c>
      <c r="N156" s="141" t="s">
        <v>44</v>
      </c>
      <c r="P156" s="142">
        <f t="shared" si="21"/>
        <v>0</v>
      </c>
      <c r="Q156" s="142">
        <v>0</v>
      </c>
      <c r="R156" s="142">
        <f t="shared" si="22"/>
        <v>0</v>
      </c>
      <c r="S156" s="142">
        <v>0</v>
      </c>
      <c r="T156" s="143">
        <f t="shared" si="23"/>
        <v>0</v>
      </c>
      <c r="AR156" s="144" t="s">
        <v>822</v>
      </c>
      <c r="AT156" s="144" t="s">
        <v>164</v>
      </c>
      <c r="AU156" s="144" t="s">
        <v>82</v>
      </c>
      <c r="AY156" s="18" t="s">
        <v>161</v>
      </c>
      <c r="BE156" s="145">
        <f t="shared" si="24"/>
        <v>0</v>
      </c>
      <c r="BF156" s="145">
        <f t="shared" si="25"/>
        <v>0</v>
      </c>
      <c r="BG156" s="145">
        <f t="shared" si="26"/>
        <v>0</v>
      </c>
      <c r="BH156" s="145">
        <f t="shared" si="27"/>
        <v>0</v>
      </c>
      <c r="BI156" s="145">
        <f t="shared" si="28"/>
        <v>0</v>
      </c>
      <c r="BJ156" s="18" t="s">
        <v>80</v>
      </c>
      <c r="BK156" s="145">
        <f t="shared" si="29"/>
        <v>0</v>
      </c>
      <c r="BL156" s="18" t="s">
        <v>822</v>
      </c>
      <c r="BM156" s="144" t="s">
        <v>1172</v>
      </c>
    </row>
    <row r="157" spans="2:65" s="1" customFormat="1" ht="16.5" customHeight="1">
      <c r="B157" s="132"/>
      <c r="C157" s="133" t="s">
        <v>822</v>
      </c>
      <c r="D157" s="133" t="s">
        <v>164</v>
      </c>
      <c r="E157" s="134" t="s">
        <v>2404</v>
      </c>
      <c r="F157" s="135" t="s">
        <v>2405</v>
      </c>
      <c r="G157" s="136" t="s">
        <v>212</v>
      </c>
      <c r="H157" s="137">
        <v>1</v>
      </c>
      <c r="I157" s="138"/>
      <c r="J157" s="139">
        <f t="shared" si="20"/>
        <v>0</v>
      </c>
      <c r="K157" s="135" t="s">
        <v>3</v>
      </c>
      <c r="L157" s="33"/>
      <c r="M157" s="140" t="s">
        <v>3</v>
      </c>
      <c r="N157" s="141" t="s">
        <v>44</v>
      </c>
      <c r="P157" s="142">
        <f t="shared" si="21"/>
        <v>0</v>
      </c>
      <c r="Q157" s="142">
        <v>0</v>
      </c>
      <c r="R157" s="142">
        <f t="shared" si="22"/>
        <v>0</v>
      </c>
      <c r="S157" s="142">
        <v>0</v>
      </c>
      <c r="T157" s="143">
        <f t="shared" si="23"/>
        <v>0</v>
      </c>
      <c r="AR157" s="144" t="s">
        <v>822</v>
      </c>
      <c r="AT157" s="144" t="s">
        <v>164</v>
      </c>
      <c r="AU157" s="144" t="s">
        <v>82</v>
      </c>
      <c r="AY157" s="18" t="s">
        <v>161</v>
      </c>
      <c r="BE157" s="145">
        <f t="shared" si="24"/>
        <v>0</v>
      </c>
      <c r="BF157" s="145">
        <f t="shared" si="25"/>
        <v>0</v>
      </c>
      <c r="BG157" s="145">
        <f t="shared" si="26"/>
        <v>0</v>
      </c>
      <c r="BH157" s="145">
        <f t="shared" si="27"/>
        <v>0</v>
      </c>
      <c r="BI157" s="145">
        <f t="shared" si="28"/>
        <v>0</v>
      </c>
      <c r="BJ157" s="18" t="s">
        <v>80</v>
      </c>
      <c r="BK157" s="145">
        <f t="shared" si="29"/>
        <v>0</v>
      </c>
      <c r="BL157" s="18" t="s">
        <v>822</v>
      </c>
      <c r="BM157" s="144" t="s">
        <v>1174</v>
      </c>
    </row>
    <row r="158" spans="2:65" s="1" customFormat="1" ht="16.5" customHeight="1">
      <c r="B158" s="132"/>
      <c r="C158" s="133" t="s">
        <v>828</v>
      </c>
      <c r="D158" s="133" t="s">
        <v>164</v>
      </c>
      <c r="E158" s="134" t="s">
        <v>2406</v>
      </c>
      <c r="F158" s="135" t="s">
        <v>2407</v>
      </c>
      <c r="G158" s="136" t="s">
        <v>212</v>
      </c>
      <c r="H158" s="137">
        <v>22</v>
      </c>
      <c r="I158" s="138"/>
      <c r="J158" s="139">
        <f t="shared" si="20"/>
        <v>0</v>
      </c>
      <c r="K158" s="135" t="s">
        <v>3</v>
      </c>
      <c r="L158" s="33"/>
      <c r="M158" s="140" t="s">
        <v>3</v>
      </c>
      <c r="N158" s="141" t="s">
        <v>44</v>
      </c>
      <c r="P158" s="142">
        <f t="shared" si="21"/>
        <v>0</v>
      </c>
      <c r="Q158" s="142">
        <v>0</v>
      </c>
      <c r="R158" s="142">
        <f t="shared" si="22"/>
        <v>0</v>
      </c>
      <c r="S158" s="142">
        <v>0</v>
      </c>
      <c r="T158" s="143">
        <f t="shared" si="23"/>
        <v>0</v>
      </c>
      <c r="AR158" s="144" t="s">
        <v>822</v>
      </c>
      <c r="AT158" s="144" t="s">
        <v>164</v>
      </c>
      <c r="AU158" s="144" t="s">
        <v>82</v>
      </c>
      <c r="AY158" s="18" t="s">
        <v>161</v>
      </c>
      <c r="BE158" s="145">
        <f t="shared" si="24"/>
        <v>0</v>
      </c>
      <c r="BF158" s="145">
        <f t="shared" si="25"/>
        <v>0</v>
      </c>
      <c r="BG158" s="145">
        <f t="shared" si="26"/>
        <v>0</v>
      </c>
      <c r="BH158" s="145">
        <f t="shared" si="27"/>
        <v>0</v>
      </c>
      <c r="BI158" s="145">
        <f t="shared" si="28"/>
        <v>0</v>
      </c>
      <c r="BJ158" s="18" t="s">
        <v>80</v>
      </c>
      <c r="BK158" s="145">
        <f t="shared" si="29"/>
        <v>0</v>
      </c>
      <c r="BL158" s="18" t="s">
        <v>822</v>
      </c>
      <c r="BM158" s="144" t="s">
        <v>1179</v>
      </c>
    </row>
    <row r="159" spans="2:65" s="1" customFormat="1" ht="16.5" customHeight="1">
      <c r="B159" s="132"/>
      <c r="C159" s="133" t="s">
        <v>833</v>
      </c>
      <c r="D159" s="133" t="s">
        <v>164</v>
      </c>
      <c r="E159" s="134" t="s">
        <v>2408</v>
      </c>
      <c r="F159" s="135" t="s">
        <v>2409</v>
      </c>
      <c r="G159" s="136" t="s">
        <v>212</v>
      </c>
      <c r="H159" s="137">
        <v>1</v>
      </c>
      <c r="I159" s="138"/>
      <c r="J159" s="139">
        <f t="shared" si="20"/>
        <v>0</v>
      </c>
      <c r="K159" s="135" t="s">
        <v>3</v>
      </c>
      <c r="L159" s="33"/>
      <c r="M159" s="140" t="s">
        <v>3</v>
      </c>
      <c r="N159" s="141" t="s">
        <v>44</v>
      </c>
      <c r="P159" s="142">
        <f t="shared" si="21"/>
        <v>0</v>
      </c>
      <c r="Q159" s="142">
        <v>0</v>
      </c>
      <c r="R159" s="142">
        <f t="shared" si="22"/>
        <v>0</v>
      </c>
      <c r="S159" s="142">
        <v>0</v>
      </c>
      <c r="T159" s="143">
        <f t="shared" si="23"/>
        <v>0</v>
      </c>
      <c r="AR159" s="144" t="s">
        <v>822</v>
      </c>
      <c r="AT159" s="144" t="s">
        <v>164</v>
      </c>
      <c r="AU159" s="144" t="s">
        <v>82</v>
      </c>
      <c r="AY159" s="18" t="s">
        <v>161</v>
      </c>
      <c r="BE159" s="145">
        <f t="shared" si="24"/>
        <v>0</v>
      </c>
      <c r="BF159" s="145">
        <f t="shared" si="25"/>
        <v>0</v>
      </c>
      <c r="BG159" s="145">
        <f t="shared" si="26"/>
        <v>0</v>
      </c>
      <c r="BH159" s="145">
        <f t="shared" si="27"/>
        <v>0</v>
      </c>
      <c r="BI159" s="145">
        <f t="shared" si="28"/>
        <v>0</v>
      </c>
      <c r="BJ159" s="18" t="s">
        <v>80</v>
      </c>
      <c r="BK159" s="145">
        <f t="shared" si="29"/>
        <v>0</v>
      </c>
      <c r="BL159" s="18" t="s">
        <v>822</v>
      </c>
      <c r="BM159" s="144" t="s">
        <v>1180</v>
      </c>
    </row>
    <row r="160" spans="2:65" s="1" customFormat="1" ht="24.2" customHeight="1">
      <c r="B160" s="132"/>
      <c r="C160" s="133" t="s">
        <v>837</v>
      </c>
      <c r="D160" s="133" t="s">
        <v>164</v>
      </c>
      <c r="E160" s="134" t="s">
        <v>2410</v>
      </c>
      <c r="F160" s="135" t="s">
        <v>2411</v>
      </c>
      <c r="G160" s="136" t="s">
        <v>212</v>
      </c>
      <c r="H160" s="137">
        <v>6</v>
      </c>
      <c r="I160" s="138"/>
      <c r="J160" s="139">
        <f t="shared" si="20"/>
        <v>0</v>
      </c>
      <c r="K160" s="135" t="s">
        <v>3</v>
      </c>
      <c r="L160" s="33"/>
      <c r="M160" s="140" t="s">
        <v>3</v>
      </c>
      <c r="N160" s="141" t="s">
        <v>44</v>
      </c>
      <c r="P160" s="142">
        <f t="shared" si="21"/>
        <v>0</v>
      </c>
      <c r="Q160" s="142">
        <v>0</v>
      </c>
      <c r="R160" s="142">
        <f t="shared" si="22"/>
        <v>0</v>
      </c>
      <c r="S160" s="142">
        <v>0</v>
      </c>
      <c r="T160" s="143">
        <f t="shared" si="23"/>
        <v>0</v>
      </c>
      <c r="AR160" s="144" t="s">
        <v>822</v>
      </c>
      <c r="AT160" s="144" t="s">
        <v>164</v>
      </c>
      <c r="AU160" s="144" t="s">
        <v>82</v>
      </c>
      <c r="AY160" s="18" t="s">
        <v>161</v>
      </c>
      <c r="BE160" s="145">
        <f t="shared" si="24"/>
        <v>0</v>
      </c>
      <c r="BF160" s="145">
        <f t="shared" si="25"/>
        <v>0</v>
      </c>
      <c r="BG160" s="145">
        <f t="shared" si="26"/>
        <v>0</v>
      </c>
      <c r="BH160" s="145">
        <f t="shared" si="27"/>
        <v>0</v>
      </c>
      <c r="BI160" s="145">
        <f t="shared" si="28"/>
        <v>0</v>
      </c>
      <c r="BJ160" s="18" t="s">
        <v>80</v>
      </c>
      <c r="BK160" s="145">
        <f t="shared" si="29"/>
        <v>0</v>
      </c>
      <c r="BL160" s="18" t="s">
        <v>822</v>
      </c>
      <c r="BM160" s="144" t="s">
        <v>1181</v>
      </c>
    </row>
    <row r="161" spans="2:65" s="1" customFormat="1" ht="16.5" customHeight="1">
      <c r="B161" s="132"/>
      <c r="C161" s="133" t="s">
        <v>843</v>
      </c>
      <c r="D161" s="133" t="s">
        <v>164</v>
      </c>
      <c r="E161" s="134" t="s">
        <v>2412</v>
      </c>
      <c r="F161" s="135" t="s">
        <v>2413</v>
      </c>
      <c r="G161" s="136" t="s">
        <v>212</v>
      </c>
      <c r="H161" s="137">
        <v>4</v>
      </c>
      <c r="I161" s="138"/>
      <c r="J161" s="139">
        <f t="shared" si="20"/>
        <v>0</v>
      </c>
      <c r="K161" s="135" t="s">
        <v>3</v>
      </c>
      <c r="L161" s="33"/>
      <c r="M161" s="140" t="s">
        <v>3</v>
      </c>
      <c r="N161" s="141" t="s">
        <v>44</v>
      </c>
      <c r="P161" s="142">
        <f t="shared" si="21"/>
        <v>0</v>
      </c>
      <c r="Q161" s="142">
        <v>0</v>
      </c>
      <c r="R161" s="142">
        <f t="shared" si="22"/>
        <v>0</v>
      </c>
      <c r="S161" s="142">
        <v>0</v>
      </c>
      <c r="T161" s="143">
        <f t="shared" si="23"/>
        <v>0</v>
      </c>
      <c r="AR161" s="144" t="s">
        <v>822</v>
      </c>
      <c r="AT161" s="144" t="s">
        <v>164</v>
      </c>
      <c r="AU161" s="144" t="s">
        <v>82</v>
      </c>
      <c r="AY161" s="18" t="s">
        <v>161</v>
      </c>
      <c r="BE161" s="145">
        <f t="shared" si="24"/>
        <v>0</v>
      </c>
      <c r="BF161" s="145">
        <f t="shared" si="25"/>
        <v>0</v>
      </c>
      <c r="BG161" s="145">
        <f t="shared" si="26"/>
        <v>0</v>
      </c>
      <c r="BH161" s="145">
        <f t="shared" si="27"/>
        <v>0</v>
      </c>
      <c r="BI161" s="145">
        <f t="shared" si="28"/>
        <v>0</v>
      </c>
      <c r="BJ161" s="18" t="s">
        <v>80</v>
      </c>
      <c r="BK161" s="145">
        <f t="shared" si="29"/>
        <v>0</v>
      </c>
      <c r="BL161" s="18" t="s">
        <v>822</v>
      </c>
      <c r="BM161" s="144" t="s">
        <v>1189</v>
      </c>
    </row>
    <row r="162" spans="2:65" s="1" customFormat="1" ht="16.5" customHeight="1">
      <c r="B162" s="132"/>
      <c r="C162" s="133" t="s">
        <v>848</v>
      </c>
      <c r="D162" s="133" t="s">
        <v>164</v>
      </c>
      <c r="E162" s="134" t="s">
        <v>2414</v>
      </c>
      <c r="F162" s="135" t="s">
        <v>2415</v>
      </c>
      <c r="G162" s="136" t="s">
        <v>212</v>
      </c>
      <c r="H162" s="137">
        <v>3</v>
      </c>
      <c r="I162" s="138"/>
      <c r="J162" s="139">
        <f t="shared" si="20"/>
        <v>0</v>
      </c>
      <c r="K162" s="135" t="s">
        <v>3</v>
      </c>
      <c r="L162" s="33"/>
      <c r="M162" s="140" t="s">
        <v>3</v>
      </c>
      <c r="N162" s="141" t="s">
        <v>44</v>
      </c>
      <c r="P162" s="142">
        <f t="shared" si="21"/>
        <v>0</v>
      </c>
      <c r="Q162" s="142">
        <v>0</v>
      </c>
      <c r="R162" s="142">
        <f t="shared" si="22"/>
        <v>0</v>
      </c>
      <c r="S162" s="142">
        <v>0</v>
      </c>
      <c r="T162" s="143">
        <f t="shared" si="23"/>
        <v>0</v>
      </c>
      <c r="AR162" s="144" t="s">
        <v>822</v>
      </c>
      <c r="AT162" s="144" t="s">
        <v>164</v>
      </c>
      <c r="AU162" s="144" t="s">
        <v>82</v>
      </c>
      <c r="AY162" s="18" t="s">
        <v>161</v>
      </c>
      <c r="BE162" s="145">
        <f t="shared" si="24"/>
        <v>0</v>
      </c>
      <c r="BF162" s="145">
        <f t="shared" si="25"/>
        <v>0</v>
      </c>
      <c r="BG162" s="145">
        <f t="shared" si="26"/>
        <v>0</v>
      </c>
      <c r="BH162" s="145">
        <f t="shared" si="27"/>
        <v>0</v>
      </c>
      <c r="BI162" s="145">
        <f t="shared" si="28"/>
        <v>0</v>
      </c>
      <c r="BJ162" s="18" t="s">
        <v>80</v>
      </c>
      <c r="BK162" s="145">
        <f t="shared" si="29"/>
        <v>0</v>
      </c>
      <c r="BL162" s="18" t="s">
        <v>822</v>
      </c>
      <c r="BM162" s="144" t="s">
        <v>1197</v>
      </c>
    </row>
    <row r="163" spans="2:65" s="1" customFormat="1" ht="24.2" customHeight="1">
      <c r="B163" s="132"/>
      <c r="C163" s="133" t="s">
        <v>852</v>
      </c>
      <c r="D163" s="133" t="s">
        <v>164</v>
      </c>
      <c r="E163" s="134" t="s">
        <v>2416</v>
      </c>
      <c r="F163" s="135" t="s">
        <v>2417</v>
      </c>
      <c r="G163" s="136" t="s">
        <v>212</v>
      </c>
      <c r="H163" s="137">
        <v>1</v>
      </c>
      <c r="I163" s="138"/>
      <c r="J163" s="139">
        <f t="shared" si="20"/>
        <v>0</v>
      </c>
      <c r="K163" s="135" t="s">
        <v>3</v>
      </c>
      <c r="L163" s="33"/>
      <c r="M163" s="140" t="s">
        <v>3</v>
      </c>
      <c r="N163" s="141" t="s">
        <v>44</v>
      </c>
      <c r="P163" s="142">
        <f t="shared" si="21"/>
        <v>0</v>
      </c>
      <c r="Q163" s="142">
        <v>0</v>
      </c>
      <c r="R163" s="142">
        <f t="shared" si="22"/>
        <v>0</v>
      </c>
      <c r="S163" s="142">
        <v>0</v>
      </c>
      <c r="T163" s="143">
        <f t="shared" si="23"/>
        <v>0</v>
      </c>
      <c r="AR163" s="144" t="s">
        <v>822</v>
      </c>
      <c r="AT163" s="144" t="s">
        <v>164</v>
      </c>
      <c r="AU163" s="144" t="s">
        <v>82</v>
      </c>
      <c r="AY163" s="18" t="s">
        <v>161</v>
      </c>
      <c r="BE163" s="145">
        <f t="shared" si="24"/>
        <v>0</v>
      </c>
      <c r="BF163" s="145">
        <f t="shared" si="25"/>
        <v>0</v>
      </c>
      <c r="BG163" s="145">
        <f t="shared" si="26"/>
        <v>0</v>
      </c>
      <c r="BH163" s="145">
        <f t="shared" si="27"/>
        <v>0</v>
      </c>
      <c r="BI163" s="145">
        <f t="shared" si="28"/>
        <v>0</v>
      </c>
      <c r="BJ163" s="18" t="s">
        <v>80</v>
      </c>
      <c r="BK163" s="145">
        <f t="shared" si="29"/>
        <v>0</v>
      </c>
      <c r="BL163" s="18" t="s">
        <v>822</v>
      </c>
      <c r="BM163" s="144" t="s">
        <v>1205</v>
      </c>
    </row>
    <row r="164" spans="2:65" s="1" customFormat="1" ht="16.5" customHeight="1">
      <c r="B164" s="132"/>
      <c r="C164" s="133" t="s">
        <v>856</v>
      </c>
      <c r="D164" s="133" t="s">
        <v>164</v>
      </c>
      <c r="E164" s="134" t="s">
        <v>2418</v>
      </c>
      <c r="F164" s="135" t="s">
        <v>2419</v>
      </c>
      <c r="G164" s="136" t="s">
        <v>2420</v>
      </c>
      <c r="H164" s="137">
        <v>20</v>
      </c>
      <c r="I164" s="138"/>
      <c r="J164" s="139">
        <f t="shared" si="20"/>
        <v>0</v>
      </c>
      <c r="K164" s="135" t="s">
        <v>3</v>
      </c>
      <c r="L164" s="33"/>
      <c r="M164" s="140" t="s">
        <v>3</v>
      </c>
      <c r="N164" s="141" t="s">
        <v>44</v>
      </c>
      <c r="P164" s="142">
        <f t="shared" si="21"/>
        <v>0</v>
      </c>
      <c r="Q164" s="142">
        <v>0</v>
      </c>
      <c r="R164" s="142">
        <f t="shared" si="22"/>
        <v>0</v>
      </c>
      <c r="S164" s="142">
        <v>0</v>
      </c>
      <c r="T164" s="143">
        <f t="shared" si="23"/>
        <v>0</v>
      </c>
      <c r="AR164" s="144" t="s">
        <v>822</v>
      </c>
      <c r="AT164" s="144" t="s">
        <v>164</v>
      </c>
      <c r="AU164" s="144" t="s">
        <v>82</v>
      </c>
      <c r="AY164" s="18" t="s">
        <v>161</v>
      </c>
      <c r="BE164" s="145">
        <f t="shared" si="24"/>
        <v>0</v>
      </c>
      <c r="BF164" s="145">
        <f t="shared" si="25"/>
        <v>0</v>
      </c>
      <c r="BG164" s="145">
        <f t="shared" si="26"/>
        <v>0</v>
      </c>
      <c r="BH164" s="145">
        <f t="shared" si="27"/>
        <v>0</v>
      </c>
      <c r="BI164" s="145">
        <f t="shared" si="28"/>
        <v>0</v>
      </c>
      <c r="BJ164" s="18" t="s">
        <v>80</v>
      </c>
      <c r="BK164" s="145">
        <f t="shared" si="29"/>
        <v>0</v>
      </c>
      <c r="BL164" s="18" t="s">
        <v>822</v>
      </c>
      <c r="BM164" s="144" t="s">
        <v>1209</v>
      </c>
    </row>
    <row r="165" spans="2:65" s="1" customFormat="1" ht="24.2" customHeight="1">
      <c r="B165" s="132"/>
      <c r="C165" s="133" t="s">
        <v>861</v>
      </c>
      <c r="D165" s="133" t="s">
        <v>164</v>
      </c>
      <c r="E165" s="134" t="s">
        <v>2421</v>
      </c>
      <c r="F165" s="135" t="s">
        <v>2422</v>
      </c>
      <c r="G165" s="136" t="s">
        <v>212</v>
      </c>
      <c r="H165" s="137">
        <v>23</v>
      </c>
      <c r="I165" s="138"/>
      <c r="J165" s="139">
        <f t="shared" si="20"/>
        <v>0</v>
      </c>
      <c r="K165" s="135" t="s">
        <v>3</v>
      </c>
      <c r="L165" s="33"/>
      <c r="M165" s="140" t="s">
        <v>3</v>
      </c>
      <c r="N165" s="141" t="s">
        <v>44</v>
      </c>
      <c r="P165" s="142">
        <f t="shared" si="21"/>
        <v>0</v>
      </c>
      <c r="Q165" s="142">
        <v>0</v>
      </c>
      <c r="R165" s="142">
        <f t="shared" si="22"/>
        <v>0</v>
      </c>
      <c r="S165" s="142">
        <v>0</v>
      </c>
      <c r="T165" s="143">
        <f t="shared" si="23"/>
        <v>0</v>
      </c>
      <c r="AR165" s="144" t="s">
        <v>822</v>
      </c>
      <c r="AT165" s="144" t="s">
        <v>164</v>
      </c>
      <c r="AU165" s="144" t="s">
        <v>82</v>
      </c>
      <c r="AY165" s="18" t="s">
        <v>161</v>
      </c>
      <c r="BE165" s="145">
        <f t="shared" si="24"/>
        <v>0</v>
      </c>
      <c r="BF165" s="145">
        <f t="shared" si="25"/>
        <v>0</v>
      </c>
      <c r="BG165" s="145">
        <f t="shared" si="26"/>
        <v>0</v>
      </c>
      <c r="BH165" s="145">
        <f t="shared" si="27"/>
        <v>0</v>
      </c>
      <c r="BI165" s="145">
        <f t="shared" si="28"/>
        <v>0</v>
      </c>
      <c r="BJ165" s="18" t="s">
        <v>80</v>
      </c>
      <c r="BK165" s="145">
        <f t="shared" si="29"/>
        <v>0</v>
      </c>
      <c r="BL165" s="18" t="s">
        <v>822</v>
      </c>
      <c r="BM165" s="144" t="s">
        <v>1212</v>
      </c>
    </row>
    <row r="166" spans="2:65" s="1" customFormat="1" ht="16.5" customHeight="1">
      <c r="B166" s="132"/>
      <c r="C166" s="133" t="s">
        <v>865</v>
      </c>
      <c r="D166" s="133" t="s">
        <v>164</v>
      </c>
      <c r="E166" s="134" t="s">
        <v>2423</v>
      </c>
      <c r="F166" s="135" t="s">
        <v>2424</v>
      </c>
      <c r="G166" s="136" t="s">
        <v>212</v>
      </c>
      <c r="H166" s="137">
        <v>23</v>
      </c>
      <c r="I166" s="138"/>
      <c r="J166" s="139">
        <f t="shared" si="20"/>
        <v>0</v>
      </c>
      <c r="K166" s="135" t="s">
        <v>3</v>
      </c>
      <c r="L166" s="33"/>
      <c r="M166" s="140" t="s">
        <v>3</v>
      </c>
      <c r="N166" s="141" t="s">
        <v>44</v>
      </c>
      <c r="P166" s="142">
        <f t="shared" si="21"/>
        <v>0</v>
      </c>
      <c r="Q166" s="142">
        <v>0</v>
      </c>
      <c r="R166" s="142">
        <f t="shared" si="22"/>
        <v>0</v>
      </c>
      <c r="S166" s="142">
        <v>0</v>
      </c>
      <c r="T166" s="143">
        <f t="shared" si="23"/>
        <v>0</v>
      </c>
      <c r="AR166" s="144" t="s">
        <v>822</v>
      </c>
      <c r="AT166" s="144" t="s">
        <v>164</v>
      </c>
      <c r="AU166" s="144" t="s">
        <v>82</v>
      </c>
      <c r="AY166" s="18" t="s">
        <v>161</v>
      </c>
      <c r="BE166" s="145">
        <f t="shared" si="24"/>
        <v>0</v>
      </c>
      <c r="BF166" s="145">
        <f t="shared" si="25"/>
        <v>0</v>
      </c>
      <c r="BG166" s="145">
        <f t="shared" si="26"/>
        <v>0</v>
      </c>
      <c r="BH166" s="145">
        <f t="shared" si="27"/>
        <v>0</v>
      </c>
      <c r="BI166" s="145">
        <f t="shared" si="28"/>
        <v>0</v>
      </c>
      <c r="BJ166" s="18" t="s">
        <v>80</v>
      </c>
      <c r="BK166" s="145">
        <f t="shared" si="29"/>
        <v>0</v>
      </c>
      <c r="BL166" s="18" t="s">
        <v>822</v>
      </c>
      <c r="BM166" s="144" t="s">
        <v>1222</v>
      </c>
    </row>
    <row r="167" spans="2:65" s="1" customFormat="1" ht="16.5" customHeight="1">
      <c r="B167" s="132"/>
      <c r="C167" s="133" t="s">
        <v>869</v>
      </c>
      <c r="D167" s="133" t="s">
        <v>164</v>
      </c>
      <c r="E167" s="134" t="s">
        <v>2425</v>
      </c>
      <c r="F167" s="135" t="s">
        <v>2426</v>
      </c>
      <c r="G167" s="136" t="s">
        <v>212</v>
      </c>
      <c r="H167" s="137">
        <v>23</v>
      </c>
      <c r="I167" s="138"/>
      <c r="J167" s="139">
        <f t="shared" si="20"/>
        <v>0</v>
      </c>
      <c r="K167" s="135" t="s">
        <v>3</v>
      </c>
      <c r="L167" s="33"/>
      <c r="M167" s="140" t="s">
        <v>3</v>
      </c>
      <c r="N167" s="141" t="s">
        <v>44</v>
      </c>
      <c r="P167" s="142">
        <f t="shared" si="21"/>
        <v>0</v>
      </c>
      <c r="Q167" s="142">
        <v>0</v>
      </c>
      <c r="R167" s="142">
        <f t="shared" si="22"/>
        <v>0</v>
      </c>
      <c r="S167" s="142">
        <v>0</v>
      </c>
      <c r="T167" s="143">
        <f t="shared" si="23"/>
        <v>0</v>
      </c>
      <c r="AR167" s="144" t="s">
        <v>822</v>
      </c>
      <c r="AT167" s="144" t="s">
        <v>164</v>
      </c>
      <c r="AU167" s="144" t="s">
        <v>82</v>
      </c>
      <c r="AY167" s="18" t="s">
        <v>161</v>
      </c>
      <c r="BE167" s="145">
        <f t="shared" si="24"/>
        <v>0</v>
      </c>
      <c r="BF167" s="145">
        <f t="shared" si="25"/>
        <v>0</v>
      </c>
      <c r="BG167" s="145">
        <f t="shared" si="26"/>
        <v>0</v>
      </c>
      <c r="BH167" s="145">
        <f t="shared" si="27"/>
        <v>0</v>
      </c>
      <c r="BI167" s="145">
        <f t="shared" si="28"/>
        <v>0</v>
      </c>
      <c r="BJ167" s="18" t="s">
        <v>80</v>
      </c>
      <c r="BK167" s="145">
        <f t="shared" si="29"/>
        <v>0</v>
      </c>
      <c r="BL167" s="18" t="s">
        <v>822</v>
      </c>
      <c r="BM167" s="144" t="s">
        <v>1238</v>
      </c>
    </row>
    <row r="168" spans="2:65" s="1" customFormat="1" ht="16.5" customHeight="1">
      <c r="B168" s="132"/>
      <c r="C168" s="133" t="s">
        <v>873</v>
      </c>
      <c r="D168" s="133" t="s">
        <v>164</v>
      </c>
      <c r="E168" s="134" t="s">
        <v>2427</v>
      </c>
      <c r="F168" s="135" t="s">
        <v>2428</v>
      </c>
      <c r="G168" s="136" t="s">
        <v>212</v>
      </c>
      <c r="H168" s="137">
        <v>3</v>
      </c>
      <c r="I168" s="138"/>
      <c r="J168" s="139">
        <f t="shared" si="20"/>
        <v>0</v>
      </c>
      <c r="K168" s="135" t="s">
        <v>3</v>
      </c>
      <c r="L168" s="33"/>
      <c r="M168" s="140" t="s">
        <v>3</v>
      </c>
      <c r="N168" s="141" t="s">
        <v>44</v>
      </c>
      <c r="P168" s="142">
        <f t="shared" si="21"/>
        <v>0</v>
      </c>
      <c r="Q168" s="142">
        <v>0</v>
      </c>
      <c r="R168" s="142">
        <f t="shared" si="22"/>
        <v>0</v>
      </c>
      <c r="S168" s="142">
        <v>0</v>
      </c>
      <c r="T168" s="143">
        <f t="shared" si="23"/>
        <v>0</v>
      </c>
      <c r="AR168" s="144" t="s">
        <v>822</v>
      </c>
      <c r="AT168" s="144" t="s">
        <v>164</v>
      </c>
      <c r="AU168" s="144" t="s">
        <v>82</v>
      </c>
      <c r="AY168" s="18" t="s">
        <v>161</v>
      </c>
      <c r="BE168" s="145">
        <f t="shared" si="24"/>
        <v>0</v>
      </c>
      <c r="BF168" s="145">
        <f t="shared" si="25"/>
        <v>0</v>
      </c>
      <c r="BG168" s="145">
        <f t="shared" si="26"/>
        <v>0</v>
      </c>
      <c r="BH168" s="145">
        <f t="shared" si="27"/>
        <v>0</v>
      </c>
      <c r="BI168" s="145">
        <f t="shared" si="28"/>
        <v>0</v>
      </c>
      <c r="BJ168" s="18" t="s">
        <v>80</v>
      </c>
      <c r="BK168" s="145">
        <f t="shared" si="29"/>
        <v>0</v>
      </c>
      <c r="BL168" s="18" t="s">
        <v>822</v>
      </c>
      <c r="BM168" s="144" t="s">
        <v>908</v>
      </c>
    </row>
    <row r="169" spans="2:65" s="1" customFormat="1" ht="16.5" customHeight="1">
      <c r="B169" s="132"/>
      <c r="C169" s="133" t="s">
        <v>877</v>
      </c>
      <c r="D169" s="133" t="s">
        <v>164</v>
      </c>
      <c r="E169" s="134" t="s">
        <v>2429</v>
      </c>
      <c r="F169" s="135" t="s">
        <v>2430</v>
      </c>
      <c r="G169" s="136" t="s">
        <v>212</v>
      </c>
      <c r="H169" s="137">
        <v>4</v>
      </c>
      <c r="I169" s="138"/>
      <c r="J169" s="139">
        <f t="shared" si="20"/>
        <v>0</v>
      </c>
      <c r="K169" s="135" t="s">
        <v>3</v>
      </c>
      <c r="L169" s="33"/>
      <c r="M169" s="140" t="s">
        <v>3</v>
      </c>
      <c r="N169" s="141" t="s">
        <v>44</v>
      </c>
      <c r="P169" s="142">
        <f t="shared" si="21"/>
        <v>0</v>
      </c>
      <c r="Q169" s="142">
        <v>0</v>
      </c>
      <c r="R169" s="142">
        <f t="shared" si="22"/>
        <v>0</v>
      </c>
      <c r="S169" s="142">
        <v>0</v>
      </c>
      <c r="T169" s="143">
        <f t="shared" si="23"/>
        <v>0</v>
      </c>
      <c r="AR169" s="144" t="s">
        <v>822</v>
      </c>
      <c r="AT169" s="144" t="s">
        <v>164</v>
      </c>
      <c r="AU169" s="144" t="s">
        <v>82</v>
      </c>
      <c r="AY169" s="18" t="s">
        <v>161</v>
      </c>
      <c r="BE169" s="145">
        <f t="shared" si="24"/>
        <v>0</v>
      </c>
      <c r="BF169" s="145">
        <f t="shared" si="25"/>
        <v>0</v>
      </c>
      <c r="BG169" s="145">
        <f t="shared" si="26"/>
        <v>0</v>
      </c>
      <c r="BH169" s="145">
        <f t="shared" si="27"/>
        <v>0</v>
      </c>
      <c r="BI169" s="145">
        <f t="shared" si="28"/>
        <v>0</v>
      </c>
      <c r="BJ169" s="18" t="s">
        <v>80</v>
      </c>
      <c r="BK169" s="145">
        <f t="shared" si="29"/>
        <v>0</v>
      </c>
      <c r="BL169" s="18" t="s">
        <v>822</v>
      </c>
      <c r="BM169" s="144" t="s">
        <v>1277</v>
      </c>
    </row>
    <row r="170" spans="2:65" s="1" customFormat="1" ht="16.5" customHeight="1">
      <c r="B170" s="132"/>
      <c r="C170" s="133" t="s">
        <v>881</v>
      </c>
      <c r="D170" s="133" t="s">
        <v>164</v>
      </c>
      <c r="E170" s="134" t="s">
        <v>2431</v>
      </c>
      <c r="F170" s="135" t="s">
        <v>2432</v>
      </c>
      <c r="G170" s="136" t="s">
        <v>212</v>
      </c>
      <c r="H170" s="137">
        <v>680</v>
      </c>
      <c r="I170" s="138"/>
      <c r="J170" s="139">
        <f t="shared" si="20"/>
        <v>0</v>
      </c>
      <c r="K170" s="135" t="s">
        <v>3</v>
      </c>
      <c r="L170" s="33"/>
      <c r="M170" s="140" t="s">
        <v>3</v>
      </c>
      <c r="N170" s="141" t="s">
        <v>44</v>
      </c>
      <c r="P170" s="142">
        <f t="shared" si="21"/>
        <v>0</v>
      </c>
      <c r="Q170" s="142">
        <v>0</v>
      </c>
      <c r="R170" s="142">
        <f t="shared" si="22"/>
        <v>0</v>
      </c>
      <c r="S170" s="142">
        <v>0</v>
      </c>
      <c r="T170" s="143">
        <f t="shared" si="23"/>
        <v>0</v>
      </c>
      <c r="AR170" s="144" t="s">
        <v>822</v>
      </c>
      <c r="AT170" s="144" t="s">
        <v>164</v>
      </c>
      <c r="AU170" s="144" t="s">
        <v>82</v>
      </c>
      <c r="AY170" s="18" t="s">
        <v>161</v>
      </c>
      <c r="BE170" s="145">
        <f t="shared" si="24"/>
        <v>0</v>
      </c>
      <c r="BF170" s="145">
        <f t="shared" si="25"/>
        <v>0</v>
      </c>
      <c r="BG170" s="145">
        <f t="shared" si="26"/>
        <v>0</v>
      </c>
      <c r="BH170" s="145">
        <f t="shared" si="27"/>
        <v>0</v>
      </c>
      <c r="BI170" s="145">
        <f t="shared" si="28"/>
        <v>0</v>
      </c>
      <c r="BJ170" s="18" t="s">
        <v>80</v>
      </c>
      <c r="BK170" s="145">
        <f t="shared" si="29"/>
        <v>0</v>
      </c>
      <c r="BL170" s="18" t="s">
        <v>822</v>
      </c>
      <c r="BM170" s="144" t="s">
        <v>1300</v>
      </c>
    </row>
    <row r="171" spans="2:65" s="1" customFormat="1" ht="16.5" customHeight="1">
      <c r="B171" s="132"/>
      <c r="C171" s="133" t="s">
        <v>887</v>
      </c>
      <c r="D171" s="133" t="s">
        <v>164</v>
      </c>
      <c r="E171" s="134" t="s">
        <v>2433</v>
      </c>
      <c r="F171" s="135" t="s">
        <v>2434</v>
      </c>
      <c r="G171" s="136" t="s">
        <v>212</v>
      </c>
      <c r="H171" s="137">
        <v>800</v>
      </c>
      <c r="I171" s="138"/>
      <c r="J171" s="139">
        <f t="shared" si="20"/>
        <v>0</v>
      </c>
      <c r="K171" s="135" t="s">
        <v>3</v>
      </c>
      <c r="L171" s="33"/>
      <c r="M171" s="140" t="s">
        <v>3</v>
      </c>
      <c r="N171" s="141" t="s">
        <v>44</v>
      </c>
      <c r="P171" s="142">
        <f t="shared" si="21"/>
        <v>0</v>
      </c>
      <c r="Q171" s="142">
        <v>0</v>
      </c>
      <c r="R171" s="142">
        <f t="shared" si="22"/>
        <v>0</v>
      </c>
      <c r="S171" s="142">
        <v>0</v>
      </c>
      <c r="T171" s="143">
        <f t="shared" si="23"/>
        <v>0</v>
      </c>
      <c r="AR171" s="144" t="s">
        <v>822</v>
      </c>
      <c r="AT171" s="144" t="s">
        <v>164</v>
      </c>
      <c r="AU171" s="144" t="s">
        <v>82</v>
      </c>
      <c r="AY171" s="18" t="s">
        <v>161</v>
      </c>
      <c r="BE171" s="145">
        <f t="shared" si="24"/>
        <v>0</v>
      </c>
      <c r="BF171" s="145">
        <f t="shared" si="25"/>
        <v>0</v>
      </c>
      <c r="BG171" s="145">
        <f t="shared" si="26"/>
        <v>0</v>
      </c>
      <c r="BH171" s="145">
        <f t="shared" si="27"/>
        <v>0</v>
      </c>
      <c r="BI171" s="145">
        <f t="shared" si="28"/>
        <v>0</v>
      </c>
      <c r="BJ171" s="18" t="s">
        <v>80</v>
      </c>
      <c r="BK171" s="145">
        <f t="shared" si="29"/>
        <v>0</v>
      </c>
      <c r="BL171" s="18" t="s">
        <v>822</v>
      </c>
      <c r="BM171" s="144" t="s">
        <v>1315</v>
      </c>
    </row>
    <row r="172" spans="2:65" s="1" customFormat="1" ht="21.75" customHeight="1">
      <c r="B172" s="132"/>
      <c r="C172" s="133" t="s">
        <v>895</v>
      </c>
      <c r="D172" s="133" t="s">
        <v>164</v>
      </c>
      <c r="E172" s="134" t="s">
        <v>2435</v>
      </c>
      <c r="F172" s="135" t="s">
        <v>2436</v>
      </c>
      <c r="G172" s="136" t="s">
        <v>212</v>
      </c>
      <c r="H172" s="137">
        <v>6</v>
      </c>
      <c r="I172" s="138"/>
      <c r="J172" s="139">
        <f t="shared" si="20"/>
        <v>0</v>
      </c>
      <c r="K172" s="135" t="s">
        <v>3</v>
      </c>
      <c r="L172" s="33"/>
      <c r="M172" s="140" t="s">
        <v>3</v>
      </c>
      <c r="N172" s="141" t="s">
        <v>44</v>
      </c>
      <c r="P172" s="142">
        <f t="shared" si="21"/>
        <v>0</v>
      </c>
      <c r="Q172" s="142">
        <v>0</v>
      </c>
      <c r="R172" s="142">
        <f t="shared" si="22"/>
        <v>0</v>
      </c>
      <c r="S172" s="142">
        <v>0</v>
      </c>
      <c r="T172" s="143">
        <f t="shared" si="23"/>
        <v>0</v>
      </c>
      <c r="AR172" s="144" t="s">
        <v>822</v>
      </c>
      <c r="AT172" s="144" t="s">
        <v>164</v>
      </c>
      <c r="AU172" s="144" t="s">
        <v>82</v>
      </c>
      <c r="AY172" s="18" t="s">
        <v>161</v>
      </c>
      <c r="BE172" s="145">
        <f t="shared" si="24"/>
        <v>0</v>
      </c>
      <c r="BF172" s="145">
        <f t="shared" si="25"/>
        <v>0</v>
      </c>
      <c r="BG172" s="145">
        <f t="shared" si="26"/>
        <v>0</v>
      </c>
      <c r="BH172" s="145">
        <f t="shared" si="27"/>
        <v>0</v>
      </c>
      <c r="BI172" s="145">
        <f t="shared" si="28"/>
        <v>0</v>
      </c>
      <c r="BJ172" s="18" t="s">
        <v>80</v>
      </c>
      <c r="BK172" s="145">
        <f t="shared" si="29"/>
        <v>0</v>
      </c>
      <c r="BL172" s="18" t="s">
        <v>822</v>
      </c>
      <c r="BM172" s="144" t="s">
        <v>1338</v>
      </c>
    </row>
    <row r="173" spans="2:65" s="1" customFormat="1" ht="16.5" customHeight="1">
      <c r="B173" s="132"/>
      <c r="C173" s="133" t="s">
        <v>903</v>
      </c>
      <c r="D173" s="133" t="s">
        <v>164</v>
      </c>
      <c r="E173" s="134" t="s">
        <v>2437</v>
      </c>
      <c r="F173" s="135" t="s">
        <v>2438</v>
      </c>
      <c r="G173" s="136" t="s">
        <v>212</v>
      </c>
      <c r="H173" s="137">
        <v>6</v>
      </c>
      <c r="I173" s="138"/>
      <c r="J173" s="139">
        <f t="shared" si="20"/>
        <v>0</v>
      </c>
      <c r="K173" s="135" t="s">
        <v>3</v>
      </c>
      <c r="L173" s="33"/>
      <c r="M173" s="140" t="s">
        <v>3</v>
      </c>
      <c r="N173" s="141" t="s">
        <v>44</v>
      </c>
      <c r="P173" s="142">
        <f t="shared" si="21"/>
        <v>0</v>
      </c>
      <c r="Q173" s="142">
        <v>0</v>
      </c>
      <c r="R173" s="142">
        <f t="shared" si="22"/>
        <v>0</v>
      </c>
      <c r="S173" s="142">
        <v>0</v>
      </c>
      <c r="T173" s="143">
        <f t="shared" si="23"/>
        <v>0</v>
      </c>
      <c r="AR173" s="144" t="s">
        <v>822</v>
      </c>
      <c r="AT173" s="144" t="s">
        <v>164</v>
      </c>
      <c r="AU173" s="144" t="s">
        <v>82</v>
      </c>
      <c r="AY173" s="18" t="s">
        <v>161</v>
      </c>
      <c r="BE173" s="145">
        <f t="shared" si="24"/>
        <v>0</v>
      </c>
      <c r="BF173" s="145">
        <f t="shared" si="25"/>
        <v>0</v>
      </c>
      <c r="BG173" s="145">
        <f t="shared" si="26"/>
        <v>0</v>
      </c>
      <c r="BH173" s="145">
        <f t="shared" si="27"/>
        <v>0</v>
      </c>
      <c r="BI173" s="145">
        <f t="shared" si="28"/>
        <v>0</v>
      </c>
      <c r="BJ173" s="18" t="s">
        <v>80</v>
      </c>
      <c r="BK173" s="145">
        <f t="shared" si="29"/>
        <v>0</v>
      </c>
      <c r="BL173" s="18" t="s">
        <v>822</v>
      </c>
      <c r="BM173" s="144" t="s">
        <v>1354</v>
      </c>
    </row>
    <row r="174" spans="2:65" s="1" customFormat="1" ht="16.5" customHeight="1">
      <c r="B174" s="132"/>
      <c r="C174" s="133" t="s">
        <v>909</v>
      </c>
      <c r="D174" s="133" t="s">
        <v>164</v>
      </c>
      <c r="E174" s="134" t="s">
        <v>2439</v>
      </c>
      <c r="F174" s="135" t="s">
        <v>2440</v>
      </c>
      <c r="G174" s="136" t="s">
        <v>212</v>
      </c>
      <c r="H174" s="137">
        <v>6</v>
      </c>
      <c r="I174" s="138"/>
      <c r="J174" s="139">
        <f t="shared" si="20"/>
        <v>0</v>
      </c>
      <c r="K174" s="135" t="s">
        <v>3</v>
      </c>
      <c r="L174" s="33"/>
      <c r="M174" s="140" t="s">
        <v>3</v>
      </c>
      <c r="N174" s="141" t="s">
        <v>44</v>
      </c>
      <c r="P174" s="142">
        <f t="shared" si="21"/>
        <v>0</v>
      </c>
      <c r="Q174" s="142">
        <v>0</v>
      </c>
      <c r="R174" s="142">
        <f t="shared" si="22"/>
        <v>0</v>
      </c>
      <c r="S174" s="142">
        <v>0</v>
      </c>
      <c r="T174" s="143">
        <f t="shared" si="23"/>
        <v>0</v>
      </c>
      <c r="AR174" s="144" t="s">
        <v>822</v>
      </c>
      <c r="AT174" s="144" t="s">
        <v>164</v>
      </c>
      <c r="AU174" s="144" t="s">
        <v>82</v>
      </c>
      <c r="AY174" s="18" t="s">
        <v>161</v>
      </c>
      <c r="BE174" s="145">
        <f t="shared" si="24"/>
        <v>0</v>
      </c>
      <c r="BF174" s="145">
        <f t="shared" si="25"/>
        <v>0</v>
      </c>
      <c r="BG174" s="145">
        <f t="shared" si="26"/>
        <v>0</v>
      </c>
      <c r="BH174" s="145">
        <f t="shared" si="27"/>
        <v>0</v>
      </c>
      <c r="BI174" s="145">
        <f t="shared" si="28"/>
        <v>0</v>
      </c>
      <c r="BJ174" s="18" t="s">
        <v>80</v>
      </c>
      <c r="BK174" s="145">
        <f t="shared" si="29"/>
        <v>0</v>
      </c>
      <c r="BL174" s="18" t="s">
        <v>822</v>
      </c>
      <c r="BM174" s="144" t="s">
        <v>1375</v>
      </c>
    </row>
    <row r="175" spans="2:65" s="1" customFormat="1" ht="21.75" customHeight="1">
      <c r="B175" s="132"/>
      <c r="C175" s="133" t="s">
        <v>931</v>
      </c>
      <c r="D175" s="133" t="s">
        <v>164</v>
      </c>
      <c r="E175" s="134" t="s">
        <v>2441</v>
      </c>
      <c r="F175" s="135" t="s">
        <v>2442</v>
      </c>
      <c r="G175" s="136" t="s">
        <v>212</v>
      </c>
      <c r="H175" s="137">
        <v>136</v>
      </c>
      <c r="I175" s="138"/>
      <c r="J175" s="139">
        <f t="shared" si="20"/>
        <v>0</v>
      </c>
      <c r="K175" s="135" t="s">
        <v>3</v>
      </c>
      <c r="L175" s="33"/>
      <c r="M175" s="140" t="s">
        <v>3</v>
      </c>
      <c r="N175" s="141" t="s">
        <v>44</v>
      </c>
      <c r="P175" s="142">
        <f t="shared" si="21"/>
        <v>0</v>
      </c>
      <c r="Q175" s="142">
        <v>0</v>
      </c>
      <c r="R175" s="142">
        <f t="shared" si="22"/>
        <v>0</v>
      </c>
      <c r="S175" s="142">
        <v>0</v>
      </c>
      <c r="T175" s="143">
        <f t="shared" si="23"/>
        <v>0</v>
      </c>
      <c r="AR175" s="144" t="s">
        <v>822</v>
      </c>
      <c r="AT175" s="144" t="s">
        <v>164</v>
      </c>
      <c r="AU175" s="144" t="s">
        <v>82</v>
      </c>
      <c r="AY175" s="18" t="s">
        <v>161</v>
      </c>
      <c r="BE175" s="145">
        <f t="shared" si="24"/>
        <v>0</v>
      </c>
      <c r="BF175" s="145">
        <f t="shared" si="25"/>
        <v>0</v>
      </c>
      <c r="BG175" s="145">
        <f t="shared" si="26"/>
        <v>0</v>
      </c>
      <c r="BH175" s="145">
        <f t="shared" si="27"/>
        <v>0</v>
      </c>
      <c r="BI175" s="145">
        <f t="shared" si="28"/>
        <v>0</v>
      </c>
      <c r="BJ175" s="18" t="s">
        <v>80</v>
      </c>
      <c r="BK175" s="145">
        <f t="shared" si="29"/>
        <v>0</v>
      </c>
      <c r="BL175" s="18" t="s">
        <v>822</v>
      </c>
      <c r="BM175" s="144" t="s">
        <v>1388</v>
      </c>
    </row>
    <row r="176" spans="2:65" s="1" customFormat="1" ht="16.5" customHeight="1">
      <c r="B176" s="132"/>
      <c r="C176" s="133" t="s">
        <v>938</v>
      </c>
      <c r="D176" s="133" t="s">
        <v>164</v>
      </c>
      <c r="E176" s="134" t="s">
        <v>2443</v>
      </c>
      <c r="F176" s="135" t="s">
        <v>2444</v>
      </c>
      <c r="G176" s="136" t="s">
        <v>212</v>
      </c>
      <c r="H176" s="137">
        <v>6</v>
      </c>
      <c r="I176" s="138"/>
      <c r="J176" s="139">
        <f t="shared" si="20"/>
        <v>0</v>
      </c>
      <c r="K176" s="135" t="s">
        <v>3</v>
      </c>
      <c r="L176" s="33"/>
      <c r="M176" s="140" t="s">
        <v>3</v>
      </c>
      <c r="N176" s="141" t="s">
        <v>44</v>
      </c>
      <c r="P176" s="142">
        <f t="shared" si="21"/>
        <v>0</v>
      </c>
      <c r="Q176" s="142">
        <v>0</v>
      </c>
      <c r="R176" s="142">
        <f t="shared" si="22"/>
        <v>0</v>
      </c>
      <c r="S176" s="142">
        <v>0</v>
      </c>
      <c r="T176" s="143">
        <f t="shared" si="23"/>
        <v>0</v>
      </c>
      <c r="AR176" s="144" t="s">
        <v>822</v>
      </c>
      <c r="AT176" s="144" t="s">
        <v>164</v>
      </c>
      <c r="AU176" s="144" t="s">
        <v>82</v>
      </c>
      <c r="AY176" s="18" t="s">
        <v>161</v>
      </c>
      <c r="BE176" s="145">
        <f t="shared" si="24"/>
        <v>0</v>
      </c>
      <c r="BF176" s="145">
        <f t="shared" si="25"/>
        <v>0</v>
      </c>
      <c r="BG176" s="145">
        <f t="shared" si="26"/>
        <v>0</v>
      </c>
      <c r="BH176" s="145">
        <f t="shared" si="27"/>
        <v>0</v>
      </c>
      <c r="BI176" s="145">
        <f t="shared" si="28"/>
        <v>0</v>
      </c>
      <c r="BJ176" s="18" t="s">
        <v>80</v>
      </c>
      <c r="BK176" s="145">
        <f t="shared" si="29"/>
        <v>0</v>
      </c>
      <c r="BL176" s="18" t="s">
        <v>822</v>
      </c>
      <c r="BM176" s="144" t="s">
        <v>1403</v>
      </c>
    </row>
    <row r="177" spans="2:65" s="1" customFormat="1" ht="24.2" customHeight="1">
      <c r="B177" s="132"/>
      <c r="C177" s="133" t="s">
        <v>943</v>
      </c>
      <c r="D177" s="133" t="s">
        <v>164</v>
      </c>
      <c r="E177" s="134" t="s">
        <v>2445</v>
      </c>
      <c r="F177" s="135" t="s">
        <v>2446</v>
      </c>
      <c r="G177" s="136" t="s">
        <v>212</v>
      </c>
      <c r="H177" s="137">
        <v>2</v>
      </c>
      <c r="I177" s="138"/>
      <c r="J177" s="139">
        <f t="shared" si="20"/>
        <v>0</v>
      </c>
      <c r="K177" s="135" t="s">
        <v>3</v>
      </c>
      <c r="L177" s="33"/>
      <c r="M177" s="140" t="s">
        <v>3</v>
      </c>
      <c r="N177" s="141" t="s">
        <v>44</v>
      </c>
      <c r="P177" s="142">
        <f t="shared" si="21"/>
        <v>0</v>
      </c>
      <c r="Q177" s="142">
        <v>0</v>
      </c>
      <c r="R177" s="142">
        <f t="shared" si="22"/>
        <v>0</v>
      </c>
      <c r="S177" s="142">
        <v>0</v>
      </c>
      <c r="T177" s="143">
        <f t="shared" si="23"/>
        <v>0</v>
      </c>
      <c r="AR177" s="144" t="s">
        <v>822</v>
      </c>
      <c r="AT177" s="144" t="s">
        <v>164</v>
      </c>
      <c r="AU177" s="144" t="s">
        <v>82</v>
      </c>
      <c r="AY177" s="18" t="s">
        <v>161</v>
      </c>
      <c r="BE177" s="145">
        <f t="shared" si="24"/>
        <v>0</v>
      </c>
      <c r="BF177" s="145">
        <f t="shared" si="25"/>
        <v>0</v>
      </c>
      <c r="BG177" s="145">
        <f t="shared" si="26"/>
        <v>0</v>
      </c>
      <c r="BH177" s="145">
        <f t="shared" si="27"/>
        <v>0</v>
      </c>
      <c r="BI177" s="145">
        <f t="shared" si="28"/>
        <v>0</v>
      </c>
      <c r="BJ177" s="18" t="s">
        <v>80</v>
      </c>
      <c r="BK177" s="145">
        <f t="shared" si="29"/>
        <v>0</v>
      </c>
      <c r="BL177" s="18" t="s">
        <v>822</v>
      </c>
      <c r="BM177" s="144" t="s">
        <v>1415</v>
      </c>
    </row>
    <row r="178" spans="2:65" s="1" customFormat="1" ht="16.5" customHeight="1">
      <c r="B178" s="132"/>
      <c r="C178" s="133" t="s">
        <v>948</v>
      </c>
      <c r="D178" s="133" t="s">
        <v>164</v>
      </c>
      <c r="E178" s="134" t="s">
        <v>2447</v>
      </c>
      <c r="F178" s="135" t="s">
        <v>2448</v>
      </c>
      <c r="G178" s="136" t="s">
        <v>212</v>
      </c>
      <c r="H178" s="137">
        <v>8</v>
      </c>
      <c r="I178" s="138"/>
      <c r="J178" s="139">
        <f t="shared" si="20"/>
        <v>0</v>
      </c>
      <c r="K178" s="135" t="s">
        <v>3</v>
      </c>
      <c r="L178" s="33"/>
      <c r="M178" s="140" t="s">
        <v>3</v>
      </c>
      <c r="N178" s="141" t="s">
        <v>44</v>
      </c>
      <c r="P178" s="142">
        <f t="shared" si="21"/>
        <v>0</v>
      </c>
      <c r="Q178" s="142">
        <v>0</v>
      </c>
      <c r="R178" s="142">
        <f t="shared" si="22"/>
        <v>0</v>
      </c>
      <c r="S178" s="142">
        <v>0</v>
      </c>
      <c r="T178" s="143">
        <f t="shared" si="23"/>
        <v>0</v>
      </c>
      <c r="AR178" s="144" t="s">
        <v>822</v>
      </c>
      <c r="AT178" s="144" t="s">
        <v>164</v>
      </c>
      <c r="AU178" s="144" t="s">
        <v>82</v>
      </c>
      <c r="AY178" s="18" t="s">
        <v>161</v>
      </c>
      <c r="BE178" s="145">
        <f t="shared" si="24"/>
        <v>0</v>
      </c>
      <c r="BF178" s="145">
        <f t="shared" si="25"/>
        <v>0</v>
      </c>
      <c r="BG178" s="145">
        <f t="shared" si="26"/>
        <v>0</v>
      </c>
      <c r="BH178" s="145">
        <f t="shared" si="27"/>
        <v>0</v>
      </c>
      <c r="BI178" s="145">
        <f t="shared" si="28"/>
        <v>0</v>
      </c>
      <c r="BJ178" s="18" t="s">
        <v>80</v>
      </c>
      <c r="BK178" s="145">
        <f t="shared" si="29"/>
        <v>0</v>
      </c>
      <c r="BL178" s="18" t="s">
        <v>822</v>
      </c>
      <c r="BM178" s="144" t="s">
        <v>1423</v>
      </c>
    </row>
    <row r="179" spans="2:65" s="1" customFormat="1" ht="16.5" customHeight="1">
      <c r="B179" s="132"/>
      <c r="C179" s="133" t="s">
        <v>953</v>
      </c>
      <c r="D179" s="133" t="s">
        <v>164</v>
      </c>
      <c r="E179" s="134" t="s">
        <v>2449</v>
      </c>
      <c r="F179" s="135" t="s">
        <v>2450</v>
      </c>
      <c r="G179" s="136" t="s">
        <v>212</v>
      </c>
      <c r="H179" s="137">
        <v>2</v>
      </c>
      <c r="I179" s="138"/>
      <c r="J179" s="139">
        <f t="shared" si="20"/>
        <v>0</v>
      </c>
      <c r="K179" s="135" t="s">
        <v>3</v>
      </c>
      <c r="L179" s="33"/>
      <c r="M179" s="140" t="s">
        <v>3</v>
      </c>
      <c r="N179" s="141" t="s">
        <v>44</v>
      </c>
      <c r="P179" s="142">
        <f t="shared" si="21"/>
        <v>0</v>
      </c>
      <c r="Q179" s="142">
        <v>0</v>
      </c>
      <c r="R179" s="142">
        <f t="shared" si="22"/>
        <v>0</v>
      </c>
      <c r="S179" s="142">
        <v>0</v>
      </c>
      <c r="T179" s="143">
        <f t="shared" si="23"/>
        <v>0</v>
      </c>
      <c r="AR179" s="144" t="s">
        <v>822</v>
      </c>
      <c r="AT179" s="144" t="s">
        <v>164</v>
      </c>
      <c r="AU179" s="144" t="s">
        <v>82</v>
      </c>
      <c r="AY179" s="18" t="s">
        <v>161</v>
      </c>
      <c r="BE179" s="145">
        <f t="shared" si="24"/>
        <v>0</v>
      </c>
      <c r="BF179" s="145">
        <f t="shared" si="25"/>
        <v>0</v>
      </c>
      <c r="BG179" s="145">
        <f t="shared" si="26"/>
        <v>0</v>
      </c>
      <c r="BH179" s="145">
        <f t="shared" si="27"/>
        <v>0</v>
      </c>
      <c r="BI179" s="145">
        <f t="shared" si="28"/>
        <v>0</v>
      </c>
      <c r="BJ179" s="18" t="s">
        <v>80</v>
      </c>
      <c r="BK179" s="145">
        <f t="shared" si="29"/>
        <v>0</v>
      </c>
      <c r="BL179" s="18" t="s">
        <v>822</v>
      </c>
      <c r="BM179" s="144" t="s">
        <v>1433</v>
      </c>
    </row>
    <row r="180" spans="2:65" s="1" customFormat="1" ht="16.5" customHeight="1">
      <c r="B180" s="132"/>
      <c r="C180" s="133" t="s">
        <v>959</v>
      </c>
      <c r="D180" s="133" t="s">
        <v>164</v>
      </c>
      <c r="E180" s="134" t="s">
        <v>2451</v>
      </c>
      <c r="F180" s="135" t="s">
        <v>2452</v>
      </c>
      <c r="G180" s="136" t="s">
        <v>212</v>
      </c>
      <c r="H180" s="137">
        <v>4</v>
      </c>
      <c r="I180" s="138"/>
      <c r="J180" s="139">
        <f t="shared" si="20"/>
        <v>0</v>
      </c>
      <c r="K180" s="135" t="s">
        <v>3</v>
      </c>
      <c r="L180" s="33"/>
      <c r="M180" s="140" t="s">
        <v>3</v>
      </c>
      <c r="N180" s="141" t="s">
        <v>44</v>
      </c>
      <c r="P180" s="142">
        <f t="shared" si="21"/>
        <v>0</v>
      </c>
      <c r="Q180" s="142">
        <v>0</v>
      </c>
      <c r="R180" s="142">
        <f t="shared" si="22"/>
        <v>0</v>
      </c>
      <c r="S180" s="142">
        <v>0</v>
      </c>
      <c r="T180" s="143">
        <f t="shared" si="23"/>
        <v>0</v>
      </c>
      <c r="AR180" s="144" t="s">
        <v>822</v>
      </c>
      <c r="AT180" s="144" t="s">
        <v>164</v>
      </c>
      <c r="AU180" s="144" t="s">
        <v>82</v>
      </c>
      <c r="AY180" s="18" t="s">
        <v>161</v>
      </c>
      <c r="BE180" s="145">
        <f t="shared" si="24"/>
        <v>0</v>
      </c>
      <c r="BF180" s="145">
        <f t="shared" si="25"/>
        <v>0</v>
      </c>
      <c r="BG180" s="145">
        <f t="shared" si="26"/>
        <v>0</v>
      </c>
      <c r="BH180" s="145">
        <f t="shared" si="27"/>
        <v>0</v>
      </c>
      <c r="BI180" s="145">
        <f t="shared" si="28"/>
        <v>0</v>
      </c>
      <c r="BJ180" s="18" t="s">
        <v>80</v>
      </c>
      <c r="BK180" s="145">
        <f t="shared" si="29"/>
        <v>0</v>
      </c>
      <c r="BL180" s="18" t="s">
        <v>822</v>
      </c>
      <c r="BM180" s="144" t="s">
        <v>1441</v>
      </c>
    </row>
    <row r="181" spans="2:65" s="1" customFormat="1" ht="21.75" customHeight="1">
      <c r="B181" s="132"/>
      <c r="C181" s="133" t="s">
        <v>964</v>
      </c>
      <c r="D181" s="133" t="s">
        <v>164</v>
      </c>
      <c r="E181" s="134" t="s">
        <v>2453</v>
      </c>
      <c r="F181" s="135" t="s">
        <v>2454</v>
      </c>
      <c r="G181" s="136" t="s">
        <v>212</v>
      </c>
      <c r="H181" s="137">
        <v>6</v>
      </c>
      <c r="I181" s="138"/>
      <c r="J181" s="139">
        <f t="shared" si="20"/>
        <v>0</v>
      </c>
      <c r="K181" s="135" t="s">
        <v>3</v>
      </c>
      <c r="L181" s="33"/>
      <c r="M181" s="140" t="s">
        <v>3</v>
      </c>
      <c r="N181" s="141" t="s">
        <v>44</v>
      </c>
      <c r="P181" s="142">
        <f t="shared" si="21"/>
        <v>0</v>
      </c>
      <c r="Q181" s="142">
        <v>0</v>
      </c>
      <c r="R181" s="142">
        <f t="shared" si="22"/>
        <v>0</v>
      </c>
      <c r="S181" s="142">
        <v>0</v>
      </c>
      <c r="T181" s="143">
        <f t="shared" si="23"/>
        <v>0</v>
      </c>
      <c r="AR181" s="144" t="s">
        <v>822</v>
      </c>
      <c r="AT181" s="144" t="s">
        <v>164</v>
      </c>
      <c r="AU181" s="144" t="s">
        <v>82</v>
      </c>
      <c r="AY181" s="18" t="s">
        <v>161</v>
      </c>
      <c r="BE181" s="145">
        <f t="shared" si="24"/>
        <v>0</v>
      </c>
      <c r="BF181" s="145">
        <f t="shared" si="25"/>
        <v>0</v>
      </c>
      <c r="BG181" s="145">
        <f t="shared" si="26"/>
        <v>0</v>
      </c>
      <c r="BH181" s="145">
        <f t="shared" si="27"/>
        <v>0</v>
      </c>
      <c r="BI181" s="145">
        <f t="shared" si="28"/>
        <v>0</v>
      </c>
      <c r="BJ181" s="18" t="s">
        <v>80</v>
      </c>
      <c r="BK181" s="145">
        <f t="shared" si="29"/>
        <v>0</v>
      </c>
      <c r="BL181" s="18" t="s">
        <v>822</v>
      </c>
      <c r="BM181" s="144" t="s">
        <v>1449</v>
      </c>
    </row>
    <row r="182" spans="2:65" s="1" customFormat="1" ht="24.2" customHeight="1">
      <c r="B182" s="132"/>
      <c r="C182" s="133" t="s">
        <v>972</v>
      </c>
      <c r="D182" s="133" t="s">
        <v>164</v>
      </c>
      <c r="E182" s="134" t="s">
        <v>2455</v>
      </c>
      <c r="F182" s="135" t="s">
        <v>2456</v>
      </c>
      <c r="G182" s="136" t="s">
        <v>212</v>
      </c>
      <c r="H182" s="137">
        <v>8</v>
      </c>
      <c r="I182" s="138"/>
      <c r="J182" s="139">
        <f t="shared" si="20"/>
        <v>0</v>
      </c>
      <c r="K182" s="135" t="s">
        <v>3</v>
      </c>
      <c r="L182" s="33"/>
      <c r="M182" s="140" t="s">
        <v>3</v>
      </c>
      <c r="N182" s="141" t="s">
        <v>44</v>
      </c>
      <c r="P182" s="142">
        <f t="shared" si="21"/>
        <v>0</v>
      </c>
      <c r="Q182" s="142">
        <v>0</v>
      </c>
      <c r="R182" s="142">
        <f t="shared" si="22"/>
        <v>0</v>
      </c>
      <c r="S182" s="142">
        <v>0</v>
      </c>
      <c r="T182" s="143">
        <f t="shared" si="23"/>
        <v>0</v>
      </c>
      <c r="AR182" s="144" t="s">
        <v>822</v>
      </c>
      <c r="AT182" s="144" t="s">
        <v>164</v>
      </c>
      <c r="AU182" s="144" t="s">
        <v>82</v>
      </c>
      <c r="AY182" s="18" t="s">
        <v>161</v>
      </c>
      <c r="BE182" s="145">
        <f t="shared" si="24"/>
        <v>0</v>
      </c>
      <c r="BF182" s="145">
        <f t="shared" si="25"/>
        <v>0</v>
      </c>
      <c r="BG182" s="145">
        <f t="shared" si="26"/>
        <v>0</v>
      </c>
      <c r="BH182" s="145">
        <f t="shared" si="27"/>
        <v>0</v>
      </c>
      <c r="BI182" s="145">
        <f t="shared" si="28"/>
        <v>0</v>
      </c>
      <c r="BJ182" s="18" t="s">
        <v>80</v>
      </c>
      <c r="BK182" s="145">
        <f t="shared" si="29"/>
        <v>0</v>
      </c>
      <c r="BL182" s="18" t="s">
        <v>822</v>
      </c>
      <c r="BM182" s="144" t="s">
        <v>1458</v>
      </c>
    </row>
    <row r="183" spans="2:65" s="1" customFormat="1" ht="16.5" customHeight="1">
      <c r="B183" s="132"/>
      <c r="C183" s="133" t="s">
        <v>976</v>
      </c>
      <c r="D183" s="133" t="s">
        <v>164</v>
      </c>
      <c r="E183" s="134" t="s">
        <v>2457</v>
      </c>
      <c r="F183" s="135" t="s">
        <v>2458</v>
      </c>
      <c r="G183" s="136" t="s">
        <v>212</v>
      </c>
      <c r="H183" s="137">
        <v>288</v>
      </c>
      <c r="I183" s="138"/>
      <c r="J183" s="139">
        <f t="shared" si="20"/>
        <v>0</v>
      </c>
      <c r="K183" s="135" t="s">
        <v>3</v>
      </c>
      <c r="L183" s="33"/>
      <c r="M183" s="140" t="s">
        <v>3</v>
      </c>
      <c r="N183" s="141" t="s">
        <v>44</v>
      </c>
      <c r="P183" s="142">
        <f t="shared" si="21"/>
        <v>0</v>
      </c>
      <c r="Q183" s="142">
        <v>0</v>
      </c>
      <c r="R183" s="142">
        <f t="shared" si="22"/>
        <v>0</v>
      </c>
      <c r="S183" s="142">
        <v>0</v>
      </c>
      <c r="T183" s="143">
        <f t="shared" si="23"/>
        <v>0</v>
      </c>
      <c r="AR183" s="144" t="s">
        <v>822</v>
      </c>
      <c r="AT183" s="144" t="s">
        <v>164</v>
      </c>
      <c r="AU183" s="144" t="s">
        <v>82</v>
      </c>
      <c r="AY183" s="18" t="s">
        <v>161</v>
      </c>
      <c r="BE183" s="145">
        <f t="shared" si="24"/>
        <v>0</v>
      </c>
      <c r="BF183" s="145">
        <f t="shared" si="25"/>
        <v>0</v>
      </c>
      <c r="BG183" s="145">
        <f t="shared" si="26"/>
        <v>0</v>
      </c>
      <c r="BH183" s="145">
        <f t="shared" si="27"/>
        <v>0</v>
      </c>
      <c r="BI183" s="145">
        <f t="shared" si="28"/>
        <v>0</v>
      </c>
      <c r="BJ183" s="18" t="s">
        <v>80</v>
      </c>
      <c r="BK183" s="145">
        <f t="shared" si="29"/>
        <v>0</v>
      </c>
      <c r="BL183" s="18" t="s">
        <v>822</v>
      </c>
      <c r="BM183" s="144" t="s">
        <v>1466</v>
      </c>
    </row>
    <row r="184" spans="2:65" s="1" customFormat="1" ht="16.5" customHeight="1">
      <c r="B184" s="132"/>
      <c r="C184" s="133" t="s">
        <v>980</v>
      </c>
      <c r="D184" s="133" t="s">
        <v>164</v>
      </c>
      <c r="E184" s="134" t="s">
        <v>2459</v>
      </c>
      <c r="F184" s="135" t="s">
        <v>2460</v>
      </c>
      <c r="G184" s="136" t="s">
        <v>212</v>
      </c>
      <c r="H184" s="137">
        <v>47</v>
      </c>
      <c r="I184" s="138"/>
      <c r="J184" s="139">
        <f t="shared" si="20"/>
        <v>0</v>
      </c>
      <c r="K184" s="135" t="s">
        <v>3</v>
      </c>
      <c r="L184" s="33"/>
      <c r="M184" s="140" t="s">
        <v>3</v>
      </c>
      <c r="N184" s="141" t="s">
        <v>44</v>
      </c>
      <c r="P184" s="142">
        <f t="shared" si="21"/>
        <v>0</v>
      </c>
      <c r="Q184" s="142">
        <v>0</v>
      </c>
      <c r="R184" s="142">
        <f t="shared" si="22"/>
        <v>0</v>
      </c>
      <c r="S184" s="142">
        <v>0</v>
      </c>
      <c r="T184" s="143">
        <f t="shared" si="23"/>
        <v>0</v>
      </c>
      <c r="AR184" s="144" t="s">
        <v>822</v>
      </c>
      <c r="AT184" s="144" t="s">
        <v>164</v>
      </c>
      <c r="AU184" s="144" t="s">
        <v>82</v>
      </c>
      <c r="AY184" s="18" t="s">
        <v>161</v>
      </c>
      <c r="BE184" s="145">
        <f t="shared" si="24"/>
        <v>0</v>
      </c>
      <c r="BF184" s="145">
        <f t="shared" si="25"/>
        <v>0</v>
      </c>
      <c r="BG184" s="145">
        <f t="shared" si="26"/>
        <v>0</v>
      </c>
      <c r="BH184" s="145">
        <f t="shared" si="27"/>
        <v>0</v>
      </c>
      <c r="BI184" s="145">
        <f t="shared" si="28"/>
        <v>0</v>
      </c>
      <c r="BJ184" s="18" t="s">
        <v>80</v>
      </c>
      <c r="BK184" s="145">
        <f t="shared" si="29"/>
        <v>0</v>
      </c>
      <c r="BL184" s="18" t="s">
        <v>822</v>
      </c>
      <c r="BM184" s="144" t="s">
        <v>1474</v>
      </c>
    </row>
    <row r="185" spans="2:65" s="1" customFormat="1" ht="16.5" customHeight="1">
      <c r="B185" s="132"/>
      <c r="C185" s="133" t="s">
        <v>984</v>
      </c>
      <c r="D185" s="133" t="s">
        <v>164</v>
      </c>
      <c r="E185" s="134" t="s">
        <v>2461</v>
      </c>
      <c r="F185" s="135" t="s">
        <v>2462</v>
      </c>
      <c r="G185" s="136" t="s">
        <v>212</v>
      </c>
      <c r="H185" s="137">
        <v>288</v>
      </c>
      <c r="I185" s="138"/>
      <c r="J185" s="139">
        <f t="shared" si="20"/>
        <v>0</v>
      </c>
      <c r="K185" s="135" t="s">
        <v>3</v>
      </c>
      <c r="L185" s="33"/>
      <c r="M185" s="140" t="s">
        <v>3</v>
      </c>
      <c r="N185" s="141" t="s">
        <v>44</v>
      </c>
      <c r="P185" s="142">
        <f t="shared" si="21"/>
        <v>0</v>
      </c>
      <c r="Q185" s="142">
        <v>0</v>
      </c>
      <c r="R185" s="142">
        <f t="shared" si="22"/>
        <v>0</v>
      </c>
      <c r="S185" s="142">
        <v>0</v>
      </c>
      <c r="T185" s="143">
        <f t="shared" si="23"/>
        <v>0</v>
      </c>
      <c r="AR185" s="144" t="s">
        <v>822</v>
      </c>
      <c r="AT185" s="144" t="s">
        <v>164</v>
      </c>
      <c r="AU185" s="144" t="s">
        <v>82</v>
      </c>
      <c r="AY185" s="18" t="s">
        <v>161</v>
      </c>
      <c r="BE185" s="145">
        <f t="shared" si="24"/>
        <v>0</v>
      </c>
      <c r="BF185" s="145">
        <f t="shared" si="25"/>
        <v>0</v>
      </c>
      <c r="BG185" s="145">
        <f t="shared" si="26"/>
        <v>0</v>
      </c>
      <c r="BH185" s="145">
        <f t="shared" si="27"/>
        <v>0</v>
      </c>
      <c r="BI185" s="145">
        <f t="shared" si="28"/>
        <v>0</v>
      </c>
      <c r="BJ185" s="18" t="s">
        <v>80</v>
      </c>
      <c r="BK185" s="145">
        <f t="shared" si="29"/>
        <v>0</v>
      </c>
      <c r="BL185" s="18" t="s">
        <v>822</v>
      </c>
      <c r="BM185" s="144" t="s">
        <v>1482</v>
      </c>
    </row>
    <row r="186" spans="2:65" s="1" customFormat="1" ht="21.75" customHeight="1">
      <c r="B186" s="132"/>
      <c r="C186" s="133" t="s">
        <v>988</v>
      </c>
      <c r="D186" s="133" t="s">
        <v>164</v>
      </c>
      <c r="E186" s="134" t="s">
        <v>2463</v>
      </c>
      <c r="F186" s="135" t="s">
        <v>2464</v>
      </c>
      <c r="G186" s="136" t="s">
        <v>212</v>
      </c>
      <c r="H186" s="137">
        <v>11</v>
      </c>
      <c r="I186" s="138"/>
      <c r="J186" s="139">
        <f t="shared" si="20"/>
        <v>0</v>
      </c>
      <c r="K186" s="135" t="s">
        <v>3</v>
      </c>
      <c r="L186" s="33"/>
      <c r="M186" s="140" t="s">
        <v>3</v>
      </c>
      <c r="N186" s="141" t="s">
        <v>44</v>
      </c>
      <c r="P186" s="142">
        <f t="shared" si="21"/>
        <v>0</v>
      </c>
      <c r="Q186" s="142">
        <v>0</v>
      </c>
      <c r="R186" s="142">
        <f t="shared" si="22"/>
        <v>0</v>
      </c>
      <c r="S186" s="142">
        <v>0</v>
      </c>
      <c r="T186" s="143">
        <f t="shared" si="23"/>
        <v>0</v>
      </c>
      <c r="AR186" s="144" t="s">
        <v>822</v>
      </c>
      <c r="AT186" s="144" t="s">
        <v>164</v>
      </c>
      <c r="AU186" s="144" t="s">
        <v>82</v>
      </c>
      <c r="AY186" s="18" t="s">
        <v>161</v>
      </c>
      <c r="BE186" s="145">
        <f t="shared" si="24"/>
        <v>0</v>
      </c>
      <c r="BF186" s="145">
        <f t="shared" si="25"/>
        <v>0</v>
      </c>
      <c r="BG186" s="145">
        <f t="shared" si="26"/>
        <v>0</v>
      </c>
      <c r="BH186" s="145">
        <f t="shared" si="27"/>
        <v>0</v>
      </c>
      <c r="BI186" s="145">
        <f t="shared" si="28"/>
        <v>0</v>
      </c>
      <c r="BJ186" s="18" t="s">
        <v>80</v>
      </c>
      <c r="BK186" s="145">
        <f t="shared" si="29"/>
        <v>0</v>
      </c>
      <c r="BL186" s="18" t="s">
        <v>822</v>
      </c>
      <c r="BM186" s="144" t="s">
        <v>1490</v>
      </c>
    </row>
    <row r="187" spans="2:65" s="1" customFormat="1" ht="16.5" customHeight="1">
      <c r="B187" s="132"/>
      <c r="C187" s="133" t="s">
        <v>992</v>
      </c>
      <c r="D187" s="133" t="s">
        <v>164</v>
      </c>
      <c r="E187" s="134" t="s">
        <v>2465</v>
      </c>
      <c r="F187" s="135" t="s">
        <v>2466</v>
      </c>
      <c r="G187" s="136" t="s">
        <v>2467</v>
      </c>
      <c r="H187" s="137">
        <v>10</v>
      </c>
      <c r="I187" s="138"/>
      <c r="J187" s="139">
        <f t="shared" si="20"/>
        <v>0</v>
      </c>
      <c r="K187" s="135" t="s">
        <v>3</v>
      </c>
      <c r="L187" s="33"/>
      <c r="M187" s="140" t="s">
        <v>3</v>
      </c>
      <c r="N187" s="141" t="s">
        <v>44</v>
      </c>
      <c r="P187" s="142">
        <f t="shared" si="21"/>
        <v>0</v>
      </c>
      <c r="Q187" s="142">
        <v>0</v>
      </c>
      <c r="R187" s="142">
        <f t="shared" si="22"/>
        <v>0</v>
      </c>
      <c r="S187" s="142">
        <v>0</v>
      </c>
      <c r="T187" s="143">
        <f t="shared" si="23"/>
        <v>0</v>
      </c>
      <c r="AR187" s="144" t="s">
        <v>822</v>
      </c>
      <c r="AT187" s="144" t="s">
        <v>164</v>
      </c>
      <c r="AU187" s="144" t="s">
        <v>82</v>
      </c>
      <c r="AY187" s="18" t="s">
        <v>161</v>
      </c>
      <c r="BE187" s="145">
        <f t="shared" si="24"/>
        <v>0</v>
      </c>
      <c r="BF187" s="145">
        <f t="shared" si="25"/>
        <v>0</v>
      </c>
      <c r="BG187" s="145">
        <f t="shared" si="26"/>
        <v>0</v>
      </c>
      <c r="BH187" s="145">
        <f t="shared" si="27"/>
        <v>0</v>
      </c>
      <c r="BI187" s="145">
        <f t="shared" si="28"/>
        <v>0</v>
      </c>
      <c r="BJ187" s="18" t="s">
        <v>80</v>
      </c>
      <c r="BK187" s="145">
        <f t="shared" si="29"/>
        <v>0</v>
      </c>
      <c r="BL187" s="18" t="s">
        <v>822</v>
      </c>
      <c r="BM187" s="144" t="s">
        <v>1498</v>
      </c>
    </row>
    <row r="188" spans="2:63" s="11" customFormat="1" ht="22.9" customHeight="1">
      <c r="B188" s="120"/>
      <c r="D188" s="121" t="s">
        <v>72</v>
      </c>
      <c r="E188" s="130" t="s">
        <v>2468</v>
      </c>
      <c r="F188" s="130" t="s">
        <v>2469</v>
      </c>
      <c r="I188" s="123"/>
      <c r="J188" s="131">
        <f>BK188</f>
        <v>0</v>
      </c>
      <c r="L188" s="120"/>
      <c r="M188" s="125"/>
      <c r="P188" s="126">
        <f>SUM(P189:P212)</f>
        <v>0</v>
      </c>
      <c r="R188" s="126">
        <f>SUM(R189:R212)</f>
        <v>0</v>
      </c>
      <c r="T188" s="127">
        <f>SUM(T189:T212)</f>
        <v>0</v>
      </c>
      <c r="AR188" s="121" t="s">
        <v>199</v>
      </c>
      <c r="AT188" s="128" t="s">
        <v>72</v>
      </c>
      <c r="AU188" s="128" t="s">
        <v>80</v>
      </c>
      <c r="AY188" s="121" t="s">
        <v>161</v>
      </c>
      <c r="BK188" s="129">
        <f>SUM(BK189:BK212)</f>
        <v>0</v>
      </c>
    </row>
    <row r="189" spans="2:65" s="1" customFormat="1" ht="24.2" customHeight="1">
      <c r="B189" s="132"/>
      <c r="C189" s="133" t="s">
        <v>996</v>
      </c>
      <c r="D189" s="133" t="s">
        <v>164</v>
      </c>
      <c r="E189" s="134" t="s">
        <v>2470</v>
      </c>
      <c r="F189" s="135" t="s">
        <v>2471</v>
      </c>
      <c r="G189" s="136" t="s">
        <v>212</v>
      </c>
      <c r="H189" s="137">
        <v>280</v>
      </c>
      <c r="I189" s="138"/>
      <c r="J189" s="139">
        <f aca="true" t="shared" si="30" ref="J189:J212">ROUND(I189*H189,2)</f>
        <v>0</v>
      </c>
      <c r="K189" s="135" t="s">
        <v>3</v>
      </c>
      <c r="L189" s="33"/>
      <c r="M189" s="140" t="s">
        <v>3</v>
      </c>
      <c r="N189" s="141" t="s">
        <v>44</v>
      </c>
      <c r="P189" s="142">
        <f aca="true" t="shared" si="31" ref="P189:P212">O189*H189</f>
        <v>0</v>
      </c>
      <c r="Q189" s="142">
        <v>0</v>
      </c>
      <c r="R189" s="142">
        <f aca="true" t="shared" si="32" ref="R189:R212">Q189*H189</f>
        <v>0</v>
      </c>
      <c r="S189" s="142">
        <v>0</v>
      </c>
      <c r="T189" s="143">
        <f aca="true" t="shared" si="33" ref="T189:T212">S189*H189</f>
        <v>0</v>
      </c>
      <c r="AR189" s="144" t="s">
        <v>822</v>
      </c>
      <c r="AT189" s="144" t="s">
        <v>164</v>
      </c>
      <c r="AU189" s="144" t="s">
        <v>82</v>
      </c>
      <c r="AY189" s="18" t="s">
        <v>161</v>
      </c>
      <c r="BE189" s="145">
        <f aca="true" t="shared" si="34" ref="BE189:BE212">IF(N189="základní",J189,0)</f>
        <v>0</v>
      </c>
      <c r="BF189" s="145">
        <f aca="true" t="shared" si="35" ref="BF189:BF212">IF(N189="snížená",J189,0)</f>
        <v>0</v>
      </c>
      <c r="BG189" s="145">
        <f aca="true" t="shared" si="36" ref="BG189:BG212">IF(N189="zákl. přenesená",J189,0)</f>
        <v>0</v>
      </c>
      <c r="BH189" s="145">
        <f aca="true" t="shared" si="37" ref="BH189:BH212">IF(N189="sníž. přenesená",J189,0)</f>
        <v>0</v>
      </c>
      <c r="BI189" s="145">
        <f aca="true" t="shared" si="38" ref="BI189:BI212">IF(N189="nulová",J189,0)</f>
        <v>0</v>
      </c>
      <c r="BJ189" s="18" t="s">
        <v>80</v>
      </c>
      <c r="BK189" s="145">
        <f aca="true" t="shared" si="39" ref="BK189:BK212">ROUND(I189*H189,2)</f>
        <v>0</v>
      </c>
      <c r="BL189" s="18" t="s">
        <v>822</v>
      </c>
      <c r="BM189" s="144" t="s">
        <v>1506</v>
      </c>
    </row>
    <row r="190" spans="2:65" s="1" customFormat="1" ht="24.2" customHeight="1">
      <c r="B190" s="132"/>
      <c r="C190" s="133" t="s">
        <v>1000</v>
      </c>
      <c r="D190" s="133" t="s">
        <v>164</v>
      </c>
      <c r="E190" s="134" t="s">
        <v>2472</v>
      </c>
      <c r="F190" s="135" t="s">
        <v>2473</v>
      </c>
      <c r="G190" s="136" t="s">
        <v>212</v>
      </c>
      <c r="H190" s="137">
        <v>40</v>
      </c>
      <c r="I190" s="138"/>
      <c r="J190" s="139">
        <f t="shared" si="30"/>
        <v>0</v>
      </c>
      <c r="K190" s="135" t="s">
        <v>3</v>
      </c>
      <c r="L190" s="33"/>
      <c r="M190" s="140" t="s">
        <v>3</v>
      </c>
      <c r="N190" s="141" t="s">
        <v>44</v>
      </c>
      <c r="P190" s="142">
        <f t="shared" si="31"/>
        <v>0</v>
      </c>
      <c r="Q190" s="142">
        <v>0</v>
      </c>
      <c r="R190" s="142">
        <f t="shared" si="32"/>
        <v>0</v>
      </c>
      <c r="S190" s="142">
        <v>0</v>
      </c>
      <c r="T190" s="143">
        <f t="shared" si="33"/>
        <v>0</v>
      </c>
      <c r="AR190" s="144" t="s">
        <v>822</v>
      </c>
      <c r="AT190" s="144" t="s">
        <v>164</v>
      </c>
      <c r="AU190" s="144" t="s">
        <v>82</v>
      </c>
      <c r="AY190" s="18" t="s">
        <v>161</v>
      </c>
      <c r="BE190" s="145">
        <f t="shared" si="34"/>
        <v>0</v>
      </c>
      <c r="BF190" s="145">
        <f t="shared" si="35"/>
        <v>0</v>
      </c>
      <c r="BG190" s="145">
        <f t="shared" si="36"/>
        <v>0</v>
      </c>
      <c r="BH190" s="145">
        <f t="shared" si="37"/>
        <v>0</v>
      </c>
      <c r="BI190" s="145">
        <f t="shared" si="38"/>
        <v>0</v>
      </c>
      <c r="BJ190" s="18" t="s">
        <v>80</v>
      </c>
      <c r="BK190" s="145">
        <f t="shared" si="39"/>
        <v>0</v>
      </c>
      <c r="BL190" s="18" t="s">
        <v>822</v>
      </c>
      <c r="BM190" s="144" t="s">
        <v>1514</v>
      </c>
    </row>
    <row r="191" spans="2:65" s="1" customFormat="1" ht="33" customHeight="1">
      <c r="B191" s="132"/>
      <c r="C191" s="133" t="s">
        <v>1004</v>
      </c>
      <c r="D191" s="133" t="s">
        <v>164</v>
      </c>
      <c r="E191" s="134" t="s">
        <v>2474</v>
      </c>
      <c r="F191" s="135" t="s">
        <v>2475</v>
      </c>
      <c r="G191" s="136" t="s">
        <v>212</v>
      </c>
      <c r="H191" s="137">
        <v>4</v>
      </c>
      <c r="I191" s="138"/>
      <c r="J191" s="139">
        <f t="shared" si="30"/>
        <v>0</v>
      </c>
      <c r="K191" s="135" t="s">
        <v>3</v>
      </c>
      <c r="L191" s="33"/>
      <c r="M191" s="140" t="s">
        <v>3</v>
      </c>
      <c r="N191" s="141" t="s">
        <v>44</v>
      </c>
      <c r="P191" s="142">
        <f t="shared" si="31"/>
        <v>0</v>
      </c>
      <c r="Q191" s="142">
        <v>0</v>
      </c>
      <c r="R191" s="142">
        <f t="shared" si="32"/>
        <v>0</v>
      </c>
      <c r="S191" s="142">
        <v>0</v>
      </c>
      <c r="T191" s="143">
        <f t="shared" si="33"/>
        <v>0</v>
      </c>
      <c r="AR191" s="144" t="s">
        <v>822</v>
      </c>
      <c r="AT191" s="144" t="s">
        <v>164</v>
      </c>
      <c r="AU191" s="144" t="s">
        <v>82</v>
      </c>
      <c r="AY191" s="18" t="s">
        <v>161</v>
      </c>
      <c r="BE191" s="145">
        <f t="shared" si="34"/>
        <v>0</v>
      </c>
      <c r="BF191" s="145">
        <f t="shared" si="35"/>
        <v>0</v>
      </c>
      <c r="BG191" s="145">
        <f t="shared" si="36"/>
        <v>0</v>
      </c>
      <c r="BH191" s="145">
        <f t="shared" si="37"/>
        <v>0</v>
      </c>
      <c r="BI191" s="145">
        <f t="shared" si="38"/>
        <v>0</v>
      </c>
      <c r="BJ191" s="18" t="s">
        <v>80</v>
      </c>
      <c r="BK191" s="145">
        <f t="shared" si="39"/>
        <v>0</v>
      </c>
      <c r="BL191" s="18" t="s">
        <v>822</v>
      </c>
      <c r="BM191" s="144" t="s">
        <v>1522</v>
      </c>
    </row>
    <row r="192" spans="2:65" s="1" customFormat="1" ht="33" customHeight="1">
      <c r="B192" s="132"/>
      <c r="C192" s="133" t="s">
        <v>1008</v>
      </c>
      <c r="D192" s="133" t="s">
        <v>164</v>
      </c>
      <c r="E192" s="134" t="s">
        <v>2476</v>
      </c>
      <c r="F192" s="135" t="s">
        <v>2477</v>
      </c>
      <c r="G192" s="136" t="s">
        <v>212</v>
      </c>
      <c r="H192" s="137">
        <v>69</v>
      </c>
      <c r="I192" s="138"/>
      <c r="J192" s="139">
        <f t="shared" si="30"/>
        <v>0</v>
      </c>
      <c r="K192" s="135" t="s">
        <v>3</v>
      </c>
      <c r="L192" s="33"/>
      <c r="M192" s="140" t="s">
        <v>3</v>
      </c>
      <c r="N192" s="141" t="s">
        <v>44</v>
      </c>
      <c r="P192" s="142">
        <f t="shared" si="31"/>
        <v>0</v>
      </c>
      <c r="Q192" s="142">
        <v>0</v>
      </c>
      <c r="R192" s="142">
        <f t="shared" si="32"/>
        <v>0</v>
      </c>
      <c r="S192" s="142">
        <v>0</v>
      </c>
      <c r="T192" s="143">
        <f t="shared" si="33"/>
        <v>0</v>
      </c>
      <c r="AR192" s="144" t="s">
        <v>822</v>
      </c>
      <c r="AT192" s="144" t="s">
        <v>164</v>
      </c>
      <c r="AU192" s="144" t="s">
        <v>82</v>
      </c>
      <c r="AY192" s="18" t="s">
        <v>161</v>
      </c>
      <c r="BE192" s="145">
        <f t="shared" si="34"/>
        <v>0</v>
      </c>
      <c r="BF192" s="145">
        <f t="shared" si="35"/>
        <v>0</v>
      </c>
      <c r="BG192" s="145">
        <f t="shared" si="36"/>
        <v>0</v>
      </c>
      <c r="BH192" s="145">
        <f t="shared" si="37"/>
        <v>0</v>
      </c>
      <c r="BI192" s="145">
        <f t="shared" si="38"/>
        <v>0</v>
      </c>
      <c r="BJ192" s="18" t="s">
        <v>80</v>
      </c>
      <c r="BK192" s="145">
        <f t="shared" si="39"/>
        <v>0</v>
      </c>
      <c r="BL192" s="18" t="s">
        <v>822</v>
      </c>
      <c r="BM192" s="144" t="s">
        <v>1530</v>
      </c>
    </row>
    <row r="193" spans="2:65" s="1" customFormat="1" ht="33" customHeight="1">
      <c r="B193" s="132"/>
      <c r="C193" s="133" t="s">
        <v>1012</v>
      </c>
      <c r="D193" s="133" t="s">
        <v>164</v>
      </c>
      <c r="E193" s="134" t="s">
        <v>2478</v>
      </c>
      <c r="F193" s="135" t="s">
        <v>2479</v>
      </c>
      <c r="G193" s="136" t="s">
        <v>212</v>
      </c>
      <c r="H193" s="137">
        <v>126</v>
      </c>
      <c r="I193" s="138"/>
      <c r="J193" s="139">
        <f t="shared" si="30"/>
        <v>0</v>
      </c>
      <c r="K193" s="135" t="s">
        <v>3</v>
      </c>
      <c r="L193" s="33"/>
      <c r="M193" s="140" t="s">
        <v>3</v>
      </c>
      <c r="N193" s="141" t="s">
        <v>44</v>
      </c>
      <c r="P193" s="142">
        <f t="shared" si="31"/>
        <v>0</v>
      </c>
      <c r="Q193" s="142">
        <v>0</v>
      </c>
      <c r="R193" s="142">
        <f t="shared" si="32"/>
        <v>0</v>
      </c>
      <c r="S193" s="142">
        <v>0</v>
      </c>
      <c r="T193" s="143">
        <f t="shared" si="33"/>
        <v>0</v>
      </c>
      <c r="AR193" s="144" t="s">
        <v>822</v>
      </c>
      <c r="AT193" s="144" t="s">
        <v>164</v>
      </c>
      <c r="AU193" s="144" t="s">
        <v>82</v>
      </c>
      <c r="AY193" s="18" t="s">
        <v>161</v>
      </c>
      <c r="BE193" s="145">
        <f t="shared" si="34"/>
        <v>0</v>
      </c>
      <c r="BF193" s="145">
        <f t="shared" si="35"/>
        <v>0</v>
      </c>
      <c r="BG193" s="145">
        <f t="shared" si="36"/>
        <v>0</v>
      </c>
      <c r="BH193" s="145">
        <f t="shared" si="37"/>
        <v>0</v>
      </c>
      <c r="BI193" s="145">
        <f t="shared" si="38"/>
        <v>0</v>
      </c>
      <c r="BJ193" s="18" t="s">
        <v>80</v>
      </c>
      <c r="BK193" s="145">
        <f t="shared" si="39"/>
        <v>0</v>
      </c>
      <c r="BL193" s="18" t="s">
        <v>822</v>
      </c>
      <c r="BM193" s="144" t="s">
        <v>1538</v>
      </c>
    </row>
    <row r="194" spans="2:65" s="1" customFormat="1" ht="33" customHeight="1">
      <c r="B194" s="132"/>
      <c r="C194" s="133" t="s">
        <v>1016</v>
      </c>
      <c r="D194" s="133" t="s">
        <v>164</v>
      </c>
      <c r="E194" s="134" t="s">
        <v>2480</v>
      </c>
      <c r="F194" s="135" t="s">
        <v>2481</v>
      </c>
      <c r="G194" s="136" t="s">
        <v>212</v>
      </c>
      <c r="H194" s="137">
        <v>1</v>
      </c>
      <c r="I194" s="138"/>
      <c r="J194" s="139">
        <f t="shared" si="30"/>
        <v>0</v>
      </c>
      <c r="K194" s="135" t="s">
        <v>3</v>
      </c>
      <c r="L194" s="33"/>
      <c r="M194" s="140" t="s">
        <v>3</v>
      </c>
      <c r="N194" s="141" t="s">
        <v>44</v>
      </c>
      <c r="P194" s="142">
        <f t="shared" si="31"/>
        <v>0</v>
      </c>
      <c r="Q194" s="142">
        <v>0</v>
      </c>
      <c r="R194" s="142">
        <f t="shared" si="32"/>
        <v>0</v>
      </c>
      <c r="S194" s="142">
        <v>0</v>
      </c>
      <c r="T194" s="143">
        <f t="shared" si="33"/>
        <v>0</v>
      </c>
      <c r="AR194" s="144" t="s">
        <v>822</v>
      </c>
      <c r="AT194" s="144" t="s">
        <v>164</v>
      </c>
      <c r="AU194" s="144" t="s">
        <v>82</v>
      </c>
      <c r="AY194" s="18" t="s">
        <v>161</v>
      </c>
      <c r="BE194" s="145">
        <f t="shared" si="34"/>
        <v>0</v>
      </c>
      <c r="BF194" s="145">
        <f t="shared" si="35"/>
        <v>0</v>
      </c>
      <c r="BG194" s="145">
        <f t="shared" si="36"/>
        <v>0</v>
      </c>
      <c r="BH194" s="145">
        <f t="shared" si="37"/>
        <v>0</v>
      </c>
      <c r="BI194" s="145">
        <f t="shared" si="38"/>
        <v>0</v>
      </c>
      <c r="BJ194" s="18" t="s">
        <v>80</v>
      </c>
      <c r="BK194" s="145">
        <f t="shared" si="39"/>
        <v>0</v>
      </c>
      <c r="BL194" s="18" t="s">
        <v>822</v>
      </c>
      <c r="BM194" s="144" t="s">
        <v>1546</v>
      </c>
    </row>
    <row r="195" spans="2:65" s="1" customFormat="1" ht="24.2" customHeight="1">
      <c r="B195" s="132"/>
      <c r="C195" s="133" t="s">
        <v>1020</v>
      </c>
      <c r="D195" s="133" t="s">
        <v>164</v>
      </c>
      <c r="E195" s="134" t="s">
        <v>2482</v>
      </c>
      <c r="F195" s="135" t="s">
        <v>2483</v>
      </c>
      <c r="G195" s="136" t="s">
        <v>212</v>
      </c>
      <c r="H195" s="137">
        <v>18</v>
      </c>
      <c r="I195" s="138"/>
      <c r="J195" s="139">
        <f t="shared" si="30"/>
        <v>0</v>
      </c>
      <c r="K195" s="135" t="s">
        <v>3</v>
      </c>
      <c r="L195" s="33"/>
      <c r="M195" s="140" t="s">
        <v>3</v>
      </c>
      <c r="N195" s="141" t="s">
        <v>44</v>
      </c>
      <c r="P195" s="142">
        <f t="shared" si="31"/>
        <v>0</v>
      </c>
      <c r="Q195" s="142">
        <v>0</v>
      </c>
      <c r="R195" s="142">
        <f t="shared" si="32"/>
        <v>0</v>
      </c>
      <c r="S195" s="142">
        <v>0</v>
      </c>
      <c r="T195" s="143">
        <f t="shared" si="33"/>
        <v>0</v>
      </c>
      <c r="AR195" s="144" t="s">
        <v>822</v>
      </c>
      <c r="AT195" s="144" t="s">
        <v>164</v>
      </c>
      <c r="AU195" s="144" t="s">
        <v>82</v>
      </c>
      <c r="AY195" s="18" t="s">
        <v>161</v>
      </c>
      <c r="BE195" s="145">
        <f t="shared" si="34"/>
        <v>0</v>
      </c>
      <c r="BF195" s="145">
        <f t="shared" si="35"/>
        <v>0</v>
      </c>
      <c r="BG195" s="145">
        <f t="shared" si="36"/>
        <v>0</v>
      </c>
      <c r="BH195" s="145">
        <f t="shared" si="37"/>
        <v>0</v>
      </c>
      <c r="BI195" s="145">
        <f t="shared" si="38"/>
        <v>0</v>
      </c>
      <c r="BJ195" s="18" t="s">
        <v>80</v>
      </c>
      <c r="BK195" s="145">
        <f t="shared" si="39"/>
        <v>0</v>
      </c>
      <c r="BL195" s="18" t="s">
        <v>822</v>
      </c>
      <c r="BM195" s="144" t="s">
        <v>1554</v>
      </c>
    </row>
    <row r="196" spans="2:65" s="1" customFormat="1" ht="21.75" customHeight="1">
      <c r="B196" s="132"/>
      <c r="C196" s="133" t="s">
        <v>1024</v>
      </c>
      <c r="D196" s="133" t="s">
        <v>164</v>
      </c>
      <c r="E196" s="134" t="s">
        <v>2484</v>
      </c>
      <c r="F196" s="135" t="s">
        <v>2485</v>
      </c>
      <c r="G196" s="136" t="s">
        <v>212</v>
      </c>
      <c r="H196" s="137">
        <v>8</v>
      </c>
      <c r="I196" s="138"/>
      <c r="J196" s="139">
        <f t="shared" si="30"/>
        <v>0</v>
      </c>
      <c r="K196" s="135" t="s">
        <v>3</v>
      </c>
      <c r="L196" s="33"/>
      <c r="M196" s="140" t="s">
        <v>3</v>
      </c>
      <c r="N196" s="141" t="s">
        <v>44</v>
      </c>
      <c r="P196" s="142">
        <f t="shared" si="31"/>
        <v>0</v>
      </c>
      <c r="Q196" s="142">
        <v>0</v>
      </c>
      <c r="R196" s="142">
        <f t="shared" si="32"/>
        <v>0</v>
      </c>
      <c r="S196" s="142">
        <v>0</v>
      </c>
      <c r="T196" s="143">
        <f t="shared" si="33"/>
        <v>0</v>
      </c>
      <c r="AR196" s="144" t="s">
        <v>822</v>
      </c>
      <c r="AT196" s="144" t="s">
        <v>164</v>
      </c>
      <c r="AU196" s="144" t="s">
        <v>82</v>
      </c>
      <c r="AY196" s="18" t="s">
        <v>161</v>
      </c>
      <c r="BE196" s="145">
        <f t="shared" si="34"/>
        <v>0</v>
      </c>
      <c r="BF196" s="145">
        <f t="shared" si="35"/>
        <v>0</v>
      </c>
      <c r="BG196" s="145">
        <f t="shared" si="36"/>
        <v>0</v>
      </c>
      <c r="BH196" s="145">
        <f t="shared" si="37"/>
        <v>0</v>
      </c>
      <c r="BI196" s="145">
        <f t="shared" si="38"/>
        <v>0</v>
      </c>
      <c r="BJ196" s="18" t="s">
        <v>80</v>
      </c>
      <c r="BK196" s="145">
        <f t="shared" si="39"/>
        <v>0</v>
      </c>
      <c r="BL196" s="18" t="s">
        <v>822</v>
      </c>
      <c r="BM196" s="144" t="s">
        <v>1562</v>
      </c>
    </row>
    <row r="197" spans="2:65" s="1" customFormat="1" ht="24.2" customHeight="1">
      <c r="B197" s="132"/>
      <c r="C197" s="133" t="s">
        <v>1029</v>
      </c>
      <c r="D197" s="133" t="s">
        <v>164</v>
      </c>
      <c r="E197" s="134" t="s">
        <v>2486</v>
      </c>
      <c r="F197" s="135" t="s">
        <v>2487</v>
      </c>
      <c r="G197" s="136" t="s">
        <v>212</v>
      </c>
      <c r="H197" s="137">
        <v>30</v>
      </c>
      <c r="I197" s="138"/>
      <c r="J197" s="139">
        <f t="shared" si="30"/>
        <v>0</v>
      </c>
      <c r="K197" s="135" t="s">
        <v>3</v>
      </c>
      <c r="L197" s="33"/>
      <c r="M197" s="140" t="s">
        <v>3</v>
      </c>
      <c r="N197" s="141" t="s">
        <v>44</v>
      </c>
      <c r="P197" s="142">
        <f t="shared" si="31"/>
        <v>0</v>
      </c>
      <c r="Q197" s="142">
        <v>0</v>
      </c>
      <c r="R197" s="142">
        <f t="shared" si="32"/>
        <v>0</v>
      </c>
      <c r="S197" s="142">
        <v>0</v>
      </c>
      <c r="T197" s="143">
        <f t="shared" si="33"/>
        <v>0</v>
      </c>
      <c r="AR197" s="144" t="s">
        <v>822</v>
      </c>
      <c r="AT197" s="144" t="s">
        <v>164</v>
      </c>
      <c r="AU197" s="144" t="s">
        <v>82</v>
      </c>
      <c r="AY197" s="18" t="s">
        <v>161</v>
      </c>
      <c r="BE197" s="145">
        <f t="shared" si="34"/>
        <v>0</v>
      </c>
      <c r="BF197" s="145">
        <f t="shared" si="35"/>
        <v>0</v>
      </c>
      <c r="BG197" s="145">
        <f t="shared" si="36"/>
        <v>0</v>
      </c>
      <c r="BH197" s="145">
        <f t="shared" si="37"/>
        <v>0</v>
      </c>
      <c r="BI197" s="145">
        <f t="shared" si="38"/>
        <v>0</v>
      </c>
      <c r="BJ197" s="18" t="s">
        <v>80</v>
      </c>
      <c r="BK197" s="145">
        <f t="shared" si="39"/>
        <v>0</v>
      </c>
      <c r="BL197" s="18" t="s">
        <v>822</v>
      </c>
      <c r="BM197" s="144" t="s">
        <v>1570</v>
      </c>
    </row>
    <row r="198" spans="2:65" s="1" customFormat="1" ht="33" customHeight="1">
      <c r="B198" s="132"/>
      <c r="C198" s="133" t="s">
        <v>1035</v>
      </c>
      <c r="D198" s="133" t="s">
        <v>164</v>
      </c>
      <c r="E198" s="134" t="s">
        <v>2488</v>
      </c>
      <c r="F198" s="135" t="s">
        <v>2489</v>
      </c>
      <c r="G198" s="136" t="s">
        <v>212</v>
      </c>
      <c r="H198" s="137">
        <v>30</v>
      </c>
      <c r="I198" s="138"/>
      <c r="J198" s="139">
        <f t="shared" si="30"/>
        <v>0</v>
      </c>
      <c r="K198" s="135" t="s">
        <v>3</v>
      </c>
      <c r="L198" s="33"/>
      <c r="M198" s="140" t="s">
        <v>3</v>
      </c>
      <c r="N198" s="141" t="s">
        <v>44</v>
      </c>
      <c r="P198" s="142">
        <f t="shared" si="31"/>
        <v>0</v>
      </c>
      <c r="Q198" s="142">
        <v>0</v>
      </c>
      <c r="R198" s="142">
        <f t="shared" si="32"/>
        <v>0</v>
      </c>
      <c r="S198" s="142">
        <v>0</v>
      </c>
      <c r="T198" s="143">
        <f t="shared" si="33"/>
        <v>0</v>
      </c>
      <c r="AR198" s="144" t="s">
        <v>822</v>
      </c>
      <c r="AT198" s="144" t="s">
        <v>164</v>
      </c>
      <c r="AU198" s="144" t="s">
        <v>82</v>
      </c>
      <c r="AY198" s="18" t="s">
        <v>161</v>
      </c>
      <c r="BE198" s="145">
        <f t="shared" si="34"/>
        <v>0</v>
      </c>
      <c r="BF198" s="145">
        <f t="shared" si="35"/>
        <v>0</v>
      </c>
      <c r="BG198" s="145">
        <f t="shared" si="36"/>
        <v>0</v>
      </c>
      <c r="BH198" s="145">
        <f t="shared" si="37"/>
        <v>0</v>
      </c>
      <c r="BI198" s="145">
        <f t="shared" si="38"/>
        <v>0</v>
      </c>
      <c r="BJ198" s="18" t="s">
        <v>80</v>
      </c>
      <c r="BK198" s="145">
        <f t="shared" si="39"/>
        <v>0</v>
      </c>
      <c r="BL198" s="18" t="s">
        <v>822</v>
      </c>
      <c r="BM198" s="144" t="s">
        <v>1578</v>
      </c>
    </row>
    <row r="199" spans="2:65" s="1" customFormat="1" ht="24.2" customHeight="1">
      <c r="B199" s="132"/>
      <c r="C199" s="133" t="s">
        <v>1040</v>
      </c>
      <c r="D199" s="133" t="s">
        <v>164</v>
      </c>
      <c r="E199" s="134" t="s">
        <v>2490</v>
      </c>
      <c r="F199" s="135" t="s">
        <v>2491</v>
      </c>
      <c r="G199" s="136" t="s">
        <v>212</v>
      </c>
      <c r="H199" s="137">
        <v>5</v>
      </c>
      <c r="I199" s="138"/>
      <c r="J199" s="139">
        <f t="shared" si="30"/>
        <v>0</v>
      </c>
      <c r="K199" s="135" t="s">
        <v>3</v>
      </c>
      <c r="L199" s="33"/>
      <c r="M199" s="140" t="s">
        <v>3</v>
      </c>
      <c r="N199" s="141" t="s">
        <v>44</v>
      </c>
      <c r="P199" s="142">
        <f t="shared" si="31"/>
        <v>0</v>
      </c>
      <c r="Q199" s="142">
        <v>0</v>
      </c>
      <c r="R199" s="142">
        <f t="shared" si="32"/>
        <v>0</v>
      </c>
      <c r="S199" s="142">
        <v>0</v>
      </c>
      <c r="T199" s="143">
        <f t="shared" si="33"/>
        <v>0</v>
      </c>
      <c r="AR199" s="144" t="s">
        <v>822</v>
      </c>
      <c r="AT199" s="144" t="s">
        <v>164</v>
      </c>
      <c r="AU199" s="144" t="s">
        <v>82</v>
      </c>
      <c r="AY199" s="18" t="s">
        <v>161</v>
      </c>
      <c r="BE199" s="145">
        <f t="shared" si="34"/>
        <v>0</v>
      </c>
      <c r="BF199" s="145">
        <f t="shared" si="35"/>
        <v>0</v>
      </c>
      <c r="BG199" s="145">
        <f t="shared" si="36"/>
        <v>0</v>
      </c>
      <c r="BH199" s="145">
        <f t="shared" si="37"/>
        <v>0</v>
      </c>
      <c r="BI199" s="145">
        <f t="shared" si="38"/>
        <v>0</v>
      </c>
      <c r="BJ199" s="18" t="s">
        <v>80</v>
      </c>
      <c r="BK199" s="145">
        <f t="shared" si="39"/>
        <v>0</v>
      </c>
      <c r="BL199" s="18" t="s">
        <v>822</v>
      </c>
      <c r="BM199" s="144" t="s">
        <v>1586</v>
      </c>
    </row>
    <row r="200" spans="2:65" s="1" customFormat="1" ht="33" customHeight="1">
      <c r="B200" s="132"/>
      <c r="C200" s="133" t="s">
        <v>1046</v>
      </c>
      <c r="D200" s="133" t="s">
        <v>164</v>
      </c>
      <c r="E200" s="134" t="s">
        <v>2492</v>
      </c>
      <c r="F200" s="135" t="s">
        <v>2493</v>
      </c>
      <c r="G200" s="136" t="s">
        <v>212</v>
      </c>
      <c r="H200" s="137">
        <v>76</v>
      </c>
      <c r="I200" s="138"/>
      <c r="J200" s="139">
        <f t="shared" si="30"/>
        <v>0</v>
      </c>
      <c r="K200" s="135" t="s">
        <v>3</v>
      </c>
      <c r="L200" s="33"/>
      <c r="M200" s="140" t="s">
        <v>3</v>
      </c>
      <c r="N200" s="141" t="s">
        <v>44</v>
      </c>
      <c r="P200" s="142">
        <f t="shared" si="31"/>
        <v>0</v>
      </c>
      <c r="Q200" s="142">
        <v>0</v>
      </c>
      <c r="R200" s="142">
        <f t="shared" si="32"/>
        <v>0</v>
      </c>
      <c r="S200" s="142">
        <v>0</v>
      </c>
      <c r="T200" s="143">
        <f t="shared" si="33"/>
        <v>0</v>
      </c>
      <c r="AR200" s="144" t="s">
        <v>822</v>
      </c>
      <c r="AT200" s="144" t="s">
        <v>164</v>
      </c>
      <c r="AU200" s="144" t="s">
        <v>82</v>
      </c>
      <c r="AY200" s="18" t="s">
        <v>161</v>
      </c>
      <c r="BE200" s="145">
        <f t="shared" si="34"/>
        <v>0</v>
      </c>
      <c r="BF200" s="145">
        <f t="shared" si="35"/>
        <v>0</v>
      </c>
      <c r="BG200" s="145">
        <f t="shared" si="36"/>
        <v>0</v>
      </c>
      <c r="BH200" s="145">
        <f t="shared" si="37"/>
        <v>0</v>
      </c>
      <c r="BI200" s="145">
        <f t="shared" si="38"/>
        <v>0</v>
      </c>
      <c r="BJ200" s="18" t="s">
        <v>80</v>
      </c>
      <c r="BK200" s="145">
        <f t="shared" si="39"/>
        <v>0</v>
      </c>
      <c r="BL200" s="18" t="s">
        <v>822</v>
      </c>
      <c r="BM200" s="144" t="s">
        <v>1594</v>
      </c>
    </row>
    <row r="201" spans="2:65" s="1" customFormat="1" ht="16.5" customHeight="1">
      <c r="B201" s="132"/>
      <c r="C201" s="133" t="s">
        <v>1051</v>
      </c>
      <c r="D201" s="133" t="s">
        <v>164</v>
      </c>
      <c r="E201" s="134" t="s">
        <v>2494</v>
      </c>
      <c r="F201" s="135" t="s">
        <v>2495</v>
      </c>
      <c r="G201" s="136" t="s">
        <v>212</v>
      </c>
      <c r="H201" s="137">
        <v>20</v>
      </c>
      <c r="I201" s="138"/>
      <c r="J201" s="139">
        <f t="shared" si="30"/>
        <v>0</v>
      </c>
      <c r="K201" s="135" t="s">
        <v>3</v>
      </c>
      <c r="L201" s="33"/>
      <c r="M201" s="140" t="s">
        <v>3</v>
      </c>
      <c r="N201" s="141" t="s">
        <v>44</v>
      </c>
      <c r="P201" s="142">
        <f t="shared" si="31"/>
        <v>0</v>
      </c>
      <c r="Q201" s="142">
        <v>0</v>
      </c>
      <c r="R201" s="142">
        <f t="shared" si="32"/>
        <v>0</v>
      </c>
      <c r="S201" s="142">
        <v>0</v>
      </c>
      <c r="T201" s="143">
        <f t="shared" si="33"/>
        <v>0</v>
      </c>
      <c r="AR201" s="144" t="s">
        <v>822</v>
      </c>
      <c r="AT201" s="144" t="s">
        <v>164</v>
      </c>
      <c r="AU201" s="144" t="s">
        <v>82</v>
      </c>
      <c r="AY201" s="18" t="s">
        <v>161</v>
      </c>
      <c r="BE201" s="145">
        <f t="shared" si="34"/>
        <v>0</v>
      </c>
      <c r="BF201" s="145">
        <f t="shared" si="35"/>
        <v>0</v>
      </c>
      <c r="BG201" s="145">
        <f t="shared" si="36"/>
        <v>0</v>
      </c>
      <c r="BH201" s="145">
        <f t="shared" si="37"/>
        <v>0</v>
      </c>
      <c r="BI201" s="145">
        <f t="shared" si="38"/>
        <v>0</v>
      </c>
      <c r="BJ201" s="18" t="s">
        <v>80</v>
      </c>
      <c r="BK201" s="145">
        <f t="shared" si="39"/>
        <v>0</v>
      </c>
      <c r="BL201" s="18" t="s">
        <v>822</v>
      </c>
      <c r="BM201" s="144" t="s">
        <v>1602</v>
      </c>
    </row>
    <row r="202" spans="2:65" s="1" customFormat="1" ht="24.2" customHeight="1">
      <c r="B202" s="132"/>
      <c r="C202" s="133" t="s">
        <v>1057</v>
      </c>
      <c r="D202" s="133" t="s">
        <v>164</v>
      </c>
      <c r="E202" s="134" t="s">
        <v>2496</v>
      </c>
      <c r="F202" s="135" t="s">
        <v>2497</v>
      </c>
      <c r="G202" s="136" t="s">
        <v>212</v>
      </c>
      <c r="H202" s="137">
        <v>2</v>
      </c>
      <c r="I202" s="138"/>
      <c r="J202" s="139">
        <f t="shared" si="30"/>
        <v>0</v>
      </c>
      <c r="K202" s="135" t="s">
        <v>3</v>
      </c>
      <c r="L202" s="33"/>
      <c r="M202" s="140" t="s">
        <v>3</v>
      </c>
      <c r="N202" s="141" t="s">
        <v>44</v>
      </c>
      <c r="P202" s="142">
        <f t="shared" si="31"/>
        <v>0</v>
      </c>
      <c r="Q202" s="142">
        <v>0</v>
      </c>
      <c r="R202" s="142">
        <f t="shared" si="32"/>
        <v>0</v>
      </c>
      <c r="S202" s="142">
        <v>0</v>
      </c>
      <c r="T202" s="143">
        <f t="shared" si="33"/>
        <v>0</v>
      </c>
      <c r="AR202" s="144" t="s">
        <v>822</v>
      </c>
      <c r="AT202" s="144" t="s">
        <v>164</v>
      </c>
      <c r="AU202" s="144" t="s">
        <v>82</v>
      </c>
      <c r="AY202" s="18" t="s">
        <v>161</v>
      </c>
      <c r="BE202" s="145">
        <f t="shared" si="34"/>
        <v>0</v>
      </c>
      <c r="BF202" s="145">
        <f t="shared" si="35"/>
        <v>0</v>
      </c>
      <c r="BG202" s="145">
        <f t="shared" si="36"/>
        <v>0</v>
      </c>
      <c r="BH202" s="145">
        <f t="shared" si="37"/>
        <v>0</v>
      </c>
      <c r="BI202" s="145">
        <f t="shared" si="38"/>
        <v>0</v>
      </c>
      <c r="BJ202" s="18" t="s">
        <v>80</v>
      </c>
      <c r="BK202" s="145">
        <f t="shared" si="39"/>
        <v>0</v>
      </c>
      <c r="BL202" s="18" t="s">
        <v>822</v>
      </c>
      <c r="BM202" s="144" t="s">
        <v>1610</v>
      </c>
    </row>
    <row r="203" spans="2:65" s="1" customFormat="1" ht="24.2" customHeight="1">
      <c r="B203" s="132"/>
      <c r="C203" s="133" t="s">
        <v>1064</v>
      </c>
      <c r="D203" s="133" t="s">
        <v>164</v>
      </c>
      <c r="E203" s="134" t="s">
        <v>2498</v>
      </c>
      <c r="F203" s="135" t="s">
        <v>2499</v>
      </c>
      <c r="G203" s="136" t="s">
        <v>212</v>
      </c>
      <c r="H203" s="137">
        <v>13</v>
      </c>
      <c r="I203" s="138"/>
      <c r="J203" s="139">
        <f t="shared" si="30"/>
        <v>0</v>
      </c>
      <c r="K203" s="135" t="s">
        <v>3</v>
      </c>
      <c r="L203" s="33"/>
      <c r="M203" s="140" t="s">
        <v>3</v>
      </c>
      <c r="N203" s="141" t="s">
        <v>44</v>
      </c>
      <c r="P203" s="142">
        <f t="shared" si="31"/>
        <v>0</v>
      </c>
      <c r="Q203" s="142">
        <v>0</v>
      </c>
      <c r="R203" s="142">
        <f t="shared" si="32"/>
        <v>0</v>
      </c>
      <c r="S203" s="142">
        <v>0</v>
      </c>
      <c r="T203" s="143">
        <f t="shared" si="33"/>
        <v>0</v>
      </c>
      <c r="AR203" s="144" t="s">
        <v>822</v>
      </c>
      <c r="AT203" s="144" t="s">
        <v>164</v>
      </c>
      <c r="AU203" s="144" t="s">
        <v>82</v>
      </c>
      <c r="AY203" s="18" t="s">
        <v>161</v>
      </c>
      <c r="BE203" s="145">
        <f t="shared" si="34"/>
        <v>0</v>
      </c>
      <c r="BF203" s="145">
        <f t="shared" si="35"/>
        <v>0</v>
      </c>
      <c r="BG203" s="145">
        <f t="shared" si="36"/>
        <v>0</v>
      </c>
      <c r="BH203" s="145">
        <f t="shared" si="37"/>
        <v>0</v>
      </c>
      <c r="BI203" s="145">
        <f t="shared" si="38"/>
        <v>0</v>
      </c>
      <c r="BJ203" s="18" t="s">
        <v>80</v>
      </c>
      <c r="BK203" s="145">
        <f t="shared" si="39"/>
        <v>0</v>
      </c>
      <c r="BL203" s="18" t="s">
        <v>822</v>
      </c>
      <c r="BM203" s="144" t="s">
        <v>1618</v>
      </c>
    </row>
    <row r="204" spans="2:65" s="1" customFormat="1" ht="24.2" customHeight="1">
      <c r="B204" s="132"/>
      <c r="C204" s="133" t="s">
        <v>1073</v>
      </c>
      <c r="D204" s="133" t="s">
        <v>164</v>
      </c>
      <c r="E204" s="134" t="s">
        <v>2500</v>
      </c>
      <c r="F204" s="135" t="s">
        <v>2501</v>
      </c>
      <c r="G204" s="136" t="s">
        <v>212</v>
      </c>
      <c r="H204" s="137">
        <v>13</v>
      </c>
      <c r="I204" s="138"/>
      <c r="J204" s="139">
        <f t="shared" si="30"/>
        <v>0</v>
      </c>
      <c r="K204" s="135" t="s">
        <v>3</v>
      </c>
      <c r="L204" s="33"/>
      <c r="M204" s="140" t="s">
        <v>3</v>
      </c>
      <c r="N204" s="141" t="s">
        <v>44</v>
      </c>
      <c r="P204" s="142">
        <f t="shared" si="31"/>
        <v>0</v>
      </c>
      <c r="Q204" s="142">
        <v>0</v>
      </c>
      <c r="R204" s="142">
        <f t="shared" si="32"/>
        <v>0</v>
      </c>
      <c r="S204" s="142">
        <v>0</v>
      </c>
      <c r="T204" s="143">
        <f t="shared" si="33"/>
        <v>0</v>
      </c>
      <c r="AR204" s="144" t="s">
        <v>822</v>
      </c>
      <c r="AT204" s="144" t="s">
        <v>164</v>
      </c>
      <c r="AU204" s="144" t="s">
        <v>82</v>
      </c>
      <c r="AY204" s="18" t="s">
        <v>161</v>
      </c>
      <c r="BE204" s="145">
        <f t="shared" si="34"/>
        <v>0</v>
      </c>
      <c r="BF204" s="145">
        <f t="shared" si="35"/>
        <v>0</v>
      </c>
      <c r="BG204" s="145">
        <f t="shared" si="36"/>
        <v>0</v>
      </c>
      <c r="BH204" s="145">
        <f t="shared" si="37"/>
        <v>0</v>
      </c>
      <c r="BI204" s="145">
        <f t="shared" si="38"/>
        <v>0</v>
      </c>
      <c r="BJ204" s="18" t="s">
        <v>80</v>
      </c>
      <c r="BK204" s="145">
        <f t="shared" si="39"/>
        <v>0</v>
      </c>
      <c r="BL204" s="18" t="s">
        <v>822</v>
      </c>
      <c r="BM204" s="144" t="s">
        <v>1626</v>
      </c>
    </row>
    <row r="205" spans="2:65" s="1" customFormat="1" ht="24.2" customHeight="1">
      <c r="B205" s="132"/>
      <c r="C205" s="133" t="s">
        <v>1086</v>
      </c>
      <c r="D205" s="133" t="s">
        <v>164</v>
      </c>
      <c r="E205" s="134" t="s">
        <v>2502</v>
      </c>
      <c r="F205" s="135" t="s">
        <v>2503</v>
      </c>
      <c r="G205" s="136" t="s">
        <v>212</v>
      </c>
      <c r="H205" s="137">
        <v>5</v>
      </c>
      <c r="I205" s="138"/>
      <c r="J205" s="139">
        <f t="shared" si="30"/>
        <v>0</v>
      </c>
      <c r="K205" s="135" t="s">
        <v>3</v>
      </c>
      <c r="L205" s="33"/>
      <c r="M205" s="140" t="s">
        <v>3</v>
      </c>
      <c r="N205" s="141" t="s">
        <v>44</v>
      </c>
      <c r="P205" s="142">
        <f t="shared" si="31"/>
        <v>0</v>
      </c>
      <c r="Q205" s="142">
        <v>0</v>
      </c>
      <c r="R205" s="142">
        <f t="shared" si="32"/>
        <v>0</v>
      </c>
      <c r="S205" s="142">
        <v>0</v>
      </c>
      <c r="T205" s="143">
        <f t="shared" si="33"/>
        <v>0</v>
      </c>
      <c r="AR205" s="144" t="s">
        <v>822</v>
      </c>
      <c r="AT205" s="144" t="s">
        <v>164</v>
      </c>
      <c r="AU205" s="144" t="s">
        <v>82</v>
      </c>
      <c r="AY205" s="18" t="s">
        <v>161</v>
      </c>
      <c r="BE205" s="145">
        <f t="shared" si="34"/>
        <v>0</v>
      </c>
      <c r="BF205" s="145">
        <f t="shared" si="35"/>
        <v>0</v>
      </c>
      <c r="BG205" s="145">
        <f t="shared" si="36"/>
        <v>0</v>
      </c>
      <c r="BH205" s="145">
        <f t="shared" si="37"/>
        <v>0</v>
      </c>
      <c r="BI205" s="145">
        <f t="shared" si="38"/>
        <v>0</v>
      </c>
      <c r="BJ205" s="18" t="s">
        <v>80</v>
      </c>
      <c r="BK205" s="145">
        <f t="shared" si="39"/>
        <v>0</v>
      </c>
      <c r="BL205" s="18" t="s">
        <v>822</v>
      </c>
      <c r="BM205" s="144" t="s">
        <v>1634</v>
      </c>
    </row>
    <row r="206" spans="2:65" s="1" customFormat="1" ht="24.2" customHeight="1">
      <c r="B206" s="132"/>
      <c r="C206" s="133" t="s">
        <v>1094</v>
      </c>
      <c r="D206" s="133" t="s">
        <v>164</v>
      </c>
      <c r="E206" s="134" t="s">
        <v>2504</v>
      </c>
      <c r="F206" s="135" t="s">
        <v>2505</v>
      </c>
      <c r="G206" s="136" t="s">
        <v>212</v>
      </c>
      <c r="H206" s="137">
        <v>5</v>
      </c>
      <c r="I206" s="138"/>
      <c r="J206" s="139">
        <f t="shared" si="30"/>
        <v>0</v>
      </c>
      <c r="K206" s="135" t="s">
        <v>3</v>
      </c>
      <c r="L206" s="33"/>
      <c r="M206" s="140" t="s">
        <v>3</v>
      </c>
      <c r="N206" s="141" t="s">
        <v>44</v>
      </c>
      <c r="P206" s="142">
        <f t="shared" si="31"/>
        <v>0</v>
      </c>
      <c r="Q206" s="142">
        <v>0</v>
      </c>
      <c r="R206" s="142">
        <f t="shared" si="32"/>
        <v>0</v>
      </c>
      <c r="S206" s="142">
        <v>0</v>
      </c>
      <c r="T206" s="143">
        <f t="shared" si="33"/>
        <v>0</v>
      </c>
      <c r="AR206" s="144" t="s">
        <v>822</v>
      </c>
      <c r="AT206" s="144" t="s">
        <v>164</v>
      </c>
      <c r="AU206" s="144" t="s">
        <v>82</v>
      </c>
      <c r="AY206" s="18" t="s">
        <v>161</v>
      </c>
      <c r="BE206" s="145">
        <f t="shared" si="34"/>
        <v>0</v>
      </c>
      <c r="BF206" s="145">
        <f t="shared" si="35"/>
        <v>0</v>
      </c>
      <c r="BG206" s="145">
        <f t="shared" si="36"/>
        <v>0</v>
      </c>
      <c r="BH206" s="145">
        <f t="shared" si="37"/>
        <v>0</v>
      </c>
      <c r="BI206" s="145">
        <f t="shared" si="38"/>
        <v>0</v>
      </c>
      <c r="BJ206" s="18" t="s">
        <v>80</v>
      </c>
      <c r="BK206" s="145">
        <f t="shared" si="39"/>
        <v>0</v>
      </c>
      <c r="BL206" s="18" t="s">
        <v>822</v>
      </c>
      <c r="BM206" s="144" t="s">
        <v>1642</v>
      </c>
    </row>
    <row r="207" spans="2:65" s="1" customFormat="1" ht="16.5" customHeight="1">
      <c r="B207" s="132"/>
      <c r="C207" s="133" t="s">
        <v>1099</v>
      </c>
      <c r="D207" s="133" t="s">
        <v>164</v>
      </c>
      <c r="E207" s="134" t="s">
        <v>2506</v>
      </c>
      <c r="F207" s="135" t="s">
        <v>2507</v>
      </c>
      <c r="G207" s="136" t="s">
        <v>212</v>
      </c>
      <c r="H207" s="137">
        <v>1</v>
      </c>
      <c r="I207" s="138"/>
      <c r="J207" s="139">
        <f t="shared" si="30"/>
        <v>0</v>
      </c>
      <c r="K207" s="135" t="s">
        <v>3</v>
      </c>
      <c r="L207" s="33"/>
      <c r="M207" s="140" t="s">
        <v>3</v>
      </c>
      <c r="N207" s="141" t="s">
        <v>44</v>
      </c>
      <c r="P207" s="142">
        <f t="shared" si="31"/>
        <v>0</v>
      </c>
      <c r="Q207" s="142">
        <v>0</v>
      </c>
      <c r="R207" s="142">
        <f t="shared" si="32"/>
        <v>0</v>
      </c>
      <c r="S207" s="142">
        <v>0</v>
      </c>
      <c r="T207" s="143">
        <f t="shared" si="33"/>
        <v>0</v>
      </c>
      <c r="AR207" s="144" t="s">
        <v>822</v>
      </c>
      <c r="AT207" s="144" t="s">
        <v>164</v>
      </c>
      <c r="AU207" s="144" t="s">
        <v>82</v>
      </c>
      <c r="AY207" s="18" t="s">
        <v>161</v>
      </c>
      <c r="BE207" s="145">
        <f t="shared" si="34"/>
        <v>0</v>
      </c>
      <c r="BF207" s="145">
        <f t="shared" si="35"/>
        <v>0</v>
      </c>
      <c r="BG207" s="145">
        <f t="shared" si="36"/>
        <v>0</v>
      </c>
      <c r="BH207" s="145">
        <f t="shared" si="37"/>
        <v>0</v>
      </c>
      <c r="BI207" s="145">
        <f t="shared" si="38"/>
        <v>0</v>
      </c>
      <c r="BJ207" s="18" t="s">
        <v>80</v>
      </c>
      <c r="BK207" s="145">
        <f t="shared" si="39"/>
        <v>0</v>
      </c>
      <c r="BL207" s="18" t="s">
        <v>822</v>
      </c>
      <c r="BM207" s="144" t="s">
        <v>1650</v>
      </c>
    </row>
    <row r="208" spans="2:65" s="1" customFormat="1" ht="16.5" customHeight="1">
      <c r="B208" s="132"/>
      <c r="C208" s="133" t="s">
        <v>1106</v>
      </c>
      <c r="D208" s="133" t="s">
        <v>164</v>
      </c>
      <c r="E208" s="134" t="s">
        <v>2508</v>
      </c>
      <c r="F208" s="135" t="s">
        <v>2509</v>
      </c>
      <c r="G208" s="136" t="s">
        <v>212</v>
      </c>
      <c r="H208" s="137">
        <v>1</v>
      </c>
      <c r="I208" s="138"/>
      <c r="J208" s="139">
        <f t="shared" si="30"/>
        <v>0</v>
      </c>
      <c r="K208" s="135" t="s">
        <v>3</v>
      </c>
      <c r="L208" s="33"/>
      <c r="M208" s="140" t="s">
        <v>3</v>
      </c>
      <c r="N208" s="141" t="s">
        <v>44</v>
      </c>
      <c r="P208" s="142">
        <f t="shared" si="31"/>
        <v>0</v>
      </c>
      <c r="Q208" s="142">
        <v>0</v>
      </c>
      <c r="R208" s="142">
        <f t="shared" si="32"/>
        <v>0</v>
      </c>
      <c r="S208" s="142">
        <v>0</v>
      </c>
      <c r="T208" s="143">
        <f t="shared" si="33"/>
        <v>0</v>
      </c>
      <c r="AR208" s="144" t="s">
        <v>822</v>
      </c>
      <c r="AT208" s="144" t="s">
        <v>164</v>
      </c>
      <c r="AU208" s="144" t="s">
        <v>82</v>
      </c>
      <c r="AY208" s="18" t="s">
        <v>161</v>
      </c>
      <c r="BE208" s="145">
        <f t="shared" si="34"/>
        <v>0</v>
      </c>
      <c r="BF208" s="145">
        <f t="shared" si="35"/>
        <v>0</v>
      </c>
      <c r="BG208" s="145">
        <f t="shared" si="36"/>
        <v>0</v>
      </c>
      <c r="BH208" s="145">
        <f t="shared" si="37"/>
        <v>0</v>
      </c>
      <c r="BI208" s="145">
        <f t="shared" si="38"/>
        <v>0</v>
      </c>
      <c r="BJ208" s="18" t="s">
        <v>80</v>
      </c>
      <c r="BK208" s="145">
        <f t="shared" si="39"/>
        <v>0</v>
      </c>
      <c r="BL208" s="18" t="s">
        <v>822</v>
      </c>
      <c r="BM208" s="144" t="s">
        <v>1661</v>
      </c>
    </row>
    <row r="209" spans="2:65" s="1" customFormat="1" ht="16.5" customHeight="1">
      <c r="B209" s="132"/>
      <c r="C209" s="133" t="s">
        <v>1117</v>
      </c>
      <c r="D209" s="133" t="s">
        <v>164</v>
      </c>
      <c r="E209" s="134" t="s">
        <v>2510</v>
      </c>
      <c r="F209" s="135" t="s">
        <v>2511</v>
      </c>
      <c r="G209" s="136" t="s">
        <v>212</v>
      </c>
      <c r="H209" s="137">
        <v>1</v>
      </c>
      <c r="I209" s="138"/>
      <c r="J209" s="139">
        <f t="shared" si="30"/>
        <v>0</v>
      </c>
      <c r="K209" s="135" t="s">
        <v>3</v>
      </c>
      <c r="L209" s="33"/>
      <c r="M209" s="140" t="s">
        <v>3</v>
      </c>
      <c r="N209" s="141" t="s">
        <v>44</v>
      </c>
      <c r="P209" s="142">
        <f t="shared" si="31"/>
        <v>0</v>
      </c>
      <c r="Q209" s="142">
        <v>0</v>
      </c>
      <c r="R209" s="142">
        <f t="shared" si="32"/>
        <v>0</v>
      </c>
      <c r="S209" s="142">
        <v>0</v>
      </c>
      <c r="T209" s="143">
        <f t="shared" si="33"/>
        <v>0</v>
      </c>
      <c r="AR209" s="144" t="s">
        <v>822</v>
      </c>
      <c r="AT209" s="144" t="s">
        <v>164</v>
      </c>
      <c r="AU209" s="144" t="s">
        <v>82</v>
      </c>
      <c r="AY209" s="18" t="s">
        <v>161</v>
      </c>
      <c r="BE209" s="145">
        <f t="shared" si="34"/>
        <v>0</v>
      </c>
      <c r="BF209" s="145">
        <f t="shared" si="35"/>
        <v>0</v>
      </c>
      <c r="BG209" s="145">
        <f t="shared" si="36"/>
        <v>0</v>
      </c>
      <c r="BH209" s="145">
        <f t="shared" si="37"/>
        <v>0</v>
      </c>
      <c r="BI209" s="145">
        <f t="shared" si="38"/>
        <v>0</v>
      </c>
      <c r="BJ209" s="18" t="s">
        <v>80</v>
      </c>
      <c r="BK209" s="145">
        <f t="shared" si="39"/>
        <v>0</v>
      </c>
      <c r="BL209" s="18" t="s">
        <v>822</v>
      </c>
      <c r="BM209" s="144" t="s">
        <v>1682</v>
      </c>
    </row>
    <row r="210" spans="2:65" s="1" customFormat="1" ht="16.5" customHeight="1">
      <c r="B210" s="132"/>
      <c r="C210" s="133" t="s">
        <v>1123</v>
      </c>
      <c r="D210" s="133" t="s">
        <v>164</v>
      </c>
      <c r="E210" s="134" t="s">
        <v>2512</v>
      </c>
      <c r="F210" s="135" t="s">
        <v>2513</v>
      </c>
      <c r="G210" s="136" t="s">
        <v>212</v>
      </c>
      <c r="H210" s="137">
        <v>1</v>
      </c>
      <c r="I210" s="138"/>
      <c r="J210" s="139">
        <f t="shared" si="30"/>
        <v>0</v>
      </c>
      <c r="K210" s="135" t="s">
        <v>3</v>
      </c>
      <c r="L210" s="33"/>
      <c r="M210" s="140" t="s">
        <v>3</v>
      </c>
      <c r="N210" s="141" t="s">
        <v>44</v>
      </c>
      <c r="P210" s="142">
        <f t="shared" si="31"/>
        <v>0</v>
      </c>
      <c r="Q210" s="142">
        <v>0</v>
      </c>
      <c r="R210" s="142">
        <f t="shared" si="32"/>
        <v>0</v>
      </c>
      <c r="S210" s="142">
        <v>0</v>
      </c>
      <c r="T210" s="143">
        <f t="shared" si="33"/>
        <v>0</v>
      </c>
      <c r="AR210" s="144" t="s">
        <v>822</v>
      </c>
      <c r="AT210" s="144" t="s">
        <v>164</v>
      </c>
      <c r="AU210" s="144" t="s">
        <v>82</v>
      </c>
      <c r="AY210" s="18" t="s">
        <v>161</v>
      </c>
      <c r="BE210" s="145">
        <f t="shared" si="34"/>
        <v>0</v>
      </c>
      <c r="BF210" s="145">
        <f t="shared" si="35"/>
        <v>0</v>
      </c>
      <c r="BG210" s="145">
        <f t="shared" si="36"/>
        <v>0</v>
      </c>
      <c r="BH210" s="145">
        <f t="shared" si="37"/>
        <v>0</v>
      </c>
      <c r="BI210" s="145">
        <f t="shared" si="38"/>
        <v>0</v>
      </c>
      <c r="BJ210" s="18" t="s">
        <v>80</v>
      </c>
      <c r="BK210" s="145">
        <f t="shared" si="39"/>
        <v>0</v>
      </c>
      <c r="BL210" s="18" t="s">
        <v>822</v>
      </c>
      <c r="BM210" s="144" t="s">
        <v>1693</v>
      </c>
    </row>
    <row r="211" spans="2:65" s="1" customFormat="1" ht="16.5" customHeight="1">
      <c r="B211" s="132"/>
      <c r="C211" s="133" t="s">
        <v>1130</v>
      </c>
      <c r="D211" s="133" t="s">
        <v>164</v>
      </c>
      <c r="E211" s="134" t="s">
        <v>2514</v>
      </c>
      <c r="F211" s="135" t="s">
        <v>2515</v>
      </c>
      <c r="G211" s="136" t="s">
        <v>212</v>
      </c>
      <c r="H211" s="137">
        <v>1</v>
      </c>
      <c r="I211" s="138"/>
      <c r="J211" s="139">
        <f t="shared" si="30"/>
        <v>0</v>
      </c>
      <c r="K211" s="135" t="s">
        <v>3</v>
      </c>
      <c r="L211" s="33"/>
      <c r="M211" s="140" t="s">
        <v>3</v>
      </c>
      <c r="N211" s="141" t="s">
        <v>44</v>
      </c>
      <c r="P211" s="142">
        <f t="shared" si="31"/>
        <v>0</v>
      </c>
      <c r="Q211" s="142">
        <v>0</v>
      </c>
      <c r="R211" s="142">
        <f t="shared" si="32"/>
        <v>0</v>
      </c>
      <c r="S211" s="142">
        <v>0</v>
      </c>
      <c r="T211" s="143">
        <f t="shared" si="33"/>
        <v>0</v>
      </c>
      <c r="AR211" s="144" t="s">
        <v>822</v>
      </c>
      <c r="AT211" s="144" t="s">
        <v>164</v>
      </c>
      <c r="AU211" s="144" t="s">
        <v>82</v>
      </c>
      <c r="AY211" s="18" t="s">
        <v>161</v>
      </c>
      <c r="BE211" s="145">
        <f t="shared" si="34"/>
        <v>0</v>
      </c>
      <c r="BF211" s="145">
        <f t="shared" si="35"/>
        <v>0</v>
      </c>
      <c r="BG211" s="145">
        <f t="shared" si="36"/>
        <v>0</v>
      </c>
      <c r="BH211" s="145">
        <f t="shared" si="37"/>
        <v>0</v>
      </c>
      <c r="BI211" s="145">
        <f t="shared" si="38"/>
        <v>0</v>
      </c>
      <c r="BJ211" s="18" t="s">
        <v>80</v>
      </c>
      <c r="BK211" s="145">
        <f t="shared" si="39"/>
        <v>0</v>
      </c>
      <c r="BL211" s="18" t="s">
        <v>822</v>
      </c>
      <c r="BM211" s="144" t="s">
        <v>1703</v>
      </c>
    </row>
    <row r="212" spans="2:65" s="1" customFormat="1" ht="16.5" customHeight="1">
      <c r="B212" s="132"/>
      <c r="C212" s="133" t="s">
        <v>1145</v>
      </c>
      <c r="D212" s="133" t="s">
        <v>164</v>
      </c>
      <c r="E212" s="134" t="s">
        <v>2516</v>
      </c>
      <c r="F212" s="135" t="s">
        <v>2517</v>
      </c>
      <c r="G212" s="136" t="s">
        <v>212</v>
      </c>
      <c r="H212" s="137">
        <v>1</v>
      </c>
      <c r="I212" s="138"/>
      <c r="J212" s="139">
        <f t="shared" si="30"/>
        <v>0</v>
      </c>
      <c r="K212" s="135" t="s">
        <v>3</v>
      </c>
      <c r="L212" s="33"/>
      <c r="M212" s="140" t="s">
        <v>3</v>
      </c>
      <c r="N212" s="141" t="s">
        <v>44</v>
      </c>
      <c r="P212" s="142">
        <f t="shared" si="31"/>
        <v>0</v>
      </c>
      <c r="Q212" s="142">
        <v>0</v>
      </c>
      <c r="R212" s="142">
        <f t="shared" si="32"/>
        <v>0</v>
      </c>
      <c r="S212" s="142">
        <v>0</v>
      </c>
      <c r="T212" s="143">
        <f t="shared" si="33"/>
        <v>0</v>
      </c>
      <c r="AR212" s="144" t="s">
        <v>822</v>
      </c>
      <c r="AT212" s="144" t="s">
        <v>164</v>
      </c>
      <c r="AU212" s="144" t="s">
        <v>82</v>
      </c>
      <c r="AY212" s="18" t="s">
        <v>161</v>
      </c>
      <c r="BE212" s="145">
        <f t="shared" si="34"/>
        <v>0</v>
      </c>
      <c r="BF212" s="145">
        <f t="shared" si="35"/>
        <v>0</v>
      </c>
      <c r="BG212" s="145">
        <f t="shared" si="36"/>
        <v>0</v>
      </c>
      <c r="BH212" s="145">
        <f t="shared" si="37"/>
        <v>0</v>
      </c>
      <c r="BI212" s="145">
        <f t="shared" si="38"/>
        <v>0</v>
      </c>
      <c r="BJ212" s="18" t="s">
        <v>80</v>
      </c>
      <c r="BK212" s="145">
        <f t="shared" si="39"/>
        <v>0</v>
      </c>
      <c r="BL212" s="18" t="s">
        <v>822</v>
      </c>
      <c r="BM212" s="144" t="s">
        <v>1714</v>
      </c>
    </row>
    <row r="213" spans="2:63" s="11" customFormat="1" ht="22.9" customHeight="1">
      <c r="B213" s="120"/>
      <c r="D213" s="121" t="s">
        <v>72</v>
      </c>
      <c r="E213" s="130" t="s">
        <v>2518</v>
      </c>
      <c r="F213" s="130" t="s">
        <v>2519</v>
      </c>
      <c r="I213" s="123"/>
      <c r="J213" s="131">
        <f>BK213</f>
        <v>0</v>
      </c>
      <c r="L213" s="120"/>
      <c r="M213" s="125"/>
      <c r="P213" s="126">
        <f>SUM(P214:P217)</f>
        <v>0</v>
      </c>
      <c r="R213" s="126">
        <f>SUM(R214:R217)</f>
        <v>0</v>
      </c>
      <c r="T213" s="127">
        <f>SUM(T214:T217)</f>
        <v>0</v>
      </c>
      <c r="AR213" s="121" t="s">
        <v>199</v>
      </c>
      <c r="AT213" s="128" t="s">
        <v>72</v>
      </c>
      <c r="AU213" s="128" t="s">
        <v>80</v>
      </c>
      <c r="AY213" s="121" t="s">
        <v>161</v>
      </c>
      <c r="BK213" s="129">
        <f>SUM(BK214:BK217)</f>
        <v>0</v>
      </c>
    </row>
    <row r="214" spans="2:65" s="1" customFormat="1" ht="24.2" customHeight="1">
      <c r="B214" s="132"/>
      <c r="C214" s="350" t="s">
        <v>1150</v>
      </c>
      <c r="D214" s="350" t="s">
        <v>164</v>
      </c>
      <c r="E214" s="351" t="s">
        <v>2520</v>
      </c>
      <c r="F214" s="352" t="s">
        <v>2521</v>
      </c>
      <c r="G214" s="353" t="s">
        <v>2522</v>
      </c>
      <c r="H214" s="354">
        <v>1</v>
      </c>
      <c r="I214" s="138"/>
      <c r="J214" s="355">
        <f>ROUND(I214*H214,2)</f>
        <v>0</v>
      </c>
      <c r="K214" s="352" t="s">
        <v>3</v>
      </c>
      <c r="L214" s="33"/>
      <c r="M214" s="140" t="s">
        <v>3</v>
      </c>
      <c r="N214" s="141" t="s">
        <v>44</v>
      </c>
      <c r="P214" s="142">
        <f>O214*H214</f>
        <v>0</v>
      </c>
      <c r="Q214" s="142">
        <v>0</v>
      </c>
      <c r="R214" s="142">
        <f>Q214*H214</f>
        <v>0</v>
      </c>
      <c r="S214" s="142">
        <v>0</v>
      </c>
      <c r="T214" s="143">
        <f>S214*H214</f>
        <v>0</v>
      </c>
      <c r="AR214" s="144" t="s">
        <v>822</v>
      </c>
      <c r="AT214" s="144" t="s">
        <v>164</v>
      </c>
      <c r="AU214" s="144" t="s">
        <v>82</v>
      </c>
      <c r="AY214" s="18" t="s">
        <v>161</v>
      </c>
      <c r="BE214" s="145">
        <f>IF(N214="základní",J214,0)</f>
        <v>0</v>
      </c>
      <c r="BF214" s="145">
        <f>IF(N214="snížená",J214,0)</f>
        <v>0</v>
      </c>
      <c r="BG214" s="145">
        <f>IF(N214="zákl. přenesená",J214,0)</f>
        <v>0</v>
      </c>
      <c r="BH214" s="145">
        <f>IF(N214="sníž. přenesená",J214,0)</f>
        <v>0</v>
      </c>
      <c r="BI214" s="145">
        <f>IF(N214="nulová",J214,0)</f>
        <v>0</v>
      </c>
      <c r="BJ214" s="18" t="s">
        <v>80</v>
      </c>
      <c r="BK214" s="145">
        <f>ROUND(I214*H214,2)</f>
        <v>0</v>
      </c>
      <c r="BL214" s="18" t="s">
        <v>822</v>
      </c>
      <c r="BM214" s="144" t="s">
        <v>1726</v>
      </c>
    </row>
    <row r="215" spans="2:65" s="1" customFormat="1" ht="24.2" customHeight="1">
      <c r="B215" s="132"/>
      <c r="C215" s="133" t="s">
        <v>1156</v>
      </c>
      <c r="D215" s="133" t="s">
        <v>164</v>
      </c>
      <c r="E215" s="134" t="s">
        <v>2523</v>
      </c>
      <c r="F215" s="135" t="s">
        <v>2524</v>
      </c>
      <c r="G215" s="136" t="s">
        <v>2522</v>
      </c>
      <c r="H215" s="137">
        <v>1</v>
      </c>
      <c r="I215" s="138"/>
      <c r="J215" s="139">
        <f>ROUND(I215*H215,2)</f>
        <v>0</v>
      </c>
      <c r="K215" s="135" t="s">
        <v>3</v>
      </c>
      <c r="L215" s="33"/>
      <c r="M215" s="140" t="s">
        <v>3</v>
      </c>
      <c r="N215" s="141" t="s">
        <v>44</v>
      </c>
      <c r="P215" s="142">
        <f>O215*H215</f>
        <v>0</v>
      </c>
      <c r="Q215" s="142">
        <v>0</v>
      </c>
      <c r="R215" s="142">
        <f>Q215*H215</f>
        <v>0</v>
      </c>
      <c r="S215" s="142">
        <v>0</v>
      </c>
      <c r="T215" s="143">
        <f>S215*H215</f>
        <v>0</v>
      </c>
      <c r="AR215" s="144" t="s">
        <v>822</v>
      </c>
      <c r="AT215" s="144" t="s">
        <v>164</v>
      </c>
      <c r="AU215" s="144" t="s">
        <v>82</v>
      </c>
      <c r="AY215" s="18" t="s">
        <v>161</v>
      </c>
      <c r="BE215" s="145">
        <f>IF(N215="základní",J215,0)</f>
        <v>0</v>
      </c>
      <c r="BF215" s="145">
        <f>IF(N215="snížená",J215,0)</f>
        <v>0</v>
      </c>
      <c r="BG215" s="145">
        <f>IF(N215="zákl. přenesená",J215,0)</f>
        <v>0</v>
      </c>
      <c r="BH215" s="145">
        <f>IF(N215="sníž. přenesená",J215,0)</f>
        <v>0</v>
      </c>
      <c r="BI215" s="145">
        <f>IF(N215="nulová",J215,0)</f>
        <v>0</v>
      </c>
      <c r="BJ215" s="18" t="s">
        <v>80</v>
      </c>
      <c r="BK215" s="145">
        <f>ROUND(I215*H215,2)</f>
        <v>0</v>
      </c>
      <c r="BL215" s="18" t="s">
        <v>822</v>
      </c>
      <c r="BM215" s="144" t="s">
        <v>1734</v>
      </c>
    </row>
    <row r="216" spans="2:65" s="1" customFormat="1" ht="24.2" customHeight="1">
      <c r="B216" s="132"/>
      <c r="C216" s="133" t="s">
        <v>1161</v>
      </c>
      <c r="D216" s="133" t="s">
        <v>164</v>
      </c>
      <c r="E216" s="134" t="s">
        <v>2525</v>
      </c>
      <c r="F216" s="135" t="s">
        <v>2526</v>
      </c>
      <c r="G216" s="136" t="s">
        <v>2522</v>
      </c>
      <c r="H216" s="137">
        <v>1</v>
      </c>
      <c r="I216" s="138"/>
      <c r="J216" s="139">
        <f>ROUND(I216*H216,2)</f>
        <v>0</v>
      </c>
      <c r="K216" s="135" t="s">
        <v>3</v>
      </c>
      <c r="L216" s="33"/>
      <c r="M216" s="140" t="s">
        <v>3</v>
      </c>
      <c r="N216" s="141" t="s">
        <v>44</v>
      </c>
      <c r="P216" s="142">
        <f>O216*H216</f>
        <v>0</v>
      </c>
      <c r="Q216" s="142">
        <v>0</v>
      </c>
      <c r="R216" s="142">
        <f>Q216*H216</f>
        <v>0</v>
      </c>
      <c r="S216" s="142">
        <v>0</v>
      </c>
      <c r="T216" s="143">
        <f>S216*H216</f>
        <v>0</v>
      </c>
      <c r="AR216" s="144" t="s">
        <v>822</v>
      </c>
      <c r="AT216" s="144" t="s">
        <v>164</v>
      </c>
      <c r="AU216" s="144" t="s">
        <v>82</v>
      </c>
      <c r="AY216" s="18" t="s">
        <v>161</v>
      </c>
      <c r="BE216" s="145">
        <f>IF(N216="základní",J216,0)</f>
        <v>0</v>
      </c>
      <c r="BF216" s="145">
        <f>IF(N216="snížená",J216,0)</f>
        <v>0</v>
      </c>
      <c r="BG216" s="145">
        <f>IF(N216="zákl. přenesená",J216,0)</f>
        <v>0</v>
      </c>
      <c r="BH216" s="145">
        <f>IF(N216="sníž. přenesená",J216,0)</f>
        <v>0</v>
      </c>
      <c r="BI216" s="145">
        <f>IF(N216="nulová",J216,0)</f>
        <v>0</v>
      </c>
      <c r="BJ216" s="18" t="s">
        <v>80</v>
      </c>
      <c r="BK216" s="145">
        <f>ROUND(I216*H216,2)</f>
        <v>0</v>
      </c>
      <c r="BL216" s="18" t="s">
        <v>822</v>
      </c>
      <c r="BM216" s="144" t="s">
        <v>1742</v>
      </c>
    </row>
    <row r="217" spans="2:65" s="1" customFormat="1" ht="24.2" customHeight="1">
      <c r="B217" s="132"/>
      <c r="C217" s="133" t="s">
        <v>1168</v>
      </c>
      <c r="D217" s="133" t="s">
        <v>164</v>
      </c>
      <c r="E217" s="134" t="s">
        <v>2527</v>
      </c>
      <c r="F217" s="135" t="s">
        <v>2528</v>
      </c>
      <c r="G217" s="136" t="s">
        <v>2522</v>
      </c>
      <c r="H217" s="137">
        <v>1</v>
      </c>
      <c r="I217" s="138"/>
      <c r="J217" s="139">
        <f>ROUND(I217*H217,2)</f>
        <v>0</v>
      </c>
      <c r="K217" s="135" t="s">
        <v>3</v>
      </c>
      <c r="L217" s="33"/>
      <c r="M217" s="192" t="s">
        <v>3</v>
      </c>
      <c r="N217" s="193" t="s">
        <v>44</v>
      </c>
      <c r="O217" s="194"/>
      <c r="P217" s="195">
        <f>O217*H217</f>
        <v>0</v>
      </c>
      <c r="Q217" s="195">
        <v>0</v>
      </c>
      <c r="R217" s="195">
        <f>Q217*H217</f>
        <v>0</v>
      </c>
      <c r="S217" s="195">
        <v>0</v>
      </c>
      <c r="T217" s="196">
        <f>S217*H217</f>
        <v>0</v>
      </c>
      <c r="AR217" s="144" t="s">
        <v>822</v>
      </c>
      <c r="AT217" s="144" t="s">
        <v>164</v>
      </c>
      <c r="AU217" s="144" t="s">
        <v>82</v>
      </c>
      <c r="AY217" s="18" t="s">
        <v>161</v>
      </c>
      <c r="BE217" s="145">
        <f>IF(N217="základní",J217,0)</f>
        <v>0</v>
      </c>
      <c r="BF217" s="145">
        <f>IF(N217="snížená",J217,0)</f>
        <v>0</v>
      </c>
      <c r="BG217" s="145">
        <f>IF(N217="zákl. přenesená",J217,0)</f>
        <v>0</v>
      </c>
      <c r="BH217" s="145">
        <f>IF(N217="sníž. přenesená",J217,0)</f>
        <v>0</v>
      </c>
      <c r="BI217" s="145">
        <f>IF(N217="nulová",J217,0)</f>
        <v>0</v>
      </c>
      <c r="BJ217" s="18" t="s">
        <v>80</v>
      </c>
      <c r="BK217" s="145">
        <f>ROUND(I217*H217,2)</f>
        <v>0</v>
      </c>
      <c r="BL217" s="18" t="s">
        <v>822</v>
      </c>
      <c r="BM217" s="144" t="s">
        <v>1750</v>
      </c>
    </row>
    <row r="218" spans="2:12" s="1" customFormat="1" ht="6.95" customHeight="1">
      <c r="B218" s="42"/>
      <c r="C218" s="43"/>
      <c r="D218" s="43"/>
      <c r="E218" s="43"/>
      <c r="F218" s="43"/>
      <c r="G218" s="43"/>
      <c r="H218" s="43"/>
      <c r="I218" s="43"/>
      <c r="J218" s="43"/>
      <c r="K218" s="43"/>
      <c r="L218" s="33"/>
    </row>
  </sheetData>
  <autoFilter ref="C89:K217"/>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428"/>
  <sheetViews>
    <sheetView showGridLines="0" workbookViewId="0" topLeftCell="A396">
      <selection activeCell="I314" sqref="I31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t="s">
        <v>6</v>
      </c>
      <c r="M2" s="296"/>
      <c r="N2" s="296"/>
      <c r="O2" s="296"/>
      <c r="P2" s="296"/>
      <c r="Q2" s="296"/>
      <c r="R2" s="296"/>
      <c r="S2" s="296"/>
      <c r="T2" s="296"/>
      <c r="U2" s="296"/>
      <c r="V2" s="296"/>
      <c r="AT2" s="18" t="s">
        <v>93</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33" t="str">
        <f>'Rekapitulace stavby'!K6</f>
        <v>Mendelova univerzita v Brně, Zemědělská 1665/1, Brno-revize1</v>
      </c>
      <c r="F7" s="334"/>
      <c r="G7" s="334"/>
      <c r="H7" s="334"/>
      <c r="L7" s="21"/>
    </row>
    <row r="8" spans="2:12" ht="12" customHeight="1">
      <c r="B8" s="21"/>
      <c r="D8" s="28" t="s">
        <v>112</v>
      </c>
      <c r="L8" s="21"/>
    </row>
    <row r="9" spans="2:12" s="1" customFormat="1" ht="16.5" customHeight="1">
      <c r="B9" s="33"/>
      <c r="E9" s="333" t="s">
        <v>113</v>
      </c>
      <c r="F9" s="332"/>
      <c r="G9" s="332"/>
      <c r="H9" s="332"/>
      <c r="L9" s="33"/>
    </row>
    <row r="10" spans="2:12" s="1" customFormat="1" ht="12" customHeight="1">
      <c r="B10" s="33"/>
      <c r="D10" s="28" t="s">
        <v>114</v>
      </c>
      <c r="L10" s="33"/>
    </row>
    <row r="11" spans="2:12" s="1" customFormat="1" ht="16.5" customHeight="1">
      <c r="B11" s="33"/>
      <c r="E11" s="325" t="s">
        <v>2529</v>
      </c>
      <c r="F11" s="332"/>
      <c r="G11" s="332"/>
      <c r="H11" s="33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35" t="str">
        <f>'Rekapitulace stavby'!E14</f>
        <v>Vyplň údaj</v>
      </c>
      <c r="F20" s="317"/>
      <c r="G20" s="317"/>
      <c r="H20" s="31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21" t="s">
        <v>3</v>
      </c>
      <c r="F29" s="321"/>
      <c r="G29" s="321"/>
      <c r="H29" s="32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ROUND(J102,2)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ROUND((SUM(BE102:BE427)),2)</f>
        <v>0</v>
      </c>
      <c r="I35" s="94">
        <v>0.21</v>
      </c>
      <c r="J35" s="84">
        <f>ROUND(((SUM(BE102:BE427))*I35),2)</f>
        <v>0</v>
      </c>
      <c r="L35" s="33"/>
    </row>
    <row r="36" spans="2:12" s="1" customFormat="1" ht="14.45" customHeight="1">
      <c r="B36" s="33"/>
      <c r="E36" s="28" t="s">
        <v>45</v>
      </c>
      <c r="F36" s="84">
        <f>ROUND((SUM(BF102:BF427)),2)</f>
        <v>0</v>
      </c>
      <c r="I36" s="94">
        <v>0.15</v>
      </c>
      <c r="J36" s="84">
        <f>ROUND(((SUM(BF102:BF427))*I36),2)</f>
        <v>0</v>
      </c>
      <c r="L36" s="33"/>
    </row>
    <row r="37" spans="2:12" s="1" customFormat="1" ht="14.45" customHeight="1" hidden="1">
      <c r="B37" s="33"/>
      <c r="E37" s="28" t="s">
        <v>46</v>
      </c>
      <c r="F37" s="84">
        <f>ROUND((SUM(BG102:BG427)),2)</f>
        <v>0</v>
      </c>
      <c r="I37" s="94">
        <v>0.21</v>
      </c>
      <c r="J37" s="84">
        <f>0</f>
        <v>0</v>
      </c>
      <c r="L37" s="33"/>
    </row>
    <row r="38" spans="2:12" s="1" customFormat="1" ht="14.45" customHeight="1" hidden="1">
      <c r="B38" s="33"/>
      <c r="E38" s="28" t="s">
        <v>47</v>
      </c>
      <c r="F38" s="84">
        <f>ROUND((SUM(BH102:BH427)),2)</f>
        <v>0</v>
      </c>
      <c r="I38" s="94">
        <v>0.15</v>
      </c>
      <c r="J38" s="84">
        <f>0</f>
        <v>0</v>
      </c>
      <c r="L38" s="33"/>
    </row>
    <row r="39" spans="2:12" s="1" customFormat="1" ht="14.45" customHeight="1" hidden="1">
      <c r="B39" s="33"/>
      <c r="E39" s="28" t="s">
        <v>48</v>
      </c>
      <c r="F39" s="84">
        <f>ROUND((SUM(BI102:BI427)),2)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33" t="str">
        <f>E7</f>
        <v>Mendelova univerzita v Brně, Zemědělská 1665/1, Brno-revize1</v>
      </c>
      <c r="F50" s="334"/>
      <c r="G50" s="334"/>
      <c r="H50" s="334"/>
      <c r="L50" s="33"/>
    </row>
    <row r="51" spans="2:12" ht="12" customHeight="1">
      <c r="B51" s="21"/>
      <c r="C51" s="28" t="s">
        <v>112</v>
      </c>
      <c r="L51" s="21"/>
    </row>
    <row r="52" spans="2:12" s="1" customFormat="1" ht="16.5" customHeight="1">
      <c r="B52" s="33"/>
      <c r="E52" s="333" t="s">
        <v>113</v>
      </c>
      <c r="F52" s="332"/>
      <c r="G52" s="332"/>
      <c r="H52" s="332"/>
      <c r="L52" s="33"/>
    </row>
    <row r="53" spans="2:12" s="1" customFormat="1" ht="12" customHeight="1">
      <c r="B53" s="33"/>
      <c r="C53" s="28" t="s">
        <v>114</v>
      </c>
      <c r="L53" s="33"/>
    </row>
    <row r="54" spans="2:12" s="1" customFormat="1" ht="16.5" customHeight="1">
      <c r="B54" s="33"/>
      <c r="E54" s="325" t="str">
        <f>E11</f>
        <v>01.03 - ZTI a vytápění - fáze I.</v>
      </c>
      <c r="F54" s="332"/>
      <c r="G54" s="332"/>
      <c r="H54" s="33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J102</f>
        <v>0</v>
      </c>
      <c r="L63" s="33"/>
      <c r="AU63" s="18" t="s">
        <v>119</v>
      </c>
    </row>
    <row r="64" spans="2:12" s="8" customFormat="1" ht="24.95" customHeight="1">
      <c r="B64" s="104"/>
      <c r="D64" s="105" t="s">
        <v>121</v>
      </c>
      <c r="E64" s="106"/>
      <c r="F64" s="106"/>
      <c r="G64" s="106"/>
      <c r="H64" s="106"/>
      <c r="I64" s="106"/>
      <c r="J64" s="107">
        <f>J103</f>
        <v>0</v>
      </c>
      <c r="L64" s="104"/>
    </row>
    <row r="65" spans="2:12" s="9" customFormat="1" ht="19.9" customHeight="1">
      <c r="B65" s="108"/>
      <c r="D65" s="109" t="s">
        <v>2530</v>
      </c>
      <c r="E65" s="110"/>
      <c r="F65" s="110"/>
      <c r="G65" s="110"/>
      <c r="H65" s="110"/>
      <c r="I65" s="110"/>
      <c r="J65" s="111">
        <f>J104</f>
        <v>0</v>
      </c>
      <c r="L65" s="108"/>
    </row>
    <row r="66" spans="2:12" s="9" customFormat="1" ht="19.9" customHeight="1">
      <c r="B66" s="108"/>
      <c r="D66" s="109" t="s">
        <v>2531</v>
      </c>
      <c r="E66" s="110"/>
      <c r="F66" s="110"/>
      <c r="G66" s="110"/>
      <c r="H66" s="110"/>
      <c r="I66" s="110"/>
      <c r="J66" s="111">
        <f>J108</f>
        <v>0</v>
      </c>
      <c r="L66" s="108"/>
    </row>
    <row r="67" spans="2:12" s="9" customFormat="1" ht="19.9" customHeight="1">
      <c r="B67" s="108"/>
      <c r="D67" s="109" t="s">
        <v>2532</v>
      </c>
      <c r="E67" s="110"/>
      <c r="F67" s="110"/>
      <c r="G67" s="110"/>
      <c r="H67" s="110"/>
      <c r="I67" s="110"/>
      <c r="J67" s="111">
        <f>J112</f>
        <v>0</v>
      </c>
      <c r="L67" s="108"/>
    </row>
    <row r="68" spans="2:12" s="9" customFormat="1" ht="19.9" customHeight="1">
      <c r="B68" s="108"/>
      <c r="D68" s="109" t="s">
        <v>2533</v>
      </c>
      <c r="E68" s="110"/>
      <c r="F68" s="110"/>
      <c r="G68" s="110"/>
      <c r="H68" s="110"/>
      <c r="I68" s="110"/>
      <c r="J68" s="111">
        <f>J122</f>
        <v>0</v>
      </c>
      <c r="L68" s="108"/>
    </row>
    <row r="69" spans="2:12" s="9" customFormat="1" ht="19.9" customHeight="1">
      <c r="B69" s="108"/>
      <c r="D69" s="109" t="s">
        <v>2534</v>
      </c>
      <c r="E69" s="110"/>
      <c r="F69" s="110"/>
      <c r="G69" s="110"/>
      <c r="H69" s="110"/>
      <c r="I69" s="110"/>
      <c r="J69" s="111">
        <f>J136</f>
        <v>0</v>
      </c>
      <c r="L69" s="108"/>
    </row>
    <row r="70" spans="2:12" s="9" customFormat="1" ht="19.9" customHeight="1">
      <c r="B70" s="108"/>
      <c r="D70" s="109" t="s">
        <v>2535</v>
      </c>
      <c r="E70" s="110"/>
      <c r="F70" s="110"/>
      <c r="G70" s="110"/>
      <c r="H70" s="110"/>
      <c r="I70" s="110"/>
      <c r="J70" s="111">
        <f>J138</f>
        <v>0</v>
      </c>
      <c r="L70" s="108"/>
    </row>
    <row r="71" spans="2:12" s="8" customFormat="1" ht="24.95" customHeight="1">
      <c r="B71" s="104"/>
      <c r="D71" s="105" t="s">
        <v>129</v>
      </c>
      <c r="E71" s="106"/>
      <c r="F71" s="106"/>
      <c r="G71" s="106"/>
      <c r="H71" s="106"/>
      <c r="I71" s="106"/>
      <c r="J71" s="107">
        <f>J143</f>
        <v>0</v>
      </c>
      <c r="L71" s="104"/>
    </row>
    <row r="72" spans="2:12" s="9" customFormat="1" ht="19.9" customHeight="1">
      <c r="B72" s="108"/>
      <c r="D72" s="109" t="s">
        <v>2536</v>
      </c>
      <c r="E72" s="110"/>
      <c r="F72" s="110"/>
      <c r="G72" s="110"/>
      <c r="H72" s="110"/>
      <c r="I72" s="110"/>
      <c r="J72" s="111">
        <f>J144</f>
        <v>0</v>
      </c>
      <c r="L72" s="108"/>
    </row>
    <row r="73" spans="2:12" s="9" customFormat="1" ht="19.9" customHeight="1">
      <c r="B73" s="108"/>
      <c r="D73" s="109" t="s">
        <v>2537</v>
      </c>
      <c r="E73" s="110"/>
      <c r="F73" s="110"/>
      <c r="G73" s="110"/>
      <c r="H73" s="110"/>
      <c r="I73" s="110"/>
      <c r="J73" s="111">
        <f>J178</f>
        <v>0</v>
      </c>
      <c r="L73" s="108"/>
    </row>
    <row r="74" spans="2:12" s="9" customFormat="1" ht="19.9" customHeight="1">
      <c r="B74" s="108"/>
      <c r="D74" s="109" t="s">
        <v>2538</v>
      </c>
      <c r="E74" s="110"/>
      <c r="F74" s="110"/>
      <c r="G74" s="110"/>
      <c r="H74" s="110"/>
      <c r="I74" s="110"/>
      <c r="J74" s="111">
        <f>J229</f>
        <v>0</v>
      </c>
      <c r="L74" s="108"/>
    </row>
    <row r="75" spans="2:12" s="9" customFormat="1" ht="19.9" customHeight="1">
      <c r="B75" s="108"/>
      <c r="D75" s="109" t="s">
        <v>2539</v>
      </c>
      <c r="E75" s="110"/>
      <c r="F75" s="110"/>
      <c r="G75" s="110"/>
      <c r="H75" s="110"/>
      <c r="I75" s="110"/>
      <c r="J75" s="111">
        <f>J321</f>
        <v>0</v>
      </c>
      <c r="L75" s="108"/>
    </row>
    <row r="76" spans="2:12" s="9" customFormat="1" ht="19.9" customHeight="1">
      <c r="B76" s="108"/>
      <c r="D76" s="109" t="s">
        <v>2540</v>
      </c>
      <c r="E76" s="110"/>
      <c r="F76" s="110"/>
      <c r="G76" s="110"/>
      <c r="H76" s="110"/>
      <c r="I76" s="110"/>
      <c r="J76" s="111">
        <f>J326</f>
        <v>0</v>
      </c>
      <c r="L76" s="108"/>
    </row>
    <row r="77" spans="2:12" s="9" customFormat="1" ht="19.9" customHeight="1">
      <c r="B77" s="108"/>
      <c r="D77" s="109" t="s">
        <v>2541</v>
      </c>
      <c r="E77" s="110"/>
      <c r="F77" s="110"/>
      <c r="G77" s="110"/>
      <c r="H77" s="110"/>
      <c r="I77" s="110"/>
      <c r="J77" s="111">
        <f>J355</f>
        <v>0</v>
      </c>
      <c r="L77" s="108"/>
    </row>
    <row r="78" spans="2:12" s="9" customFormat="1" ht="19.9" customHeight="1">
      <c r="B78" s="108"/>
      <c r="D78" s="109" t="s">
        <v>2542</v>
      </c>
      <c r="E78" s="110"/>
      <c r="F78" s="110"/>
      <c r="G78" s="110"/>
      <c r="H78" s="110"/>
      <c r="I78" s="110"/>
      <c r="J78" s="111">
        <f>J372</f>
        <v>0</v>
      </c>
      <c r="L78" s="108"/>
    </row>
    <row r="79" spans="2:12" s="9" customFormat="1" ht="19.9" customHeight="1">
      <c r="B79" s="108"/>
      <c r="D79" s="109" t="s">
        <v>2543</v>
      </c>
      <c r="E79" s="110"/>
      <c r="F79" s="110"/>
      <c r="G79" s="110"/>
      <c r="H79" s="110"/>
      <c r="I79" s="110"/>
      <c r="J79" s="111">
        <f>J383</f>
        <v>0</v>
      </c>
      <c r="L79" s="108"/>
    </row>
    <row r="80" spans="2:12" s="9" customFormat="1" ht="19.9" customHeight="1">
      <c r="B80" s="108"/>
      <c r="D80" s="109" t="s">
        <v>2544</v>
      </c>
      <c r="E80" s="110"/>
      <c r="F80" s="110"/>
      <c r="G80" s="110"/>
      <c r="H80" s="110"/>
      <c r="I80" s="110"/>
      <c r="J80" s="111">
        <f>J418</f>
        <v>0</v>
      </c>
      <c r="L80" s="108"/>
    </row>
    <row r="81" spans="2:12" s="1" customFormat="1" ht="21.75" customHeight="1">
      <c r="B81" s="33"/>
      <c r="L81" s="33"/>
    </row>
    <row r="82" spans="2:12" s="1" customFormat="1" ht="6.95" customHeight="1">
      <c r="B82" s="42"/>
      <c r="C82" s="43"/>
      <c r="D82" s="43"/>
      <c r="E82" s="43"/>
      <c r="F82" s="43"/>
      <c r="G82" s="43"/>
      <c r="H82" s="43"/>
      <c r="I82" s="43"/>
      <c r="J82" s="43"/>
      <c r="K82" s="43"/>
      <c r="L82" s="33"/>
    </row>
    <row r="86" spans="2:12" s="1" customFormat="1" ht="6.95" customHeight="1">
      <c r="B86" s="44"/>
      <c r="C86" s="45"/>
      <c r="D86" s="45"/>
      <c r="E86" s="45"/>
      <c r="F86" s="45"/>
      <c r="G86" s="45"/>
      <c r="H86" s="45"/>
      <c r="I86" s="45"/>
      <c r="J86" s="45"/>
      <c r="K86" s="45"/>
      <c r="L86" s="33"/>
    </row>
    <row r="87" spans="2:12" s="1" customFormat="1" ht="24.95" customHeight="1">
      <c r="B87" s="33"/>
      <c r="C87" s="22" t="s">
        <v>146</v>
      </c>
      <c r="L87" s="33"/>
    </row>
    <row r="88" spans="2:12" s="1" customFormat="1" ht="6.95" customHeight="1">
      <c r="B88" s="33"/>
      <c r="L88" s="33"/>
    </row>
    <row r="89" spans="2:12" s="1" customFormat="1" ht="12" customHeight="1">
      <c r="B89" s="33"/>
      <c r="C89" s="28" t="s">
        <v>17</v>
      </c>
      <c r="L89" s="33"/>
    </row>
    <row r="90" spans="2:12" s="1" customFormat="1" ht="16.5" customHeight="1">
      <c r="B90" s="33"/>
      <c r="E90" s="333" t="str">
        <f>E7</f>
        <v>Mendelova univerzita v Brně, Zemědělská 1665/1, Brno-revize1</v>
      </c>
      <c r="F90" s="334"/>
      <c r="G90" s="334"/>
      <c r="H90" s="334"/>
      <c r="L90" s="33"/>
    </row>
    <row r="91" spans="2:12" ht="12" customHeight="1">
      <c r="B91" s="21"/>
      <c r="C91" s="28" t="s">
        <v>112</v>
      </c>
      <c r="L91" s="21"/>
    </row>
    <row r="92" spans="2:12" s="1" customFormat="1" ht="16.5" customHeight="1">
      <c r="B92" s="33"/>
      <c r="E92" s="333" t="s">
        <v>113</v>
      </c>
      <c r="F92" s="332"/>
      <c r="G92" s="332"/>
      <c r="H92" s="332"/>
      <c r="L92" s="33"/>
    </row>
    <row r="93" spans="2:12" s="1" customFormat="1" ht="12" customHeight="1">
      <c r="B93" s="33"/>
      <c r="C93" s="28" t="s">
        <v>114</v>
      </c>
      <c r="L93" s="33"/>
    </row>
    <row r="94" spans="2:12" s="1" customFormat="1" ht="16.5" customHeight="1">
      <c r="B94" s="33"/>
      <c r="E94" s="325" t="str">
        <f>E11</f>
        <v>01.03 - ZTI a vytápění - fáze I.</v>
      </c>
      <c r="F94" s="332"/>
      <c r="G94" s="332"/>
      <c r="H94" s="332"/>
      <c r="L94" s="33"/>
    </row>
    <row r="95" spans="2:12" s="1" customFormat="1" ht="6.95" customHeight="1">
      <c r="B95" s="33"/>
      <c r="L95" s="33"/>
    </row>
    <row r="96" spans="2:12" s="1" customFormat="1" ht="12" customHeight="1">
      <c r="B96" s="33"/>
      <c r="C96" s="28" t="s">
        <v>21</v>
      </c>
      <c r="F96" s="26" t="str">
        <f>F14</f>
        <v xml:space="preserve"> </v>
      </c>
      <c r="I96" s="28" t="s">
        <v>23</v>
      </c>
      <c r="J96" s="50" t="str">
        <f>IF(J14="","",J14)</f>
        <v>9. 11. 2021</v>
      </c>
      <c r="L96" s="33"/>
    </row>
    <row r="97" spans="2:12" s="1" customFormat="1" ht="6.95" customHeight="1">
      <c r="B97" s="33"/>
      <c r="L97" s="33"/>
    </row>
    <row r="98" spans="2:12" s="1" customFormat="1" ht="40.15" customHeight="1">
      <c r="B98" s="33"/>
      <c r="C98" s="28" t="s">
        <v>25</v>
      </c>
      <c r="F98" s="26" t="str">
        <f>E17</f>
        <v xml:space="preserve"> </v>
      </c>
      <c r="I98" s="28" t="s">
        <v>30</v>
      </c>
      <c r="J98" s="31" t="str">
        <f>E23</f>
        <v>Energy Benefit Centre a.s., Křenová 438/3, Praha</v>
      </c>
      <c r="L98" s="33"/>
    </row>
    <row r="99" spans="2:12" s="1" customFormat="1" ht="40.15" customHeight="1">
      <c r="B99" s="33"/>
      <c r="C99" s="28" t="s">
        <v>28</v>
      </c>
      <c r="F99" s="26" t="str">
        <f>IF(E20="","",E20)</f>
        <v>Vyplň údaj</v>
      </c>
      <c r="I99" s="28" t="s">
        <v>33</v>
      </c>
      <c r="J99" s="31" t="str">
        <f>E26</f>
        <v>CKN Invest spol. s r.o., Ing. Rudolf Hlaváč</v>
      </c>
      <c r="L99" s="33"/>
    </row>
    <row r="100" spans="2:12" s="1" customFormat="1" ht="10.35" customHeight="1">
      <c r="B100" s="33"/>
      <c r="L100" s="33"/>
    </row>
    <row r="101" spans="2:20" s="10" customFormat="1" ht="29.25" customHeight="1">
      <c r="B101" s="112"/>
      <c r="C101" s="113" t="s">
        <v>147</v>
      </c>
      <c r="D101" s="114" t="s">
        <v>58</v>
      </c>
      <c r="E101" s="114" t="s">
        <v>54</v>
      </c>
      <c r="F101" s="114" t="s">
        <v>55</v>
      </c>
      <c r="G101" s="114" t="s">
        <v>148</v>
      </c>
      <c r="H101" s="114" t="s">
        <v>149</v>
      </c>
      <c r="I101" s="114" t="s">
        <v>150</v>
      </c>
      <c r="J101" s="114" t="s">
        <v>118</v>
      </c>
      <c r="K101" s="115" t="s">
        <v>151</v>
      </c>
      <c r="L101" s="112"/>
      <c r="M101" s="57" t="s">
        <v>3</v>
      </c>
      <c r="N101" s="58" t="s">
        <v>43</v>
      </c>
      <c r="O101" s="58" t="s">
        <v>152</v>
      </c>
      <c r="P101" s="58" t="s">
        <v>153</v>
      </c>
      <c r="Q101" s="58" t="s">
        <v>154</v>
      </c>
      <c r="R101" s="58" t="s">
        <v>155</v>
      </c>
      <c r="S101" s="58" t="s">
        <v>156</v>
      </c>
      <c r="T101" s="59" t="s">
        <v>157</v>
      </c>
    </row>
    <row r="102" spans="2:63" s="1" customFormat="1" ht="22.9" customHeight="1">
      <c r="B102" s="33"/>
      <c r="C102" s="62" t="s">
        <v>158</v>
      </c>
      <c r="J102" s="116">
        <f>BK102</f>
        <v>0</v>
      </c>
      <c r="L102" s="33"/>
      <c r="M102" s="60"/>
      <c r="N102" s="51"/>
      <c r="O102" s="51"/>
      <c r="P102" s="117">
        <f>P103+P143</f>
        <v>0</v>
      </c>
      <c r="Q102" s="51"/>
      <c r="R102" s="117">
        <f>R103+R143</f>
        <v>0</v>
      </c>
      <c r="S102" s="51"/>
      <c r="T102" s="118">
        <f>T103+T143</f>
        <v>0</v>
      </c>
      <c r="AT102" s="18" t="s">
        <v>72</v>
      </c>
      <c r="AU102" s="18" t="s">
        <v>119</v>
      </c>
      <c r="BK102" s="119">
        <f>BK103+BK143</f>
        <v>0</v>
      </c>
    </row>
    <row r="103" spans="2:63" s="11" customFormat="1" ht="25.9" customHeight="1">
      <c r="B103" s="120"/>
      <c r="D103" s="121" t="s">
        <v>72</v>
      </c>
      <c r="E103" s="122" t="s">
        <v>160</v>
      </c>
      <c r="F103" s="122" t="s">
        <v>162</v>
      </c>
      <c r="I103" s="123"/>
      <c r="J103" s="124">
        <f>BK103</f>
        <v>0</v>
      </c>
      <c r="L103" s="120"/>
      <c r="M103" s="125"/>
      <c r="P103" s="126">
        <f>P104+P108+P112+P122+P136+P138</f>
        <v>0</v>
      </c>
      <c r="R103" s="126">
        <f>R104+R108+R112+R122+R136+R138</f>
        <v>0</v>
      </c>
      <c r="T103" s="127">
        <f>T104+T108+T112+T122+T136+T138</f>
        <v>0</v>
      </c>
      <c r="AR103" s="121" t="s">
        <v>80</v>
      </c>
      <c r="AT103" s="128" t="s">
        <v>72</v>
      </c>
      <c r="AU103" s="128" t="s">
        <v>73</v>
      </c>
      <c r="AY103" s="121" t="s">
        <v>161</v>
      </c>
      <c r="BK103" s="129">
        <f>BK104+BK108+BK112+BK122+BK136+BK138</f>
        <v>0</v>
      </c>
    </row>
    <row r="104" spans="2:63" s="11" customFormat="1" ht="22.9" customHeight="1">
      <c r="B104" s="120"/>
      <c r="D104" s="121" t="s">
        <v>72</v>
      </c>
      <c r="E104" s="130" t="s">
        <v>570</v>
      </c>
      <c r="F104" s="130" t="s">
        <v>2545</v>
      </c>
      <c r="I104" s="123"/>
      <c r="J104" s="131">
        <f>BK104</f>
        <v>0</v>
      </c>
      <c r="L104" s="120"/>
      <c r="M104" s="125"/>
      <c r="P104" s="126">
        <f>SUM(P105:P107)</f>
        <v>0</v>
      </c>
      <c r="R104" s="126">
        <f>SUM(R105:R107)</f>
        <v>0</v>
      </c>
      <c r="T104" s="127">
        <f>SUM(T105:T107)</f>
        <v>0</v>
      </c>
      <c r="AR104" s="121" t="s">
        <v>80</v>
      </c>
      <c r="AT104" s="128" t="s">
        <v>72</v>
      </c>
      <c r="AU104" s="128" t="s">
        <v>80</v>
      </c>
      <c r="AY104" s="121" t="s">
        <v>161</v>
      </c>
      <c r="BK104" s="129">
        <f>SUM(BK105:BK107)</f>
        <v>0</v>
      </c>
    </row>
    <row r="105" spans="2:65" s="1" customFormat="1" ht="16.5" customHeight="1">
      <c r="B105" s="132"/>
      <c r="C105" s="133" t="s">
        <v>80</v>
      </c>
      <c r="D105" s="133" t="s">
        <v>164</v>
      </c>
      <c r="E105" s="134" t="s">
        <v>2546</v>
      </c>
      <c r="F105" s="135" t="s">
        <v>2547</v>
      </c>
      <c r="G105" s="136" t="s">
        <v>167</v>
      </c>
      <c r="H105" s="137">
        <v>3.5</v>
      </c>
      <c r="I105" s="138"/>
      <c r="J105" s="139">
        <f>ROUND(I105*H105,2)</f>
        <v>0</v>
      </c>
      <c r="K105" s="135" t="s">
        <v>2548</v>
      </c>
      <c r="L105" s="33"/>
      <c r="M105" s="140" t="s">
        <v>3</v>
      </c>
      <c r="N105" s="141" t="s">
        <v>44</v>
      </c>
      <c r="P105" s="142">
        <f>O105*H105</f>
        <v>0</v>
      </c>
      <c r="Q105" s="142">
        <v>0</v>
      </c>
      <c r="R105" s="142">
        <f>Q105*H105</f>
        <v>0</v>
      </c>
      <c r="S105" s="142">
        <v>0</v>
      </c>
      <c r="T105" s="143">
        <f>S105*H105</f>
        <v>0</v>
      </c>
      <c r="AR105" s="144" t="s">
        <v>169</v>
      </c>
      <c r="AT105" s="144" t="s">
        <v>164</v>
      </c>
      <c r="AU105" s="144" t="s">
        <v>82</v>
      </c>
      <c r="AY105" s="18" t="s">
        <v>161</v>
      </c>
      <c r="BE105" s="145">
        <f>IF(N105="základní",J105,0)</f>
        <v>0</v>
      </c>
      <c r="BF105" s="145">
        <f>IF(N105="snížená",J105,0)</f>
        <v>0</v>
      </c>
      <c r="BG105" s="145">
        <f>IF(N105="zákl. přenesená",J105,0)</f>
        <v>0</v>
      </c>
      <c r="BH105" s="145">
        <f>IF(N105="sníž. přenesená",J105,0)</f>
        <v>0</v>
      </c>
      <c r="BI105" s="145">
        <f>IF(N105="nulová",J105,0)</f>
        <v>0</v>
      </c>
      <c r="BJ105" s="18" t="s">
        <v>80</v>
      </c>
      <c r="BK105" s="145">
        <f>ROUND(I105*H105,2)</f>
        <v>0</v>
      </c>
      <c r="BL105" s="18" t="s">
        <v>169</v>
      </c>
      <c r="BM105" s="144" t="s">
        <v>82</v>
      </c>
    </row>
    <row r="106" spans="2:51" s="13" customFormat="1" ht="12">
      <c r="B106" s="157"/>
      <c r="D106" s="151" t="s">
        <v>173</v>
      </c>
      <c r="E106" s="158" t="s">
        <v>3</v>
      </c>
      <c r="F106" s="159" t="s">
        <v>2549</v>
      </c>
      <c r="H106" s="160">
        <v>3.5</v>
      </c>
      <c r="I106" s="161"/>
      <c r="L106" s="157"/>
      <c r="M106" s="162"/>
      <c r="T106" s="163"/>
      <c r="AT106" s="158" t="s">
        <v>173</v>
      </c>
      <c r="AU106" s="158" t="s">
        <v>82</v>
      </c>
      <c r="AV106" s="13" t="s">
        <v>82</v>
      </c>
      <c r="AW106" s="13" t="s">
        <v>32</v>
      </c>
      <c r="AX106" s="13" t="s">
        <v>73</v>
      </c>
      <c r="AY106" s="158" t="s">
        <v>161</v>
      </c>
    </row>
    <row r="107" spans="2:51" s="14" customFormat="1" ht="12">
      <c r="B107" s="164"/>
      <c r="D107" s="151" t="s">
        <v>173</v>
      </c>
      <c r="E107" s="165" t="s">
        <v>3</v>
      </c>
      <c r="F107" s="166" t="s">
        <v>192</v>
      </c>
      <c r="H107" s="167">
        <v>3.5</v>
      </c>
      <c r="I107" s="168"/>
      <c r="L107" s="164"/>
      <c r="M107" s="169"/>
      <c r="T107" s="170"/>
      <c r="AT107" s="165" t="s">
        <v>173</v>
      </c>
      <c r="AU107" s="165" t="s">
        <v>82</v>
      </c>
      <c r="AV107" s="14" t="s">
        <v>169</v>
      </c>
      <c r="AW107" s="14" t="s">
        <v>32</v>
      </c>
      <c r="AX107" s="14" t="s">
        <v>80</v>
      </c>
      <c r="AY107" s="165" t="s">
        <v>161</v>
      </c>
    </row>
    <row r="108" spans="2:63" s="11" customFormat="1" ht="22.9" customHeight="1">
      <c r="B108" s="120"/>
      <c r="D108" s="121" t="s">
        <v>72</v>
      </c>
      <c r="E108" s="130" t="s">
        <v>637</v>
      </c>
      <c r="F108" s="130" t="s">
        <v>2550</v>
      </c>
      <c r="I108" s="123"/>
      <c r="J108" s="131">
        <f>BK108</f>
        <v>0</v>
      </c>
      <c r="L108" s="120"/>
      <c r="M108" s="125"/>
      <c r="P108" s="126">
        <f>SUM(P109:P111)</f>
        <v>0</v>
      </c>
      <c r="R108" s="126">
        <f>SUM(R109:R111)</f>
        <v>0</v>
      </c>
      <c r="T108" s="127">
        <f>SUM(T109:T111)</f>
        <v>0</v>
      </c>
      <c r="AR108" s="121" t="s">
        <v>80</v>
      </c>
      <c r="AT108" s="128" t="s">
        <v>72</v>
      </c>
      <c r="AU108" s="128" t="s">
        <v>80</v>
      </c>
      <c r="AY108" s="121" t="s">
        <v>161</v>
      </c>
      <c r="BK108" s="129">
        <f>SUM(BK109:BK111)</f>
        <v>0</v>
      </c>
    </row>
    <row r="109" spans="2:65" s="1" customFormat="1" ht="21.75" customHeight="1">
      <c r="B109" s="132"/>
      <c r="C109" s="133" t="s">
        <v>82</v>
      </c>
      <c r="D109" s="133" t="s">
        <v>164</v>
      </c>
      <c r="E109" s="134" t="s">
        <v>2551</v>
      </c>
      <c r="F109" s="135" t="s">
        <v>2552</v>
      </c>
      <c r="G109" s="136" t="s">
        <v>212</v>
      </c>
      <c r="H109" s="137">
        <v>3</v>
      </c>
      <c r="I109" s="138"/>
      <c r="J109" s="139">
        <f>ROUND(I109*H109,2)</f>
        <v>0</v>
      </c>
      <c r="K109" s="135" t="s">
        <v>2548</v>
      </c>
      <c r="L109" s="33"/>
      <c r="M109" s="140" t="s">
        <v>3</v>
      </c>
      <c r="N109" s="141" t="s">
        <v>44</v>
      </c>
      <c r="P109" s="142">
        <f>O109*H109</f>
        <v>0</v>
      </c>
      <c r="Q109" s="142">
        <v>0</v>
      </c>
      <c r="R109" s="142">
        <f>Q109*H109</f>
        <v>0</v>
      </c>
      <c r="S109" s="142">
        <v>0</v>
      </c>
      <c r="T109" s="143">
        <f>S109*H109</f>
        <v>0</v>
      </c>
      <c r="AR109" s="144" t="s">
        <v>169</v>
      </c>
      <c r="AT109" s="144" t="s">
        <v>164</v>
      </c>
      <c r="AU109" s="144" t="s">
        <v>82</v>
      </c>
      <c r="AY109" s="18" t="s">
        <v>161</v>
      </c>
      <c r="BE109" s="145">
        <f>IF(N109="základní",J109,0)</f>
        <v>0</v>
      </c>
      <c r="BF109" s="145">
        <f>IF(N109="snížená",J109,0)</f>
        <v>0</v>
      </c>
      <c r="BG109" s="145">
        <f>IF(N109="zákl. přenesená",J109,0)</f>
        <v>0</v>
      </c>
      <c r="BH109" s="145">
        <f>IF(N109="sníž. přenesená",J109,0)</f>
        <v>0</v>
      </c>
      <c r="BI109" s="145">
        <f>IF(N109="nulová",J109,0)</f>
        <v>0</v>
      </c>
      <c r="BJ109" s="18" t="s">
        <v>80</v>
      </c>
      <c r="BK109" s="145">
        <f>ROUND(I109*H109,2)</f>
        <v>0</v>
      </c>
      <c r="BL109" s="18" t="s">
        <v>169</v>
      </c>
      <c r="BM109" s="144" t="s">
        <v>169</v>
      </c>
    </row>
    <row r="110" spans="2:51" s="13" customFormat="1" ht="12">
      <c r="B110" s="157"/>
      <c r="D110" s="151" t="s">
        <v>173</v>
      </c>
      <c r="E110" s="158" t="s">
        <v>3</v>
      </c>
      <c r="F110" s="159" t="s">
        <v>199</v>
      </c>
      <c r="H110" s="160">
        <v>3</v>
      </c>
      <c r="I110" s="161"/>
      <c r="L110" s="157"/>
      <c r="M110" s="162"/>
      <c r="T110" s="163"/>
      <c r="AT110" s="158" t="s">
        <v>173</v>
      </c>
      <c r="AU110" s="158" t="s">
        <v>82</v>
      </c>
      <c r="AV110" s="13" t="s">
        <v>82</v>
      </c>
      <c r="AW110" s="13" t="s">
        <v>32</v>
      </c>
      <c r="AX110" s="13" t="s">
        <v>73</v>
      </c>
      <c r="AY110" s="158" t="s">
        <v>161</v>
      </c>
    </row>
    <row r="111" spans="2:51" s="14" customFormat="1" ht="12">
      <c r="B111" s="164"/>
      <c r="D111" s="151" t="s">
        <v>173</v>
      </c>
      <c r="E111" s="165" t="s">
        <v>3</v>
      </c>
      <c r="F111" s="166" t="s">
        <v>192</v>
      </c>
      <c r="H111" s="167">
        <v>3</v>
      </c>
      <c r="I111" s="168"/>
      <c r="L111" s="164"/>
      <c r="M111" s="169"/>
      <c r="T111" s="170"/>
      <c r="AT111" s="165" t="s">
        <v>173</v>
      </c>
      <c r="AU111" s="165" t="s">
        <v>82</v>
      </c>
      <c r="AV111" s="14" t="s">
        <v>169</v>
      </c>
      <c r="AW111" s="14" t="s">
        <v>32</v>
      </c>
      <c r="AX111" s="14" t="s">
        <v>80</v>
      </c>
      <c r="AY111" s="165" t="s">
        <v>161</v>
      </c>
    </row>
    <row r="112" spans="2:63" s="11" customFormat="1" ht="22.9" customHeight="1">
      <c r="B112" s="120"/>
      <c r="D112" s="121" t="s">
        <v>72</v>
      </c>
      <c r="E112" s="130" t="s">
        <v>976</v>
      </c>
      <c r="F112" s="130" t="s">
        <v>2553</v>
      </c>
      <c r="I112" s="123"/>
      <c r="J112" s="131">
        <f>BK112</f>
        <v>0</v>
      </c>
      <c r="L112" s="120"/>
      <c r="M112" s="125"/>
      <c r="P112" s="126">
        <f>SUM(P113:P121)</f>
        <v>0</v>
      </c>
      <c r="R112" s="126">
        <f>SUM(R113:R121)</f>
        <v>0</v>
      </c>
      <c r="T112" s="127">
        <f>SUM(T113:T121)</f>
        <v>0</v>
      </c>
      <c r="AR112" s="121" t="s">
        <v>80</v>
      </c>
      <c r="AT112" s="128" t="s">
        <v>72</v>
      </c>
      <c r="AU112" s="128" t="s">
        <v>80</v>
      </c>
      <c r="AY112" s="121" t="s">
        <v>161</v>
      </c>
      <c r="BK112" s="129">
        <f>SUM(BK113:BK121)</f>
        <v>0</v>
      </c>
    </row>
    <row r="113" spans="2:65" s="1" customFormat="1" ht="16.5" customHeight="1">
      <c r="B113" s="132"/>
      <c r="C113" s="133" t="s">
        <v>199</v>
      </c>
      <c r="D113" s="133" t="s">
        <v>164</v>
      </c>
      <c r="E113" s="134" t="s">
        <v>2554</v>
      </c>
      <c r="F113" s="135" t="s">
        <v>2555</v>
      </c>
      <c r="G113" s="136" t="s">
        <v>2420</v>
      </c>
      <c r="H113" s="137">
        <v>12</v>
      </c>
      <c r="I113" s="138"/>
      <c r="J113" s="139">
        <f>ROUND(I113*H113,2)</f>
        <v>0</v>
      </c>
      <c r="K113" s="135" t="s">
        <v>2548</v>
      </c>
      <c r="L113" s="33"/>
      <c r="M113" s="140" t="s">
        <v>3</v>
      </c>
      <c r="N113" s="141" t="s">
        <v>44</v>
      </c>
      <c r="P113" s="142">
        <f>O113*H113</f>
        <v>0</v>
      </c>
      <c r="Q113" s="142">
        <v>0</v>
      </c>
      <c r="R113" s="142">
        <f>Q113*H113</f>
        <v>0</v>
      </c>
      <c r="S113" s="142">
        <v>0</v>
      </c>
      <c r="T113" s="143">
        <f>S113*H113</f>
        <v>0</v>
      </c>
      <c r="AR113" s="144" t="s">
        <v>169</v>
      </c>
      <c r="AT113" s="144" t="s">
        <v>164</v>
      </c>
      <c r="AU113" s="144" t="s">
        <v>82</v>
      </c>
      <c r="AY113" s="18" t="s">
        <v>161</v>
      </c>
      <c r="BE113" s="145">
        <f>IF(N113="základní",J113,0)</f>
        <v>0</v>
      </c>
      <c r="BF113" s="145">
        <f>IF(N113="snížená",J113,0)</f>
        <v>0</v>
      </c>
      <c r="BG113" s="145">
        <f>IF(N113="zákl. přenesená",J113,0)</f>
        <v>0</v>
      </c>
      <c r="BH113" s="145">
        <f>IF(N113="sníž. přenesená",J113,0)</f>
        <v>0</v>
      </c>
      <c r="BI113" s="145">
        <f>IF(N113="nulová",J113,0)</f>
        <v>0</v>
      </c>
      <c r="BJ113" s="18" t="s">
        <v>80</v>
      </c>
      <c r="BK113" s="145">
        <f>ROUND(I113*H113,2)</f>
        <v>0</v>
      </c>
      <c r="BL113" s="18" t="s">
        <v>169</v>
      </c>
      <c r="BM113" s="144" t="s">
        <v>1538</v>
      </c>
    </row>
    <row r="114" spans="2:51" s="13" customFormat="1" ht="12">
      <c r="B114" s="157"/>
      <c r="D114" s="151" t="s">
        <v>173</v>
      </c>
      <c r="E114" s="158" t="s">
        <v>3</v>
      </c>
      <c r="F114" s="159" t="s">
        <v>278</v>
      </c>
      <c r="H114" s="160">
        <v>12</v>
      </c>
      <c r="I114" s="161"/>
      <c r="L114" s="157"/>
      <c r="M114" s="162"/>
      <c r="T114" s="163"/>
      <c r="AT114" s="158" t="s">
        <v>173</v>
      </c>
      <c r="AU114" s="158" t="s">
        <v>82</v>
      </c>
      <c r="AV114" s="13" t="s">
        <v>82</v>
      </c>
      <c r="AW114" s="13" t="s">
        <v>32</v>
      </c>
      <c r="AX114" s="13" t="s">
        <v>73</v>
      </c>
      <c r="AY114" s="158" t="s">
        <v>161</v>
      </c>
    </row>
    <row r="115" spans="2:51" s="14" customFormat="1" ht="12">
      <c r="B115" s="164"/>
      <c r="D115" s="151" t="s">
        <v>173</v>
      </c>
      <c r="E115" s="165" t="s">
        <v>3</v>
      </c>
      <c r="F115" s="166" t="s">
        <v>192</v>
      </c>
      <c r="H115" s="167">
        <v>12</v>
      </c>
      <c r="I115" s="168"/>
      <c r="L115" s="164"/>
      <c r="M115" s="169"/>
      <c r="T115" s="170"/>
      <c r="AT115" s="165" t="s">
        <v>173</v>
      </c>
      <c r="AU115" s="165" t="s">
        <v>82</v>
      </c>
      <c r="AV115" s="14" t="s">
        <v>169</v>
      </c>
      <c r="AW115" s="14" t="s">
        <v>32</v>
      </c>
      <c r="AX115" s="14" t="s">
        <v>80</v>
      </c>
      <c r="AY115" s="165" t="s">
        <v>161</v>
      </c>
    </row>
    <row r="116" spans="2:65" s="1" customFormat="1" ht="21.75" customHeight="1">
      <c r="B116" s="132"/>
      <c r="C116" s="133" t="s">
        <v>169</v>
      </c>
      <c r="D116" s="133" t="s">
        <v>164</v>
      </c>
      <c r="E116" s="134" t="s">
        <v>2556</v>
      </c>
      <c r="F116" s="135" t="s">
        <v>2557</v>
      </c>
      <c r="G116" s="136" t="s">
        <v>2420</v>
      </c>
      <c r="H116" s="137">
        <v>6</v>
      </c>
      <c r="I116" s="138"/>
      <c r="J116" s="139">
        <f>ROUND(I116*H116,2)</f>
        <v>0</v>
      </c>
      <c r="K116" s="135" t="s">
        <v>2558</v>
      </c>
      <c r="L116" s="33"/>
      <c r="M116" s="140" t="s">
        <v>3</v>
      </c>
      <c r="N116" s="141" t="s">
        <v>44</v>
      </c>
      <c r="P116" s="142">
        <f>O116*H116</f>
        <v>0</v>
      </c>
      <c r="Q116" s="142">
        <v>0</v>
      </c>
      <c r="R116" s="142">
        <f>Q116*H116</f>
        <v>0</v>
      </c>
      <c r="S116" s="142">
        <v>0</v>
      </c>
      <c r="T116" s="143">
        <f>S116*H116</f>
        <v>0</v>
      </c>
      <c r="AR116" s="144" t="s">
        <v>169</v>
      </c>
      <c r="AT116" s="144" t="s">
        <v>164</v>
      </c>
      <c r="AU116" s="144" t="s">
        <v>82</v>
      </c>
      <c r="AY116" s="18" t="s">
        <v>161</v>
      </c>
      <c r="BE116" s="145">
        <f>IF(N116="základní",J116,0)</f>
        <v>0</v>
      </c>
      <c r="BF116" s="145">
        <f>IF(N116="snížená",J116,0)</f>
        <v>0</v>
      </c>
      <c r="BG116" s="145">
        <f>IF(N116="zákl. přenesená",J116,0)</f>
        <v>0</v>
      </c>
      <c r="BH116" s="145">
        <f>IF(N116="sníž. přenesená",J116,0)</f>
        <v>0</v>
      </c>
      <c r="BI116" s="145">
        <f>IF(N116="nulová",J116,0)</f>
        <v>0</v>
      </c>
      <c r="BJ116" s="18" t="s">
        <v>80</v>
      </c>
      <c r="BK116" s="145">
        <f>ROUND(I116*H116,2)</f>
        <v>0</v>
      </c>
      <c r="BL116" s="18" t="s">
        <v>169</v>
      </c>
      <c r="BM116" s="144" t="s">
        <v>1546</v>
      </c>
    </row>
    <row r="117" spans="2:51" s="13" customFormat="1" ht="12">
      <c r="B117" s="157"/>
      <c r="D117" s="151" t="s">
        <v>173</v>
      </c>
      <c r="E117" s="158" t="s">
        <v>3</v>
      </c>
      <c r="F117" s="159" t="s">
        <v>223</v>
      </c>
      <c r="H117" s="160">
        <v>6</v>
      </c>
      <c r="I117" s="161"/>
      <c r="L117" s="157"/>
      <c r="M117" s="162"/>
      <c r="T117" s="163"/>
      <c r="AT117" s="158" t="s">
        <v>173</v>
      </c>
      <c r="AU117" s="158" t="s">
        <v>82</v>
      </c>
      <c r="AV117" s="13" t="s">
        <v>82</v>
      </c>
      <c r="AW117" s="13" t="s">
        <v>32</v>
      </c>
      <c r="AX117" s="13" t="s">
        <v>73</v>
      </c>
      <c r="AY117" s="158" t="s">
        <v>161</v>
      </c>
    </row>
    <row r="118" spans="2:51" s="14" customFormat="1" ht="12">
      <c r="B118" s="164"/>
      <c r="D118" s="151" t="s">
        <v>173</v>
      </c>
      <c r="E118" s="165" t="s">
        <v>3</v>
      </c>
      <c r="F118" s="166" t="s">
        <v>192</v>
      </c>
      <c r="H118" s="167">
        <v>6</v>
      </c>
      <c r="I118" s="168"/>
      <c r="L118" s="164"/>
      <c r="M118" s="169"/>
      <c r="T118" s="170"/>
      <c r="AT118" s="165" t="s">
        <v>173</v>
      </c>
      <c r="AU118" s="165" t="s">
        <v>82</v>
      </c>
      <c r="AV118" s="14" t="s">
        <v>169</v>
      </c>
      <c r="AW118" s="14" t="s">
        <v>32</v>
      </c>
      <c r="AX118" s="14" t="s">
        <v>80</v>
      </c>
      <c r="AY118" s="165" t="s">
        <v>161</v>
      </c>
    </row>
    <row r="119" spans="2:65" s="1" customFormat="1" ht="16.5" customHeight="1">
      <c r="B119" s="132"/>
      <c r="C119" s="133" t="s">
        <v>216</v>
      </c>
      <c r="D119" s="133" t="s">
        <v>164</v>
      </c>
      <c r="E119" s="134" t="s">
        <v>2559</v>
      </c>
      <c r="F119" s="135" t="s">
        <v>2560</v>
      </c>
      <c r="G119" s="136" t="s">
        <v>2420</v>
      </c>
      <c r="H119" s="137">
        <v>6</v>
      </c>
      <c r="I119" s="138"/>
      <c r="J119" s="139">
        <f>ROUND(I119*H119,2)</f>
        <v>0</v>
      </c>
      <c r="K119" s="135" t="s">
        <v>2558</v>
      </c>
      <c r="L119" s="33"/>
      <c r="M119" s="140" t="s">
        <v>3</v>
      </c>
      <c r="N119" s="141" t="s">
        <v>44</v>
      </c>
      <c r="P119" s="142">
        <f>O119*H119</f>
        <v>0</v>
      </c>
      <c r="Q119" s="142">
        <v>0</v>
      </c>
      <c r="R119" s="142">
        <f>Q119*H119</f>
        <v>0</v>
      </c>
      <c r="S119" s="142">
        <v>0</v>
      </c>
      <c r="T119" s="143">
        <f>S119*H119</f>
        <v>0</v>
      </c>
      <c r="AR119" s="144" t="s">
        <v>169</v>
      </c>
      <c r="AT119" s="144" t="s">
        <v>164</v>
      </c>
      <c r="AU119" s="144" t="s">
        <v>82</v>
      </c>
      <c r="AY119" s="18" t="s">
        <v>161</v>
      </c>
      <c r="BE119" s="145">
        <f>IF(N119="základní",J119,0)</f>
        <v>0</v>
      </c>
      <c r="BF119" s="145">
        <f>IF(N119="snížená",J119,0)</f>
        <v>0</v>
      </c>
      <c r="BG119" s="145">
        <f>IF(N119="zákl. přenesená",J119,0)</f>
        <v>0</v>
      </c>
      <c r="BH119" s="145">
        <f>IF(N119="sníž. přenesená",J119,0)</f>
        <v>0</v>
      </c>
      <c r="BI119" s="145">
        <f>IF(N119="nulová",J119,0)</f>
        <v>0</v>
      </c>
      <c r="BJ119" s="18" t="s">
        <v>80</v>
      </c>
      <c r="BK119" s="145">
        <f>ROUND(I119*H119,2)</f>
        <v>0</v>
      </c>
      <c r="BL119" s="18" t="s">
        <v>169</v>
      </c>
      <c r="BM119" s="144" t="s">
        <v>1554</v>
      </c>
    </row>
    <row r="120" spans="2:51" s="13" customFormat="1" ht="12">
      <c r="B120" s="157"/>
      <c r="D120" s="151" t="s">
        <v>173</v>
      </c>
      <c r="E120" s="158" t="s">
        <v>3</v>
      </c>
      <c r="F120" s="159" t="s">
        <v>223</v>
      </c>
      <c r="H120" s="160">
        <v>6</v>
      </c>
      <c r="I120" s="161"/>
      <c r="L120" s="157"/>
      <c r="M120" s="162"/>
      <c r="T120" s="163"/>
      <c r="AT120" s="158" t="s">
        <v>173</v>
      </c>
      <c r="AU120" s="158" t="s">
        <v>82</v>
      </c>
      <c r="AV120" s="13" t="s">
        <v>82</v>
      </c>
      <c r="AW120" s="13" t="s">
        <v>32</v>
      </c>
      <c r="AX120" s="13" t="s">
        <v>73</v>
      </c>
      <c r="AY120" s="158" t="s">
        <v>161</v>
      </c>
    </row>
    <row r="121" spans="2:51" s="14" customFormat="1" ht="12">
      <c r="B121" s="164"/>
      <c r="D121" s="151" t="s">
        <v>173</v>
      </c>
      <c r="E121" s="165" t="s">
        <v>3</v>
      </c>
      <c r="F121" s="166" t="s">
        <v>192</v>
      </c>
      <c r="H121" s="167">
        <v>6</v>
      </c>
      <c r="I121" s="168"/>
      <c r="L121" s="164"/>
      <c r="M121" s="169"/>
      <c r="T121" s="170"/>
      <c r="AT121" s="165" t="s">
        <v>173</v>
      </c>
      <c r="AU121" s="165" t="s">
        <v>82</v>
      </c>
      <c r="AV121" s="14" t="s">
        <v>169</v>
      </c>
      <c r="AW121" s="14" t="s">
        <v>32</v>
      </c>
      <c r="AX121" s="14" t="s">
        <v>80</v>
      </c>
      <c r="AY121" s="165" t="s">
        <v>161</v>
      </c>
    </row>
    <row r="122" spans="2:63" s="11" customFormat="1" ht="22.9" customHeight="1">
      <c r="B122" s="120"/>
      <c r="D122" s="121" t="s">
        <v>72</v>
      </c>
      <c r="E122" s="130" t="s">
        <v>1004</v>
      </c>
      <c r="F122" s="130" t="s">
        <v>2561</v>
      </c>
      <c r="I122" s="123"/>
      <c r="J122" s="131">
        <f>BK122</f>
        <v>0</v>
      </c>
      <c r="L122" s="120"/>
      <c r="M122" s="125"/>
      <c r="P122" s="126">
        <f>SUM(P123:P135)</f>
        <v>0</v>
      </c>
      <c r="R122" s="126">
        <f>SUM(R123:R135)</f>
        <v>0</v>
      </c>
      <c r="T122" s="127">
        <f>SUM(T123:T135)</f>
        <v>0</v>
      </c>
      <c r="AR122" s="121" t="s">
        <v>80</v>
      </c>
      <c r="AT122" s="128" t="s">
        <v>72</v>
      </c>
      <c r="AU122" s="128" t="s">
        <v>80</v>
      </c>
      <c r="AY122" s="121" t="s">
        <v>161</v>
      </c>
      <c r="BK122" s="129">
        <f>SUM(BK123:BK135)</f>
        <v>0</v>
      </c>
    </row>
    <row r="123" spans="2:65" s="1" customFormat="1" ht="21.75" customHeight="1">
      <c r="B123" s="132"/>
      <c r="C123" s="133" t="s">
        <v>223</v>
      </c>
      <c r="D123" s="133" t="s">
        <v>164</v>
      </c>
      <c r="E123" s="134" t="s">
        <v>2562</v>
      </c>
      <c r="F123" s="135" t="s">
        <v>2563</v>
      </c>
      <c r="G123" s="136" t="s">
        <v>212</v>
      </c>
      <c r="H123" s="137">
        <v>3</v>
      </c>
      <c r="I123" s="138"/>
      <c r="J123" s="139">
        <f>ROUND(I123*H123,2)</f>
        <v>0</v>
      </c>
      <c r="K123" s="135" t="s">
        <v>2548</v>
      </c>
      <c r="L123" s="33"/>
      <c r="M123" s="140" t="s">
        <v>3</v>
      </c>
      <c r="N123" s="141" t="s">
        <v>44</v>
      </c>
      <c r="P123" s="142">
        <f>O123*H123</f>
        <v>0</v>
      </c>
      <c r="Q123" s="142">
        <v>0</v>
      </c>
      <c r="R123" s="142">
        <f>Q123*H123</f>
        <v>0</v>
      </c>
      <c r="S123" s="142">
        <v>0</v>
      </c>
      <c r="T123" s="143">
        <f>S123*H123</f>
        <v>0</v>
      </c>
      <c r="AR123" s="144" t="s">
        <v>169</v>
      </c>
      <c r="AT123" s="144" t="s">
        <v>164</v>
      </c>
      <c r="AU123" s="144" t="s">
        <v>82</v>
      </c>
      <c r="AY123" s="18" t="s">
        <v>161</v>
      </c>
      <c r="BE123" s="145">
        <f>IF(N123="základní",J123,0)</f>
        <v>0</v>
      </c>
      <c r="BF123" s="145">
        <f>IF(N123="snížená",J123,0)</f>
        <v>0</v>
      </c>
      <c r="BG123" s="145">
        <f>IF(N123="zákl. přenesená",J123,0)</f>
        <v>0</v>
      </c>
      <c r="BH123" s="145">
        <f>IF(N123="sníž. přenesená",J123,0)</f>
        <v>0</v>
      </c>
      <c r="BI123" s="145">
        <f>IF(N123="nulová",J123,0)</f>
        <v>0</v>
      </c>
      <c r="BJ123" s="18" t="s">
        <v>80</v>
      </c>
      <c r="BK123" s="145">
        <f>ROUND(I123*H123,2)</f>
        <v>0</v>
      </c>
      <c r="BL123" s="18" t="s">
        <v>169</v>
      </c>
      <c r="BM123" s="144" t="s">
        <v>1562</v>
      </c>
    </row>
    <row r="124" spans="2:51" s="13" customFormat="1" ht="12">
      <c r="B124" s="157"/>
      <c r="D124" s="151" t="s">
        <v>173</v>
      </c>
      <c r="E124" s="158" t="s">
        <v>3</v>
      </c>
      <c r="F124" s="159" t="s">
        <v>199</v>
      </c>
      <c r="H124" s="160">
        <v>3</v>
      </c>
      <c r="I124" s="161"/>
      <c r="L124" s="157"/>
      <c r="M124" s="162"/>
      <c r="T124" s="163"/>
      <c r="AT124" s="158" t="s">
        <v>173</v>
      </c>
      <c r="AU124" s="158" t="s">
        <v>82</v>
      </c>
      <c r="AV124" s="13" t="s">
        <v>82</v>
      </c>
      <c r="AW124" s="13" t="s">
        <v>32</v>
      </c>
      <c r="AX124" s="13" t="s">
        <v>73</v>
      </c>
      <c r="AY124" s="158" t="s">
        <v>161</v>
      </c>
    </row>
    <row r="125" spans="2:51" s="14" customFormat="1" ht="12">
      <c r="B125" s="164"/>
      <c r="D125" s="151" t="s">
        <v>173</v>
      </c>
      <c r="E125" s="165" t="s">
        <v>3</v>
      </c>
      <c r="F125" s="166" t="s">
        <v>192</v>
      </c>
      <c r="H125" s="167">
        <v>3</v>
      </c>
      <c r="I125" s="168"/>
      <c r="L125" s="164"/>
      <c r="M125" s="169"/>
      <c r="T125" s="170"/>
      <c r="AT125" s="165" t="s">
        <v>173</v>
      </c>
      <c r="AU125" s="165" t="s">
        <v>82</v>
      </c>
      <c r="AV125" s="14" t="s">
        <v>169</v>
      </c>
      <c r="AW125" s="14" t="s">
        <v>32</v>
      </c>
      <c r="AX125" s="14" t="s">
        <v>80</v>
      </c>
      <c r="AY125" s="165" t="s">
        <v>161</v>
      </c>
    </row>
    <row r="126" spans="2:65" s="1" customFormat="1" ht="16.5" customHeight="1">
      <c r="B126" s="132"/>
      <c r="C126" s="133" t="s">
        <v>229</v>
      </c>
      <c r="D126" s="133" t="s">
        <v>164</v>
      </c>
      <c r="E126" s="134" t="s">
        <v>2564</v>
      </c>
      <c r="F126" s="135" t="s">
        <v>2565</v>
      </c>
      <c r="G126" s="136" t="s">
        <v>340</v>
      </c>
      <c r="H126" s="137">
        <v>34</v>
      </c>
      <c r="I126" s="138"/>
      <c r="J126" s="139">
        <f>ROUND(I126*H126,2)</f>
        <v>0</v>
      </c>
      <c r="K126" s="135" t="s">
        <v>2548</v>
      </c>
      <c r="L126" s="33"/>
      <c r="M126" s="140" t="s">
        <v>3</v>
      </c>
      <c r="N126" s="141" t="s">
        <v>44</v>
      </c>
      <c r="P126" s="142">
        <f>O126*H126</f>
        <v>0</v>
      </c>
      <c r="Q126" s="142">
        <v>0</v>
      </c>
      <c r="R126" s="142">
        <f>Q126*H126</f>
        <v>0</v>
      </c>
      <c r="S126" s="142">
        <v>0</v>
      </c>
      <c r="T126" s="143">
        <f>S126*H126</f>
        <v>0</v>
      </c>
      <c r="AR126" s="144" t="s">
        <v>169</v>
      </c>
      <c r="AT126" s="144" t="s">
        <v>164</v>
      </c>
      <c r="AU126" s="144" t="s">
        <v>82</v>
      </c>
      <c r="AY126" s="18" t="s">
        <v>161</v>
      </c>
      <c r="BE126" s="145">
        <f>IF(N126="základní",J126,0)</f>
        <v>0</v>
      </c>
      <c r="BF126" s="145">
        <f>IF(N126="snížená",J126,0)</f>
        <v>0</v>
      </c>
      <c r="BG126" s="145">
        <f>IF(N126="zákl. přenesená",J126,0)</f>
        <v>0</v>
      </c>
      <c r="BH126" s="145">
        <f>IF(N126="sníž. přenesená",J126,0)</f>
        <v>0</v>
      </c>
      <c r="BI126" s="145">
        <f>IF(N126="nulová",J126,0)</f>
        <v>0</v>
      </c>
      <c r="BJ126" s="18" t="s">
        <v>80</v>
      </c>
      <c r="BK126" s="145">
        <f>ROUND(I126*H126,2)</f>
        <v>0</v>
      </c>
      <c r="BL126" s="18" t="s">
        <v>169</v>
      </c>
      <c r="BM126" s="144" t="s">
        <v>1570</v>
      </c>
    </row>
    <row r="127" spans="2:51" s="13" customFormat="1" ht="12">
      <c r="B127" s="157"/>
      <c r="D127" s="151" t="s">
        <v>173</v>
      </c>
      <c r="E127" s="158" t="s">
        <v>3</v>
      </c>
      <c r="F127" s="159" t="s">
        <v>570</v>
      </c>
      <c r="H127" s="160">
        <v>34</v>
      </c>
      <c r="I127" s="161"/>
      <c r="L127" s="157"/>
      <c r="M127" s="162"/>
      <c r="T127" s="163"/>
      <c r="AT127" s="158" t="s">
        <v>173</v>
      </c>
      <c r="AU127" s="158" t="s">
        <v>82</v>
      </c>
      <c r="AV127" s="13" t="s">
        <v>82</v>
      </c>
      <c r="AW127" s="13" t="s">
        <v>32</v>
      </c>
      <c r="AX127" s="13" t="s">
        <v>73</v>
      </c>
      <c r="AY127" s="158" t="s">
        <v>161</v>
      </c>
    </row>
    <row r="128" spans="2:51" s="14" customFormat="1" ht="12">
      <c r="B128" s="164"/>
      <c r="D128" s="151" t="s">
        <v>173</v>
      </c>
      <c r="E128" s="165" t="s">
        <v>3</v>
      </c>
      <c r="F128" s="166" t="s">
        <v>192</v>
      </c>
      <c r="H128" s="167">
        <v>34</v>
      </c>
      <c r="I128" s="168"/>
      <c r="L128" s="164"/>
      <c r="M128" s="169"/>
      <c r="T128" s="170"/>
      <c r="AT128" s="165" t="s">
        <v>173</v>
      </c>
      <c r="AU128" s="165" t="s">
        <v>82</v>
      </c>
      <c r="AV128" s="14" t="s">
        <v>169</v>
      </c>
      <c r="AW128" s="14" t="s">
        <v>32</v>
      </c>
      <c r="AX128" s="14" t="s">
        <v>80</v>
      </c>
      <c r="AY128" s="165" t="s">
        <v>161</v>
      </c>
    </row>
    <row r="129" spans="2:65" s="1" customFormat="1" ht="16.5" customHeight="1">
      <c r="B129" s="132"/>
      <c r="C129" s="133" t="s">
        <v>196</v>
      </c>
      <c r="D129" s="133" t="s">
        <v>164</v>
      </c>
      <c r="E129" s="134" t="s">
        <v>2566</v>
      </c>
      <c r="F129" s="135" t="s">
        <v>2567</v>
      </c>
      <c r="G129" s="136" t="s">
        <v>340</v>
      </c>
      <c r="H129" s="137">
        <v>124</v>
      </c>
      <c r="I129" s="138"/>
      <c r="J129" s="139">
        <f>ROUND(I129*H129,2)</f>
        <v>0</v>
      </c>
      <c r="K129" s="135" t="s">
        <v>2548</v>
      </c>
      <c r="L129" s="33"/>
      <c r="M129" s="140" t="s">
        <v>3</v>
      </c>
      <c r="N129" s="141" t="s">
        <v>44</v>
      </c>
      <c r="P129" s="142">
        <f>O129*H129</f>
        <v>0</v>
      </c>
      <c r="Q129" s="142">
        <v>0</v>
      </c>
      <c r="R129" s="142">
        <f>Q129*H129</f>
        <v>0</v>
      </c>
      <c r="S129" s="142">
        <v>0</v>
      </c>
      <c r="T129" s="143">
        <f>S129*H129</f>
        <v>0</v>
      </c>
      <c r="AR129" s="144" t="s">
        <v>169</v>
      </c>
      <c r="AT129" s="144" t="s">
        <v>164</v>
      </c>
      <c r="AU129" s="144" t="s">
        <v>82</v>
      </c>
      <c r="AY129" s="18" t="s">
        <v>161</v>
      </c>
      <c r="BE129" s="145">
        <f>IF(N129="základní",J129,0)</f>
        <v>0</v>
      </c>
      <c r="BF129" s="145">
        <f>IF(N129="snížená",J129,0)</f>
        <v>0</v>
      </c>
      <c r="BG129" s="145">
        <f>IF(N129="zákl. přenesená",J129,0)</f>
        <v>0</v>
      </c>
      <c r="BH129" s="145">
        <f>IF(N129="sníž. přenesená",J129,0)</f>
        <v>0</v>
      </c>
      <c r="BI129" s="145">
        <f>IF(N129="nulová",J129,0)</f>
        <v>0</v>
      </c>
      <c r="BJ129" s="18" t="s">
        <v>80</v>
      </c>
      <c r="BK129" s="145">
        <f>ROUND(I129*H129,2)</f>
        <v>0</v>
      </c>
      <c r="BL129" s="18" t="s">
        <v>169</v>
      </c>
      <c r="BM129" s="144" t="s">
        <v>1578</v>
      </c>
    </row>
    <row r="130" spans="2:51" s="13" customFormat="1" ht="12">
      <c r="B130" s="157"/>
      <c r="D130" s="151" t="s">
        <v>173</v>
      </c>
      <c r="E130" s="158" t="s">
        <v>3</v>
      </c>
      <c r="F130" s="159" t="s">
        <v>1170</v>
      </c>
      <c r="H130" s="160">
        <v>124</v>
      </c>
      <c r="I130" s="161"/>
      <c r="L130" s="157"/>
      <c r="M130" s="162"/>
      <c r="T130" s="163"/>
      <c r="AT130" s="158" t="s">
        <v>173</v>
      </c>
      <c r="AU130" s="158" t="s">
        <v>82</v>
      </c>
      <c r="AV130" s="13" t="s">
        <v>82</v>
      </c>
      <c r="AW130" s="13" t="s">
        <v>32</v>
      </c>
      <c r="AX130" s="13" t="s">
        <v>73</v>
      </c>
      <c r="AY130" s="158" t="s">
        <v>161</v>
      </c>
    </row>
    <row r="131" spans="2:51" s="14" customFormat="1" ht="12">
      <c r="B131" s="164"/>
      <c r="D131" s="151" t="s">
        <v>173</v>
      </c>
      <c r="E131" s="165" t="s">
        <v>3</v>
      </c>
      <c r="F131" s="166" t="s">
        <v>192</v>
      </c>
      <c r="H131" s="167">
        <v>124</v>
      </c>
      <c r="I131" s="168"/>
      <c r="L131" s="164"/>
      <c r="M131" s="169"/>
      <c r="T131" s="170"/>
      <c r="AT131" s="165" t="s">
        <v>173</v>
      </c>
      <c r="AU131" s="165" t="s">
        <v>82</v>
      </c>
      <c r="AV131" s="14" t="s">
        <v>169</v>
      </c>
      <c r="AW131" s="14" t="s">
        <v>32</v>
      </c>
      <c r="AX131" s="14" t="s">
        <v>80</v>
      </c>
      <c r="AY131" s="165" t="s">
        <v>161</v>
      </c>
    </row>
    <row r="132" spans="2:65" s="1" customFormat="1" ht="21.75" customHeight="1">
      <c r="B132" s="132"/>
      <c r="C132" s="133" t="s">
        <v>256</v>
      </c>
      <c r="D132" s="133" t="s">
        <v>164</v>
      </c>
      <c r="E132" s="134" t="s">
        <v>2568</v>
      </c>
      <c r="F132" s="135" t="s">
        <v>2569</v>
      </c>
      <c r="G132" s="136" t="s">
        <v>203</v>
      </c>
      <c r="H132" s="137">
        <v>2.04</v>
      </c>
      <c r="I132" s="138"/>
      <c r="J132" s="139">
        <f>ROUND(I132*H132,2)</f>
        <v>0</v>
      </c>
      <c r="K132" s="135" t="s">
        <v>2548</v>
      </c>
      <c r="L132" s="33"/>
      <c r="M132" s="140" t="s">
        <v>3</v>
      </c>
      <c r="N132" s="141" t="s">
        <v>44</v>
      </c>
      <c r="P132" s="142">
        <f>O132*H132</f>
        <v>0</v>
      </c>
      <c r="Q132" s="142">
        <v>0</v>
      </c>
      <c r="R132" s="142">
        <f>Q132*H132</f>
        <v>0</v>
      </c>
      <c r="S132" s="142">
        <v>0</v>
      </c>
      <c r="T132" s="143">
        <f>S132*H132</f>
        <v>0</v>
      </c>
      <c r="AR132" s="144" t="s">
        <v>169</v>
      </c>
      <c r="AT132" s="144" t="s">
        <v>164</v>
      </c>
      <c r="AU132" s="144" t="s">
        <v>82</v>
      </c>
      <c r="AY132" s="18" t="s">
        <v>161</v>
      </c>
      <c r="BE132" s="145">
        <f>IF(N132="základní",J132,0)</f>
        <v>0</v>
      </c>
      <c r="BF132" s="145">
        <f>IF(N132="snížená",J132,0)</f>
        <v>0</v>
      </c>
      <c r="BG132" s="145">
        <f>IF(N132="zákl. přenesená",J132,0)</f>
        <v>0</v>
      </c>
      <c r="BH132" s="145">
        <f>IF(N132="sníž. přenesená",J132,0)</f>
        <v>0</v>
      </c>
      <c r="BI132" s="145">
        <f>IF(N132="nulová",J132,0)</f>
        <v>0</v>
      </c>
      <c r="BJ132" s="18" t="s">
        <v>80</v>
      </c>
      <c r="BK132" s="145">
        <f>ROUND(I132*H132,2)</f>
        <v>0</v>
      </c>
      <c r="BL132" s="18" t="s">
        <v>169</v>
      </c>
      <c r="BM132" s="144" t="s">
        <v>1586</v>
      </c>
    </row>
    <row r="133" spans="2:51" s="13" customFormat="1" ht="12">
      <c r="B133" s="157"/>
      <c r="D133" s="151" t="s">
        <v>173</v>
      </c>
      <c r="E133" s="158" t="s">
        <v>3</v>
      </c>
      <c r="F133" s="159" t="s">
        <v>2570</v>
      </c>
      <c r="H133" s="160">
        <v>0.18</v>
      </c>
      <c r="I133" s="161"/>
      <c r="L133" s="157"/>
      <c r="M133" s="162"/>
      <c r="T133" s="163"/>
      <c r="AT133" s="158" t="s">
        <v>173</v>
      </c>
      <c r="AU133" s="158" t="s">
        <v>82</v>
      </c>
      <c r="AV133" s="13" t="s">
        <v>82</v>
      </c>
      <c r="AW133" s="13" t="s">
        <v>32</v>
      </c>
      <c r="AX133" s="13" t="s">
        <v>73</v>
      </c>
      <c r="AY133" s="158" t="s">
        <v>161</v>
      </c>
    </row>
    <row r="134" spans="2:51" s="13" customFormat="1" ht="12">
      <c r="B134" s="157"/>
      <c r="D134" s="151" t="s">
        <v>173</v>
      </c>
      <c r="E134" s="158" t="s">
        <v>3</v>
      </c>
      <c r="F134" s="159" t="s">
        <v>2571</v>
      </c>
      <c r="H134" s="160">
        <v>1.86</v>
      </c>
      <c r="I134" s="161"/>
      <c r="L134" s="157"/>
      <c r="M134" s="162"/>
      <c r="T134" s="163"/>
      <c r="AT134" s="158" t="s">
        <v>173</v>
      </c>
      <c r="AU134" s="158" t="s">
        <v>82</v>
      </c>
      <c r="AV134" s="13" t="s">
        <v>82</v>
      </c>
      <c r="AW134" s="13" t="s">
        <v>32</v>
      </c>
      <c r="AX134" s="13" t="s">
        <v>73</v>
      </c>
      <c r="AY134" s="158" t="s">
        <v>161</v>
      </c>
    </row>
    <row r="135" spans="2:51" s="14" customFormat="1" ht="12">
      <c r="B135" s="164"/>
      <c r="D135" s="151" t="s">
        <v>173</v>
      </c>
      <c r="E135" s="165" t="s">
        <v>3</v>
      </c>
      <c r="F135" s="166" t="s">
        <v>192</v>
      </c>
      <c r="H135" s="167">
        <v>2.04</v>
      </c>
      <c r="I135" s="168"/>
      <c r="L135" s="164"/>
      <c r="M135" s="169"/>
      <c r="T135" s="170"/>
      <c r="AT135" s="165" t="s">
        <v>173</v>
      </c>
      <c r="AU135" s="165" t="s">
        <v>82</v>
      </c>
      <c r="AV135" s="14" t="s">
        <v>169</v>
      </c>
      <c r="AW135" s="14" t="s">
        <v>32</v>
      </c>
      <c r="AX135" s="14" t="s">
        <v>80</v>
      </c>
      <c r="AY135" s="165" t="s">
        <v>161</v>
      </c>
    </row>
    <row r="136" spans="2:63" s="11" customFormat="1" ht="22.9" customHeight="1">
      <c r="B136" s="120"/>
      <c r="D136" s="121" t="s">
        <v>72</v>
      </c>
      <c r="E136" s="130" t="s">
        <v>2572</v>
      </c>
      <c r="F136" s="130" t="s">
        <v>2573</v>
      </c>
      <c r="I136" s="123"/>
      <c r="J136" s="131">
        <f>BK136</f>
        <v>0</v>
      </c>
      <c r="L136" s="120"/>
      <c r="M136" s="125"/>
      <c r="P136" s="126">
        <f>P137</f>
        <v>0</v>
      </c>
      <c r="R136" s="126">
        <f>R137</f>
        <v>0</v>
      </c>
      <c r="T136" s="127">
        <f>T137</f>
        <v>0</v>
      </c>
      <c r="AR136" s="121" t="s">
        <v>80</v>
      </c>
      <c r="AT136" s="128" t="s">
        <v>72</v>
      </c>
      <c r="AU136" s="128" t="s">
        <v>80</v>
      </c>
      <c r="AY136" s="121" t="s">
        <v>161</v>
      </c>
      <c r="BK136" s="129">
        <f>BK137</f>
        <v>0</v>
      </c>
    </row>
    <row r="137" spans="2:65" s="1" customFormat="1" ht="21.75" customHeight="1">
      <c r="B137" s="132"/>
      <c r="C137" s="133" t="s">
        <v>265</v>
      </c>
      <c r="D137" s="133" t="s">
        <v>164</v>
      </c>
      <c r="E137" s="134" t="s">
        <v>2574</v>
      </c>
      <c r="F137" s="135" t="s">
        <v>2575</v>
      </c>
      <c r="G137" s="136" t="s">
        <v>240</v>
      </c>
      <c r="H137" s="137">
        <v>1.054</v>
      </c>
      <c r="I137" s="138"/>
      <c r="J137" s="139">
        <f>ROUND(I137*H137,2)</f>
        <v>0</v>
      </c>
      <c r="K137" s="135" t="s">
        <v>2548</v>
      </c>
      <c r="L137" s="33"/>
      <c r="M137" s="140" t="s">
        <v>3</v>
      </c>
      <c r="N137" s="141" t="s">
        <v>44</v>
      </c>
      <c r="P137" s="142">
        <f>O137*H137</f>
        <v>0</v>
      </c>
      <c r="Q137" s="142">
        <v>0</v>
      </c>
      <c r="R137" s="142">
        <f>Q137*H137</f>
        <v>0</v>
      </c>
      <c r="S137" s="142">
        <v>0</v>
      </c>
      <c r="T137" s="143">
        <f>S137*H137</f>
        <v>0</v>
      </c>
      <c r="AR137" s="144" t="s">
        <v>169</v>
      </c>
      <c r="AT137" s="144" t="s">
        <v>164</v>
      </c>
      <c r="AU137" s="144" t="s">
        <v>82</v>
      </c>
      <c r="AY137" s="18" t="s">
        <v>161</v>
      </c>
      <c r="BE137" s="145">
        <f>IF(N137="základní",J137,0)</f>
        <v>0</v>
      </c>
      <c r="BF137" s="145">
        <f>IF(N137="snížená",J137,0)</f>
        <v>0</v>
      </c>
      <c r="BG137" s="145">
        <f>IF(N137="zákl. přenesená",J137,0)</f>
        <v>0</v>
      </c>
      <c r="BH137" s="145">
        <f>IF(N137="sníž. přenesená",J137,0)</f>
        <v>0</v>
      </c>
      <c r="BI137" s="145">
        <f>IF(N137="nulová",J137,0)</f>
        <v>0</v>
      </c>
      <c r="BJ137" s="18" t="s">
        <v>80</v>
      </c>
      <c r="BK137" s="145">
        <f>ROUND(I137*H137,2)</f>
        <v>0</v>
      </c>
      <c r="BL137" s="18" t="s">
        <v>169</v>
      </c>
      <c r="BM137" s="144" t="s">
        <v>1594</v>
      </c>
    </row>
    <row r="138" spans="2:63" s="11" customFormat="1" ht="22.9" customHeight="1">
      <c r="B138" s="120"/>
      <c r="D138" s="121" t="s">
        <v>72</v>
      </c>
      <c r="E138" s="130" t="s">
        <v>2576</v>
      </c>
      <c r="F138" s="130" t="s">
        <v>2577</v>
      </c>
      <c r="I138" s="123"/>
      <c r="J138" s="131">
        <f>BK138</f>
        <v>0</v>
      </c>
      <c r="L138" s="120"/>
      <c r="M138" s="125"/>
      <c r="P138" s="126">
        <f>SUM(P139:P142)</f>
        <v>0</v>
      </c>
      <c r="R138" s="126">
        <f>SUM(R139:R142)</f>
        <v>0</v>
      </c>
      <c r="T138" s="127">
        <f>SUM(T139:T142)</f>
        <v>0</v>
      </c>
      <c r="AR138" s="121" t="s">
        <v>80</v>
      </c>
      <c r="AT138" s="128" t="s">
        <v>72</v>
      </c>
      <c r="AU138" s="128" t="s">
        <v>80</v>
      </c>
      <c r="AY138" s="121" t="s">
        <v>161</v>
      </c>
      <c r="BK138" s="129">
        <f>SUM(BK139:BK142)</f>
        <v>0</v>
      </c>
    </row>
    <row r="139" spans="2:65" s="1" customFormat="1" ht="16.5" customHeight="1">
      <c r="B139" s="132"/>
      <c r="C139" s="133" t="s">
        <v>271</v>
      </c>
      <c r="D139" s="133" t="s">
        <v>164</v>
      </c>
      <c r="E139" s="134" t="s">
        <v>2578</v>
      </c>
      <c r="F139" s="135" t="s">
        <v>2579</v>
      </c>
      <c r="G139" s="136" t="s">
        <v>240</v>
      </c>
      <c r="H139" s="137">
        <v>5.425</v>
      </c>
      <c r="I139" s="138"/>
      <c r="J139" s="139">
        <f>ROUND(I139*H139,2)</f>
        <v>0</v>
      </c>
      <c r="K139" s="135" t="s">
        <v>2548</v>
      </c>
      <c r="L139" s="33"/>
      <c r="M139" s="140" t="s">
        <v>3</v>
      </c>
      <c r="N139" s="141" t="s">
        <v>44</v>
      </c>
      <c r="P139" s="142">
        <f>O139*H139</f>
        <v>0</v>
      </c>
      <c r="Q139" s="142">
        <v>0</v>
      </c>
      <c r="R139" s="142">
        <f>Q139*H139</f>
        <v>0</v>
      </c>
      <c r="S139" s="142">
        <v>0</v>
      </c>
      <c r="T139" s="143">
        <f>S139*H139</f>
        <v>0</v>
      </c>
      <c r="AR139" s="144" t="s">
        <v>169</v>
      </c>
      <c r="AT139" s="144" t="s">
        <v>164</v>
      </c>
      <c r="AU139" s="144" t="s">
        <v>82</v>
      </c>
      <c r="AY139" s="18" t="s">
        <v>161</v>
      </c>
      <c r="BE139" s="145">
        <f>IF(N139="základní",J139,0)</f>
        <v>0</v>
      </c>
      <c r="BF139" s="145">
        <f>IF(N139="snížená",J139,0)</f>
        <v>0</v>
      </c>
      <c r="BG139" s="145">
        <f>IF(N139="zákl. přenesená",J139,0)</f>
        <v>0</v>
      </c>
      <c r="BH139" s="145">
        <f>IF(N139="sníž. přenesená",J139,0)</f>
        <v>0</v>
      </c>
      <c r="BI139" s="145">
        <f>IF(N139="nulová",J139,0)</f>
        <v>0</v>
      </c>
      <c r="BJ139" s="18" t="s">
        <v>80</v>
      </c>
      <c r="BK139" s="145">
        <f>ROUND(I139*H139,2)</f>
        <v>0</v>
      </c>
      <c r="BL139" s="18" t="s">
        <v>169</v>
      </c>
      <c r="BM139" s="144" t="s">
        <v>1602</v>
      </c>
    </row>
    <row r="140" spans="2:65" s="1" customFormat="1" ht="21.75" customHeight="1">
      <c r="B140" s="132"/>
      <c r="C140" s="133" t="s">
        <v>278</v>
      </c>
      <c r="D140" s="133" t="s">
        <v>164</v>
      </c>
      <c r="E140" s="134" t="s">
        <v>2580</v>
      </c>
      <c r="F140" s="135" t="s">
        <v>2581</v>
      </c>
      <c r="G140" s="136" t="s">
        <v>240</v>
      </c>
      <c r="H140" s="137">
        <v>5.425</v>
      </c>
      <c r="I140" s="138"/>
      <c r="J140" s="139">
        <f>ROUND(I140*H140,2)</f>
        <v>0</v>
      </c>
      <c r="K140" s="135" t="s">
        <v>2548</v>
      </c>
      <c r="L140" s="33"/>
      <c r="M140" s="140" t="s">
        <v>3</v>
      </c>
      <c r="N140" s="141" t="s">
        <v>44</v>
      </c>
      <c r="P140" s="142">
        <f>O140*H140</f>
        <v>0</v>
      </c>
      <c r="Q140" s="142">
        <v>0</v>
      </c>
      <c r="R140" s="142">
        <f>Q140*H140</f>
        <v>0</v>
      </c>
      <c r="S140" s="142">
        <v>0</v>
      </c>
      <c r="T140" s="143">
        <f>S140*H140</f>
        <v>0</v>
      </c>
      <c r="AR140" s="144" t="s">
        <v>169</v>
      </c>
      <c r="AT140" s="144" t="s">
        <v>164</v>
      </c>
      <c r="AU140" s="144" t="s">
        <v>82</v>
      </c>
      <c r="AY140" s="18" t="s">
        <v>161</v>
      </c>
      <c r="BE140" s="145">
        <f>IF(N140="základní",J140,0)</f>
        <v>0</v>
      </c>
      <c r="BF140" s="145">
        <f>IF(N140="snížená",J140,0)</f>
        <v>0</v>
      </c>
      <c r="BG140" s="145">
        <f>IF(N140="zákl. přenesená",J140,0)</f>
        <v>0</v>
      </c>
      <c r="BH140" s="145">
        <f>IF(N140="sníž. přenesená",J140,0)</f>
        <v>0</v>
      </c>
      <c r="BI140" s="145">
        <f>IF(N140="nulová",J140,0)</f>
        <v>0</v>
      </c>
      <c r="BJ140" s="18" t="s">
        <v>80</v>
      </c>
      <c r="BK140" s="145">
        <f>ROUND(I140*H140,2)</f>
        <v>0</v>
      </c>
      <c r="BL140" s="18" t="s">
        <v>169</v>
      </c>
      <c r="BM140" s="144" t="s">
        <v>1610</v>
      </c>
    </row>
    <row r="141" spans="2:65" s="1" customFormat="1" ht="16.5" customHeight="1">
      <c r="B141" s="132"/>
      <c r="C141" s="133" t="s">
        <v>283</v>
      </c>
      <c r="D141" s="133" t="s">
        <v>164</v>
      </c>
      <c r="E141" s="134" t="s">
        <v>2582</v>
      </c>
      <c r="F141" s="135" t="s">
        <v>2583</v>
      </c>
      <c r="G141" s="136" t="s">
        <v>240</v>
      </c>
      <c r="H141" s="137">
        <v>5.425</v>
      </c>
      <c r="I141" s="138"/>
      <c r="J141" s="139">
        <f>ROUND(I141*H141,2)</f>
        <v>0</v>
      </c>
      <c r="K141" s="135" t="s">
        <v>2548</v>
      </c>
      <c r="L141" s="33"/>
      <c r="M141" s="140" t="s">
        <v>3</v>
      </c>
      <c r="N141" s="141" t="s">
        <v>44</v>
      </c>
      <c r="P141" s="142">
        <f>O141*H141</f>
        <v>0</v>
      </c>
      <c r="Q141" s="142">
        <v>0</v>
      </c>
      <c r="R141" s="142">
        <f>Q141*H141</f>
        <v>0</v>
      </c>
      <c r="S141" s="142">
        <v>0</v>
      </c>
      <c r="T141" s="143">
        <f>S141*H141</f>
        <v>0</v>
      </c>
      <c r="AR141" s="144" t="s">
        <v>169</v>
      </c>
      <c r="AT141" s="144" t="s">
        <v>164</v>
      </c>
      <c r="AU141" s="144" t="s">
        <v>82</v>
      </c>
      <c r="AY141" s="18" t="s">
        <v>161</v>
      </c>
      <c r="BE141" s="145">
        <f>IF(N141="základní",J141,0)</f>
        <v>0</v>
      </c>
      <c r="BF141" s="145">
        <f>IF(N141="snížená",J141,0)</f>
        <v>0</v>
      </c>
      <c r="BG141" s="145">
        <f>IF(N141="zákl. přenesená",J141,0)</f>
        <v>0</v>
      </c>
      <c r="BH141" s="145">
        <f>IF(N141="sníž. přenesená",J141,0)</f>
        <v>0</v>
      </c>
      <c r="BI141" s="145">
        <f>IF(N141="nulová",J141,0)</f>
        <v>0</v>
      </c>
      <c r="BJ141" s="18" t="s">
        <v>80</v>
      </c>
      <c r="BK141" s="145">
        <f>ROUND(I141*H141,2)</f>
        <v>0</v>
      </c>
      <c r="BL141" s="18" t="s">
        <v>169</v>
      </c>
      <c r="BM141" s="144" t="s">
        <v>1618</v>
      </c>
    </row>
    <row r="142" spans="2:65" s="1" customFormat="1" ht="16.5" customHeight="1">
      <c r="B142" s="132"/>
      <c r="C142" s="133" t="s">
        <v>288</v>
      </c>
      <c r="D142" s="133" t="s">
        <v>164</v>
      </c>
      <c r="E142" s="134" t="s">
        <v>2584</v>
      </c>
      <c r="F142" s="135" t="s">
        <v>2585</v>
      </c>
      <c r="G142" s="136" t="s">
        <v>240</v>
      </c>
      <c r="H142" s="137">
        <v>5.425</v>
      </c>
      <c r="I142" s="138"/>
      <c r="J142" s="139">
        <f>ROUND(I142*H142,2)</f>
        <v>0</v>
      </c>
      <c r="K142" s="135" t="s">
        <v>2548</v>
      </c>
      <c r="L142" s="33"/>
      <c r="M142" s="140" t="s">
        <v>3</v>
      </c>
      <c r="N142" s="141" t="s">
        <v>44</v>
      </c>
      <c r="P142" s="142">
        <f>O142*H142</f>
        <v>0</v>
      </c>
      <c r="Q142" s="142">
        <v>0</v>
      </c>
      <c r="R142" s="142">
        <f>Q142*H142</f>
        <v>0</v>
      </c>
      <c r="S142" s="142">
        <v>0</v>
      </c>
      <c r="T142" s="143">
        <f>S142*H142</f>
        <v>0</v>
      </c>
      <c r="AR142" s="144" t="s">
        <v>169</v>
      </c>
      <c r="AT142" s="144" t="s">
        <v>164</v>
      </c>
      <c r="AU142" s="144" t="s">
        <v>82</v>
      </c>
      <c r="AY142" s="18" t="s">
        <v>161</v>
      </c>
      <c r="BE142" s="145">
        <f>IF(N142="základní",J142,0)</f>
        <v>0</v>
      </c>
      <c r="BF142" s="145">
        <f>IF(N142="snížená",J142,0)</f>
        <v>0</v>
      </c>
      <c r="BG142" s="145">
        <f>IF(N142="zákl. přenesená",J142,0)</f>
        <v>0</v>
      </c>
      <c r="BH142" s="145">
        <f>IF(N142="sníž. přenesená",J142,0)</f>
        <v>0</v>
      </c>
      <c r="BI142" s="145">
        <f>IF(N142="nulová",J142,0)</f>
        <v>0</v>
      </c>
      <c r="BJ142" s="18" t="s">
        <v>80</v>
      </c>
      <c r="BK142" s="145">
        <f>ROUND(I142*H142,2)</f>
        <v>0</v>
      </c>
      <c r="BL142" s="18" t="s">
        <v>169</v>
      </c>
      <c r="BM142" s="144" t="s">
        <v>1626</v>
      </c>
    </row>
    <row r="143" spans="2:63" s="11" customFormat="1" ht="25.9" customHeight="1">
      <c r="B143" s="120"/>
      <c r="D143" s="121" t="s">
        <v>72</v>
      </c>
      <c r="E143" s="122" t="s">
        <v>1069</v>
      </c>
      <c r="F143" s="122" t="s">
        <v>1070</v>
      </c>
      <c r="I143" s="123"/>
      <c r="J143" s="124">
        <f>BK143</f>
        <v>0</v>
      </c>
      <c r="L143" s="120"/>
      <c r="M143" s="125"/>
      <c r="P143" s="126">
        <f>P144+P178+P229+P321+P326+P355+P372+P383+P418</f>
        <v>0</v>
      </c>
      <c r="R143" s="126">
        <f>R144+R178+R229+R321+R326+R355+R372+R383+R418</f>
        <v>0</v>
      </c>
      <c r="T143" s="127">
        <f>T144+T178+T229+T321+T326+T355+T372+T383+T418</f>
        <v>0</v>
      </c>
      <c r="AR143" s="121" t="s">
        <v>82</v>
      </c>
      <c r="AT143" s="128" t="s">
        <v>72</v>
      </c>
      <c r="AU143" s="128" t="s">
        <v>73</v>
      </c>
      <c r="AY143" s="121" t="s">
        <v>161</v>
      </c>
      <c r="BK143" s="129">
        <f>BK144+BK178+BK229+BK321+BK326+BK355+BK372+BK383+BK418</f>
        <v>0</v>
      </c>
    </row>
    <row r="144" spans="2:63" s="11" customFormat="1" ht="22.9" customHeight="1">
      <c r="B144" s="120"/>
      <c r="D144" s="121" t="s">
        <v>72</v>
      </c>
      <c r="E144" s="130" t="s">
        <v>2586</v>
      </c>
      <c r="F144" s="130" t="s">
        <v>2587</v>
      </c>
      <c r="I144" s="123"/>
      <c r="J144" s="131">
        <f>BK144</f>
        <v>0</v>
      </c>
      <c r="L144" s="120"/>
      <c r="M144" s="125"/>
      <c r="P144" s="126">
        <f>SUM(P145:P177)</f>
        <v>0</v>
      </c>
      <c r="R144" s="126">
        <f>SUM(R145:R177)</f>
        <v>0</v>
      </c>
      <c r="T144" s="127">
        <f>SUM(T145:T177)</f>
        <v>0</v>
      </c>
      <c r="AR144" s="121" t="s">
        <v>82</v>
      </c>
      <c r="AT144" s="128" t="s">
        <v>72</v>
      </c>
      <c r="AU144" s="128" t="s">
        <v>80</v>
      </c>
      <c r="AY144" s="121" t="s">
        <v>161</v>
      </c>
      <c r="BK144" s="129">
        <f>SUM(BK145:BK177)</f>
        <v>0</v>
      </c>
    </row>
    <row r="145" spans="2:65" s="1" customFormat="1" ht="16.5" customHeight="1">
      <c r="B145" s="132"/>
      <c r="C145" s="133" t="s">
        <v>9</v>
      </c>
      <c r="D145" s="133" t="s">
        <v>164</v>
      </c>
      <c r="E145" s="134" t="s">
        <v>2588</v>
      </c>
      <c r="F145" s="135" t="s">
        <v>2589</v>
      </c>
      <c r="G145" s="136" t="s">
        <v>340</v>
      </c>
      <c r="H145" s="137">
        <v>5</v>
      </c>
      <c r="I145" s="138"/>
      <c r="J145" s="139">
        <f>ROUND(I145*H145,2)</f>
        <v>0</v>
      </c>
      <c r="K145" s="135" t="s">
        <v>2548</v>
      </c>
      <c r="L145" s="33"/>
      <c r="M145" s="140" t="s">
        <v>3</v>
      </c>
      <c r="N145" s="141" t="s">
        <v>44</v>
      </c>
      <c r="P145" s="142">
        <f>O145*H145</f>
        <v>0</v>
      </c>
      <c r="Q145" s="142">
        <v>0</v>
      </c>
      <c r="R145" s="142">
        <f>Q145*H145</f>
        <v>0</v>
      </c>
      <c r="S145" s="142">
        <v>0</v>
      </c>
      <c r="T145" s="143">
        <f>S145*H145</f>
        <v>0</v>
      </c>
      <c r="AR145" s="144" t="s">
        <v>310</v>
      </c>
      <c r="AT145" s="144" t="s">
        <v>164</v>
      </c>
      <c r="AU145" s="144" t="s">
        <v>82</v>
      </c>
      <c r="AY145" s="18" t="s">
        <v>161</v>
      </c>
      <c r="BE145" s="145">
        <f>IF(N145="základní",J145,0)</f>
        <v>0</v>
      </c>
      <c r="BF145" s="145">
        <f>IF(N145="snížená",J145,0)</f>
        <v>0</v>
      </c>
      <c r="BG145" s="145">
        <f>IF(N145="zákl. přenesená",J145,0)</f>
        <v>0</v>
      </c>
      <c r="BH145" s="145">
        <f>IF(N145="sníž. přenesená",J145,0)</f>
        <v>0</v>
      </c>
      <c r="BI145" s="145">
        <f>IF(N145="nulová",J145,0)</f>
        <v>0</v>
      </c>
      <c r="BJ145" s="18" t="s">
        <v>80</v>
      </c>
      <c r="BK145" s="145">
        <f>ROUND(I145*H145,2)</f>
        <v>0</v>
      </c>
      <c r="BL145" s="18" t="s">
        <v>310</v>
      </c>
      <c r="BM145" s="144" t="s">
        <v>223</v>
      </c>
    </row>
    <row r="146" spans="2:51" s="13" customFormat="1" ht="12">
      <c r="B146" s="157"/>
      <c r="D146" s="151" t="s">
        <v>173</v>
      </c>
      <c r="E146" s="158" t="s">
        <v>3</v>
      </c>
      <c r="F146" s="159" t="s">
        <v>216</v>
      </c>
      <c r="H146" s="160">
        <v>5</v>
      </c>
      <c r="I146" s="161"/>
      <c r="L146" s="157"/>
      <c r="M146" s="162"/>
      <c r="T146" s="163"/>
      <c r="AT146" s="158" t="s">
        <v>173</v>
      </c>
      <c r="AU146" s="158" t="s">
        <v>82</v>
      </c>
      <c r="AV146" s="13" t="s">
        <v>82</v>
      </c>
      <c r="AW146" s="13" t="s">
        <v>32</v>
      </c>
      <c r="AX146" s="13" t="s">
        <v>73</v>
      </c>
      <c r="AY146" s="158" t="s">
        <v>161</v>
      </c>
    </row>
    <row r="147" spans="2:51" s="14" customFormat="1" ht="12">
      <c r="B147" s="164"/>
      <c r="D147" s="151" t="s">
        <v>173</v>
      </c>
      <c r="E147" s="165" t="s">
        <v>3</v>
      </c>
      <c r="F147" s="166" t="s">
        <v>192</v>
      </c>
      <c r="H147" s="167">
        <v>5</v>
      </c>
      <c r="I147" s="168"/>
      <c r="L147" s="164"/>
      <c r="M147" s="169"/>
      <c r="T147" s="170"/>
      <c r="AT147" s="165" t="s">
        <v>173</v>
      </c>
      <c r="AU147" s="165" t="s">
        <v>82</v>
      </c>
      <c r="AV147" s="14" t="s">
        <v>169</v>
      </c>
      <c r="AW147" s="14" t="s">
        <v>32</v>
      </c>
      <c r="AX147" s="14" t="s">
        <v>80</v>
      </c>
      <c r="AY147" s="165" t="s">
        <v>161</v>
      </c>
    </row>
    <row r="148" spans="2:65" s="1" customFormat="1" ht="16.5" customHeight="1">
      <c r="B148" s="132"/>
      <c r="C148" s="133" t="s">
        <v>310</v>
      </c>
      <c r="D148" s="133" t="s">
        <v>164</v>
      </c>
      <c r="E148" s="134" t="s">
        <v>2590</v>
      </c>
      <c r="F148" s="135" t="s">
        <v>2591</v>
      </c>
      <c r="G148" s="136" t="s">
        <v>340</v>
      </c>
      <c r="H148" s="137">
        <v>3</v>
      </c>
      <c r="I148" s="138"/>
      <c r="J148" s="139">
        <f>ROUND(I148*H148,2)</f>
        <v>0</v>
      </c>
      <c r="K148" s="135" t="s">
        <v>2548</v>
      </c>
      <c r="L148" s="33"/>
      <c r="M148" s="140" t="s">
        <v>3</v>
      </c>
      <c r="N148" s="141" t="s">
        <v>44</v>
      </c>
      <c r="P148" s="142">
        <f>O148*H148</f>
        <v>0</v>
      </c>
      <c r="Q148" s="142">
        <v>0</v>
      </c>
      <c r="R148" s="142">
        <f>Q148*H148</f>
        <v>0</v>
      </c>
      <c r="S148" s="142">
        <v>0</v>
      </c>
      <c r="T148" s="143">
        <f>S148*H148</f>
        <v>0</v>
      </c>
      <c r="AR148" s="144" t="s">
        <v>310</v>
      </c>
      <c r="AT148" s="144" t="s">
        <v>164</v>
      </c>
      <c r="AU148" s="144" t="s">
        <v>82</v>
      </c>
      <c r="AY148" s="18" t="s">
        <v>161</v>
      </c>
      <c r="BE148" s="145">
        <f>IF(N148="základní",J148,0)</f>
        <v>0</v>
      </c>
      <c r="BF148" s="145">
        <f>IF(N148="snížená",J148,0)</f>
        <v>0</v>
      </c>
      <c r="BG148" s="145">
        <f>IF(N148="zákl. přenesená",J148,0)</f>
        <v>0</v>
      </c>
      <c r="BH148" s="145">
        <f>IF(N148="sníž. přenesená",J148,0)</f>
        <v>0</v>
      </c>
      <c r="BI148" s="145">
        <f>IF(N148="nulová",J148,0)</f>
        <v>0</v>
      </c>
      <c r="BJ148" s="18" t="s">
        <v>80</v>
      </c>
      <c r="BK148" s="145">
        <f>ROUND(I148*H148,2)</f>
        <v>0</v>
      </c>
      <c r="BL148" s="18" t="s">
        <v>310</v>
      </c>
      <c r="BM148" s="144" t="s">
        <v>196</v>
      </c>
    </row>
    <row r="149" spans="2:51" s="13" customFormat="1" ht="12">
      <c r="B149" s="157"/>
      <c r="D149" s="151" t="s">
        <v>173</v>
      </c>
      <c r="E149" s="158" t="s">
        <v>3</v>
      </c>
      <c r="F149" s="159" t="s">
        <v>199</v>
      </c>
      <c r="H149" s="160">
        <v>3</v>
      </c>
      <c r="I149" s="161"/>
      <c r="L149" s="157"/>
      <c r="M149" s="162"/>
      <c r="T149" s="163"/>
      <c r="AT149" s="158" t="s">
        <v>173</v>
      </c>
      <c r="AU149" s="158" t="s">
        <v>82</v>
      </c>
      <c r="AV149" s="13" t="s">
        <v>82</v>
      </c>
      <c r="AW149" s="13" t="s">
        <v>32</v>
      </c>
      <c r="AX149" s="13" t="s">
        <v>73</v>
      </c>
      <c r="AY149" s="158" t="s">
        <v>161</v>
      </c>
    </row>
    <row r="150" spans="2:51" s="14" customFormat="1" ht="12">
      <c r="B150" s="164"/>
      <c r="D150" s="151" t="s">
        <v>173</v>
      </c>
      <c r="E150" s="165" t="s">
        <v>3</v>
      </c>
      <c r="F150" s="166" t="s">
        <v>192</v>
      </c>
      <c r="H150" s="167">
        <v>3</v>
      </c>
      <c r="I150" s="168"/>
      <c r="L150" s="164"/>
      <c r="M150" s="169"/>
      <c r="T150" s="170"/>
      <c r="AT150" s="165" t="s">
        <v>173</v>
      </c>
      <c r="AU150" s="165" t="s">
        <v>82</v>
      </c>
      <c r="AV150" s="14" t="s">
        <v>169</v>
      </c>
      <c r="AW150" s="14" t="s">
        <v>32</v>
      </c>
      <c r="AX150" s="14" t="s">
        <v>80</v>
      </c>
      <c r="AY150" s="165" t="s">
        <v>161</v>
      </c>
    </row>
    <row r="151" spans="2:65" s="1" customFormat="1" ht="21.75" customHeight="1">
      <c r="B151" s="132"/>
      <c r="C151" s="133" t="s">
        <v>322</v>
      </c>
      <c r="D151" s="133" t="s">
        <v>164</v>
      </c>
      <c r="E151" s="134" t="s">
        <v>2592</v>
      </c>
      <c r="F151" s="135" t="s">
        <v>2593</v>
      </c>
      <c r="G151" s="136" t="s">
        <v>240</v>
      </c>
      <c r="H151" s="137">
        <v>0.016</v>
      </c>
      <c r="I151" s="138"/>
      <c r="J151" s="139">
        <f>ROUND(I151*H151,2)</f>
        <v>0</v>
      </c>
      <c r="K151" s="135" t="s">
        <v>2548</v>
      </c>
      <c r="L151" s="33"/>
      <c r="M151" s="140" t="s">
        <v>3</v>
      </c>
      <c r="N151" s="141" t="s">
        <v>44</v>
      </c>
      <c r="P151" s="142">
        <f>O151*H151</f>
        <v>0</v>
      </c>
      <c r="Q151" s="142">
        <v>0</v>
      </c>
      <c r="R151" s="142">
        <f>Q151*H151</f>
        <v>0</v>
      </c>
      <c r="S151" s="142">
        <v>0</v>
      </c>
      <c r="T151" s="143">
        <f>S151*H151</f>
        <v>0</v>
      </c>
      <c r="AR151" s="144" t="s">
        <v>310</v>
      </c>
      <c r="AT151" s="144" t="s">
        <v>164</v>
      </c>
      <c r="AU151" s="144" t="s">
        <v>82</v>
      </c>
      <c r="AY151" s="18" t="s">
        <v>161</v>
      </c>
      <c r="BE151" s="145">
        <f>IF(N151="základní",J151,0)</f>
        <v>0</v>
      </c>
      <c r="BF151" s="145">
        <f>IF(N151="snížená",J151,0)</f>
        <v>0</v>
      </c>
      <c r="BG151" s="145">
        <f>IF(N151="zákl. přenesená",J151,0)</f>
        <v>0</v>
      </c>
      <c r="BH151" s="145">
        <f>IF(N151="sníž. přenesená",J151,0)</f>
        <v>0</v>
      </c>
      <c r="BI151" s="145">
        <f>IF(N151="nulová",J151,0)</f>
        <v>0</v>
      </c>
      <c r="BJ151" s="18" t="s">
        <v>80</v>
      </c>
      <c r="BK151" s="145">
        <f>ROUND(I151*H151,2)</f>
        <v>0</v>
      </c>
      <c r="BL151" s="18" t="s">
        <v>310</v>
      </c>
      <c r="BM151" s="144" t="s">
        <v>265</v>
      </c>
    </row>
    <row r="152" spans="2:65" s="1" customFormat="1" ht="16.5" customHeight="1">
      <c r="B152" s="132"/>
      <c r="C152" s="133" t="s">
        <v>329</v>
      </c>
      <c r="D152" s="133" t="s">
        <v>164</v>
      </c>
      <c r="E152" s="134" t="s">
        <v>2594</v>
      </c>
      <c r="F152" s="135" t="s">
        <v>2595</v>
      </c>
      <c r="G152" s="136" t="s">
        <v>340</v>
      </c>
      <c r="H152" s="137">
        <v>29.9</v>
      </c>
      <c r="I152" s="138"/>
      <c r="J152" s="139">
        <f>ROUND(I152*H152,2)</f>
        <v>0</v>
      </c>
      <c r="K152" s="135" t="s">
        <v>2548</v>
      </c>
      <c r="L152" s="33"/>
      <c r="M152" s="140" t="s">
        <v>3</v>
      </c>
      <c r="N152" s="141" t="s">
        <v>44</v>
      </c>
      <c r="P152" s="142">
        <f>O152*H152</f>
        <v>0</v>
      </c>
      <c r="Q152" s="142">
        <v>0</v>
      </c>
      <c r="R152" s="142">
        <f>Q152*H152</f>
        <v>0</v>
      </c>
      <c r="S152" s="142">
        <v>0</v>
      </c>
      <c r="T152" s="143">
        <f>S152*H152</f>
        <v>0</v>
      </c>
      <c r="AR152" s="144" t="s">
        <v>310</v>
      </c>
      <c r="AT152" s="144" t="s">
        <v>164</v>
      </c>
      <c r="AU152" s="144" t="s">
        <v>82</v>
      </c>
      <c r="AY152" s="18" t="s">
        <v>161</v>
      </c>
      <c r="BE152" s="145">
        <f>IF(N152="základní",J152,0)</f>
        <v>0</v>
      </c>
      <c r="BF152" s="145">
        <f>IF(N152="snížená",J152,0)</f>
        <v>0</v>
      </c>
      <c r="BG152" s="145">
        <f>IF(N152="zákl. přenesená",J152,0)</f>
        <v>0</v>
      </c>
      <c r="BH152" s="145">
        <f>IF(N152="sníž. přenesená",J152,0)</f>
        <v>0</v>
      </c>
      <c r="BI152" s="145">
        <f>IF(N152="nulová",J152,0)</f>
        <v>0</v>
      </c>
      <c r="BJ152" s="18" t="s">
        <v>80</v>
      </c>
      <c r="BK152" s="145">
        <f>ROUND(I152*H152,2)</f>
        <v>0</v>
      </c>
      <c r="BL152" s="18" t="s">
        <v>310</v>
      </c>
      <c r="BM152" s="144" t="s">
        <v>278</v>
      </c>
    </row>
    <row r="153" spans="2:51" s="13" customFormat="1" ht="12">
      <c r="B153" s="157"/>
      <c r="D153" s="151" t="s">
        <v>173</v>
      </c>
      <c r="E153" s="158" t="s">
        <v>3</v>
      </c>
      <c r="F153" s="159" t="s">
        <v>400</v>
      </c>
      <c r="H153" s="160">
        <v>26</v>
      </c>
      <c r="I153" s="161"/>
      <c r="L153" s="157"/>
      <c r="M153" s="162"/>
      <c r="T153" s="163"/>
      <c r="AT153" s="158" t="s">
        <v>173</v>
      </c>
      <c r="AU153" s="158" t="s">
        <v>82</v>
      </c>
      <c r="AV153" s="13" t="s">
        <v>82</v>
      </c>
      <c r="AW153" s="13" t="s">
        <v>32</v>
      </c>
      <c r="AX153" s="13" t="s">
        <v>73</v>
      </c>
      <c r="AY153" s="158" t="s">
        <v>161</v>
      </c>
    </row>
    <row r="154" spans="2:51" s="13" customFormat="1" ht="12">
      <c r="B154" s="157"/>
      <c r="D154" s="151" t="s">
        <v>173</v>
      </c>
      <c r="E154" s="158" t="s">
        <v>3</v>
      </c>
      <c r="F154" s="159" t="s">
        <v>2596</v>
      </c>
      <c r="H154" s="160">
        <v>3.9</v>
      </c>
      <c r="I154" s="161"/>
      <c r="L154" s="157"/>
      <c r="M154" s="162"/>
      <c r="T154" s="163"/>
      <c r="AT154" s="158" t="s">
        <v>173</v>
      </c>
      <c r="AU154" s="158" t="s">
        <v>82</v>
      </c>
      <c r="AV154" s="13" t="s">
        <v>82</v>
      </c>
      <c r="AW154" s="13" t="s">
        <v>32</v>
      </c>
      <c r="AX154" s="13" t="s">
        <v>73</v>
      </c>
      <c r="AY154" s="158" t="s">
        <v>161</v>
      </c>
    </row>
    <row r="155" spans="2:51" s="14" customFormat="1" ht="12">
      <c r="B155" s="164"/>
      <c r="D155" s="151" t="s">
        <v>173</v>
      </c>
      <c r="E155" s="165" t="s">
        <v>3</v>
      </c>
      <c r="F155" s="166" t="s">
        <v>192</v>
      </c>
      <c r="H155" s="167">
        <v>29.9</v>
      </c>
      <c r="I155" s="168"/>
      <c r="L155" s="164"/>
      <c r="M155" s="169"/>
      <c r="T155" s="170"/>
      <c r="AT155" s="165" t="s">
        <v>173</v>
      </c>
      <c r="AU155" s="165" t="s">
        <v>82</v>
      </c>
      <c r="AV155" s="14" t="s">
        <v>169</v>
      </c>
      <c r="AW155" s="14" t="s">
        <v>32</v>
      </c>
      <c r="AX155" s="14" t="s">
        <v>80</v>
      </c>
      <c r="AY155" s="165" t="s">
        <v>161</v>
      </c>
    </row>
    <row r="156" spans="2:65" s="1" customFormat="1" ht="16.5" customHeight="1">
      <c r="B156" s="132"/>
      <c r="C156" s="133" t="s">
        <v>337</v>
      </c>
      <c r="D156" s="133" t="s">
        <v>164</v>
      </c>
      <c r="E156" s="134" t="s">
        <v>2597</v>
      </c>
      <c r="F156" s="135" t="s">
        <v>2598</v>
      </c>
      <c r="G156" s="136" t="s">
        <v>340</v>
      </c>
      <c r="H156" s="137">
        <v>2</v>
      </c>
      <c r="I156" s="138"/>
      <c r="J156" s="139">
        <f>ROUND(I156*H156,2)</f>
        <v>0</v>
      </c>
      <c r="K156" s="135" t="s">
        <v>2548</v>
      </c>
      <c r="L156" s="33"/>
      <c r="M156" s="140" t="s">
        <v>3</v>
      </c>
      <c r="N156" s="141" t="s">
        <v>44</v>
      </c>
      <c r="P156" s="142">
        <f>O156*H156</f>
        <v>0</v>
      </c>
      <c r="Q156" s="142">
        <v>0</v>
      </c>
      <c r="R156" s="142">
        <f>Q156*H156</f>
        <v>0</v>
      </c>
      <c r="S156" s="142">
        <v>0</v>
      </c>
      <c r="T156" s="143">
        <f>S156*H156</f>
        <v>0</v>
      </c>
      <c r="AR156" s="144" t="s">
        <v>310</v>
      </c>
      <c r="AT156" s="144" t="s">
        <v>164</v>
      </c>
      <c r="AU156" s="144" t="s">
        <v>82</v>
      </c>
      <c r="AY156" s="18" t="s">
        <v>161</v>
      </c>
      <c r="BE156" s="145">
        <f>IF(N156="základní",J156,0)</f>
        <v>0</v>
      </c>
      <c r="BF156" s="145">
        <f>IF(N156="snížená",J156,0)</f>
        <v>0</v>
      </c>
      <c r="BG156" s="145">
        <f>IF(N156="zákl. přenesená",J156,0)</f>
        <v>0</v>
      </c>
      <c r="BH156" s="145">
        <f>IF(N156="sníž. přenesená",J156,0)</f>
        <v>0</v>
      </c>
      <c r="BI156" s="145">
        <f>IF(N156="nulová",J156,0)</f>
        <v>0</v>
      </c>
      <c r="BJ156" s="18" t="s">
        <v>80</v>
      </c>
      <c r="BK156" s="145">
        <f>ROUND(I156*H156,2)</f>
        <v>0</v>
      </c>
      <c r="BL156" s="18" t="s">
        <v>310</v>
      </c>
      <c r="BM156" s="144" t="s">
        <v>288</v>
      </c>
    </row>
    <row r="157" spans="2:51" s="13" customFormat="1" ht="12">
      <c r="B157" s="157"/>
      <c r="D157" s="151" t="s">
        <v>173</v>
      </c>
      <c r="E157" s="158" t="s">
        <v>3</v>
      </c>
      <c r="F157" s="159" t="s">
        <v>82</v>
      </c>
      <c r="H157" s="160">
        <v>2</v>
      </c>
      <c r="I157" s="161"/>
      <c r="L157" s="157"/>
      <c r="M157" s="162"/>
      <c r="T157" s="163"/>
      <c r="AT157" s="158" t="s">
        <v>173</v>
      </c>
      <c r="AU157" s="158" t="s">
        <v>82</v>
      </c>
      <c r="AV157" s="13" t="s">
        <v>82</v>
      </c>
      <c r="AW157" s="13" t="s">
        <v>32</v>
      </c>
      <c r="AX157" s="13" t="s">
        <v>73</v>
      </c>
      <c r="AY157" s="158" t="s">
        <v>161</v>
      </c>
    </row>
    <row r="158" spans="2:51" s="14" customFormat="1" ht="12">
      <c r="B158" s="164"/>
      <c r="D158" s="151" t="s">
        <v>173</v>
      </c>
      <c r="E158" s="165" t="s">
        <v>3</v>
      </c>
      <c r="F158" s="166" t="s">
        <v>192</v>
      </c>
      <c r="H158" s="167">
        <v>2</v>
      </c>
      <c r="I158" s="168"/>
      <c r="L158" s="164"/>
      <c r="M158" s="169"/>
      <c r="T158" s="170"/>
      <c r="AT158" s="165" t="s">
        <v>173</v>
      </c>
      <c r="AU158" s="165" t="s">
        <v>82</v>
      </c>
      <c r="AV158" s="14" t="s">
        <v>169</v>
      </c>
      <c r="AW158" s="14" t="s">
        <v>32</v>
      </c>
      <c r="AX158" s="14" t="s">
        <v>80</v>
      </c>
      <c r="AY158" s="165" t="s">
        <v>161</v>
      </c>
    </row>
    <row r="159" spans="2:65" s="1" customFormat="1" ht="16.5" customHeight="1">
      <c r="B159" s="132"/>
      <c r="C159" s="133" t="s">
        <v>346</v>
      </c>
      <c r="D159" s="133" t="s">
        <v>164</v>
      </c>
      <c r="E159" s="134" t="s">
        <v>2599</v>
      </c>
      <c r="F159" s="135" t="s">
        <v>2600</v>
      </c>
      <c r="G159" s="136" t="s">
        <v>340</v>
      </c>
      <c r="H159" s="137">
        <v>6</v>
      </c>
      <c r="I159" s="138"/>
      <c r="J159" s="139">
        <f>ROUND(I159*H159,2)</f>
        <v>0</v>
      </c>
      <c r="K159" s="135" t="s">
        <v>2548</v>
      </c>
      <c r="L159" s="33"/>
      <c r="M159" s="140" t="s">
        <v>3</v>
      </c>
      <c r="N159" s="141" t="s">
        <v>44</v>
      </c>
      <c r="P159" s="142">
        <f>O159*H159</f>
        <v>0</v>
      </c>
      <c r="Q159" s="142">
        <v>0</v>
      </c>
      <c r="R159" s="142">
        <f>Q159*H159</f>
        <v>0</v>
      </c>
      <c r="S159" s="142">
        <v>0</v>
      </c>
      <c r="T159" s="143">
        <f>S159*H159</f>
        <v>0</v>
      </c>
      <c r="AR159" s="144" t="s">
        <v>310</v>
      </c>
      <c r="AT159" s="144" t="s">
        <v>164</v>
      </c>
      <c r="AU159" s="144" t="s">
        <v>82</v>
      </c>
      <c r="AY159" s="18" t="s">
        <v>161</v>
      </c>
      <c r="BE159" s="145">
        <f>IF(N159="základní",J159,0)</f>
        <v>0</v>
      </c>
      <c r="BF159" s="145">
        <f>IF(N159="snížená",J159,0)</f>
        <v>0</v>
      </c>
      <c r="BG159" s="145">
        <f>IF(N159="zákl. přenesená",J159,0)</f>
        <v>0</v>
      </c>
      <c r="BH159" s="145">
        <f>IF(N159="sníž. přenesená",J159,0)</f>
        <v>0</v>
      </c>
      <c r="BI159" s="145">
        <f>IF(N159="nulová",J159,0)</f>
        <v>0</v>
      </c>
      <c r="BJ159" s="18" t="s">
        <v>80</v>
      </c>
      <c r="BK159" s="145">
        <f>ROUND(I159*H159,2)</f>
        <v>0</v>
      </c>
      <c r="BL159" s="18" t="s">
        <v>310</v>
      </c>
      <c r="BM159" s="144" t="s">
        <v>310</v>
      </c>
    </row>
    <row r="160" spans="2:51" s="13" customFormat="1" ht="12">
      <c r="B160" s="157"/>
      <c r="D160" s="151" t="s">
        <v>173</v>
      </c>
      <c r="E160" s="158" t="s">
        <v>3</v>
      </c>
      <c r="F160" s="159" t="s">
        <v>223</v>
      </c>
      <c r="H160" s="160">
        <v>6</v>
      </c>
      <c r="I160" s="161"/>
      <c r="L160" s="157"/>
      <c r="M160" s="162"/>
      <c r="T160" s="163"/>
      <c r="AT160" s="158" t="s">
        <v>173</v>
      </c>
      <c r="AU160" s="158" t="s">
        <v>82</v>
      </c>
      <c r="AV160" s="13" t="s">
        <v>82</v>
      </c>
      <c r="AW160" s="13" t="s">
        <v>32</v>
      </c>
      <c r="AX160" s="13" t="s">
        <v>73</v>
      </c>
      <c r="AY160" s="158" t="s">
        <v>161</v>
      </c>
    </row>
    <row r="161" spans="2:51" s="14" customFormat="1" ht="12">
      <c r="B161" s="164"/>
      <c r="D161" s="151" t="s">
        <v>173</v>
      </c>
      <c r="E161" s="165" t="s">
        <v>3</v>
      </c>
      <c r="F161" s="166" t="s">
        <v>192</v>
      </c>
      <c r="H161" s="167">
        <v>6</v>
      </c>
      <c r="I161" s="168"/>
      <c r="L161" s="164"/>
      <c r="M161" s="169"/>
      <c r="T161" s="170"/>
      <c r="AT161" s="165" t="s">
        <v>173</v>
      </c>
      <c r="AU161" s="165" t="s">
        <v>82</v>
      </c>
      <c r="AV161" s="14" t="s">
        <v>169</v>
      </c>
      <c r="AW161" s="14" t="s">
        <v>32</v>
      </c>
      <c r="AX161" s="14" t="s">
        <v>80</v>
      </c>
      <c r="AY161" s="165" t="s">
        <v>161</v>
      </c>
    </row>
    <row r="162" spans="2:65" s="1" customFormat="1" ht="16.5" customHeight="1">
      <c r="B162" s="132"/>
      <c r="C162" s="133" t="s">
        <v>8</v>
      </c>
      <c r="D162" s="133" t="s">
        <v>164</v>
      </c>
      <c r="E162" s="134" t="s">
        <v>2601</v>
      </c>
      <c r="F162" s="135" t="s">
        <v>2602</v>
      </c>
      <c r="G162" s="136" t="s">
        <v>340</v>
      </c>
      <c r="H162" s="137">
        <v>7</v>
      </c>
      <c r="I162" s="138"/>
      <c r="J162" s="139">
        <f>ROUND(I162*H162,2)</f>
        <v>0</v>
      </c>
      <c r="K162" s="135" t="s">
        <v>2548</v>
      </c>
      <c r="L162" s="33"/>
      <c r="M162" s="140" t="s">
        <v>3</v>
      </c>
      <c r="N162" s="141" t="s">
        <v>44</v>
      </c>
      <c r="P162" s="142">
        <f>O162*H162</f>
        <v>0</v>
      </c>
      <c r="Q162" s="142">
        <v>0</v>
      </c>
      <c r="R162" s="142">
        <f>Q162*H162</f>
        <v>0</v>
      </c>
      <c r="S162" s="142">
        <v>0</v>
      </c>
      <c r="T162" s="143">
        <f>S162*H162</f>
        <v>0</v>
      </c>
      <c r="AR162" s="144" t="s">
        <v>310</v>
      </c>
      <c r="AT162" s="144" t="s">
        <v>164</v>
      </c>
      <c r="AU162" s="144" t="s">
        <v>82</v>
      </c>
      <c r="AY162" s="18" t="s">
        <v>161</v>
      </c>
      <c r="BE162" s="145">
        <f>IF(N162="základní",J162,0)</f>
        <v>0</v>
      </c>
      <c r="BF162" s="145">
        <f>IF(N162="snížená",J162,0)</f>
        <v>0</v>
      </c>
      <c r="BG162" s="145">
        <f>IF(N162="zákl. přenesená",J162,0)</f>
        <v>0</v>
      </c>
      <c r="BH162" s="145">
        <f>IF(N162="sníž. přenesená",J162,0)</f>
        <v>0</v>
      </c>
      <c r="BI162" s="145">
        <f>IF(N162="nulová",J162,0)</f>
        <v>0</v>
      </c>
      <c r="BJ162" s="18" t="s">
        <v>80</v>
      </c>
      <c r="BK162" s="145">
        <f>ROUND(I162*H162,2)</f>
        <v>0</v>
      </c>
      <c r="BL162" s="18" t="s">
        <v>310</v>
      </c>
      <c r="BM162" s="144" t="s">
        <v>329</v>
      </c>
    </row>
    <row r="163" spans="2:51" s="13" customFormat="1" ht="12">
      <c r="B163" s="157"/>
      <c r="D163" s="151" t="s">
        <v>173</v>
      </c>
      <c r="E163" s="158" t="s">
        <v>3</v>
      </c>
      <c r="F163" s="159" t="s">
        <v>229</v>
      </c>
      <c r="H163" s="160">
        <v>7</v>
      </c>
      <c r="I163" s="161"/>
      <c r="L163" s="157"/>
      <c r="M163" s="162"/>
      <c r="T163" s="163"/>
      <c r="AT163" s="158" t="s">
        <v>173</v>
      </c>
      <c r="AU163" s="158" t="s">
        <v>82</v>
      </c>
      <c r="AV163" s="13" t="s">
        <v>82</v>
      </c>
      <c r="AW163" s="13" t="s">
        <v>32</v>
      </c>
      <c r="AX163" s="13" t="s">
        <v>73</v>
      </c>
      <c r="AY163" s="158" t="s">
        <v>161</v>
      </c>
    </row>
    <row r="164" spans="2:51" s="14" customFormat="1" ht="12">
      <c r="B164" s="164"/>
      <c r="D164" s="151" t="s">
        <v>173</v>
      </c>
      <c r="E164" s="165" t="s">
        <v>3</v>
      </c>
      <c r="F164" s="166" t="s">
        <v>192</v>
      </c>
      <c r="H164" s="167">
        <v>7</v>
      </c>
      <c r="I164" s="168"/>
      <c r="L164" s="164"/>
      <c r="M164" s="169"/>
      <c r="T164" s="170"/>
      <c r="AT164" s="165" t="s">
        <v>173</v>
      </c>
      <c r="AU164" s="165" t="s">
        <v>82</v>
      </c>
      <c r="AV164" s="14" t="s">
        <v>169</v>
      </c>
      <c r="AW164" s="14" t="s">
        <v>32</v>
      </c>
      <c r="AX164" s="14" t="s">
        <v>80</v>
      </c>
      <c r="AY164" s="165" t="s">
        <v>161</v>
      </c>
    </row>
    <row r="165" spans="2:65" s="1" customFormat="1" ht="16.5" customHeight="1">
      <c r="B165" s="132"/>
      <c r="C165" s="133" t="s">
        <v>222</v>
      </c>
      <c r="D165" s="133" t="s">
        <v>164</v>
      </c>
      <c r="E165" s="134" t="s">
        <v>2603</v>
      </c>
      <c r="F165" s="135" t="s">
        <v>2604</v>
      </c>
      <c r="G165" s="136" t="s">
        <v>340</v>
      </c>
      <c r="H165" s="137">
        <v>7</v>
      </c>
      <c r="I165" s="138"/>
      <c r="J165" s="139">
        <f>ROUND(I165*H165,2)</f>
        <v>0</v>
      </c>
      <c r="K165" s="135" t="s">
        <v>2548</v>
      </c>
      <c r="L165" s="33"/>
      <c r="M165" s="140" t="s">
        <v>3</v>
      </c>
      <c r="N165" s="141" t="s">
        <v>44</v>
      </c>
      <c r="P165" s="142">
        <f>O165*H165</f>
        <v>0</v>
      </c>
      <c r="Q165" s="142">
        <v>0</v>
      </c>
      <c r="R165" s="142">
        <f>Q165*H165</f>
        <v>0</v>
      </c>
      <c r="S165" s="142">
        <v>0</v>
      </c>
      <c r="T165" s="143">
        <f>S165*H165</f>
        <v>0</v>
      </c>
      <c r="AR165" s="144" t="s">
        <v>310</v>
      </c>
      <c r="AT165" s="144" t="s">
        <v>164</v>
      </c>
      <c r="AU165" s="144" t="s">
        <v>82</v>
      </c>
      <c r="AY165" s="18" t="s">
        <v>161</v>
      </c>
      <c r="BE165" s="145">
        <f>IF(N165="základní",J165,0)</f>
        <v>0</v>
      </c>
      <c r="BF165" s="145">
        <f>IF(N165="snížená",J165,0)</f>
        <v>0</v>
      </c>
      <c r="BG165" s="145">
        <f>IF(N165="zákl. přenesená",J165,0)</f>
        <v>0</v>
      </c>
      <c r="BH165" s="145">
        <f>IF(N165="sníž. přenesená",J165,0)</f>
        <v>0</v>
      </c>
      <c r="BI165" s="145">
        <f>IF(N165="nulová",J165,0)</f>
        <v>0</v>
      </c>
      <c r="BJ165" s="18" t="s">
        <v>80</v>
      </c>
      <c r="BK165" s="145">
        <f>ROUND(I165*H165,2)</f>
        <v>0</v>
      </c>
      <c r="BL165" s="18" t="s">
        <v>310</v>
      </c>
      <c r="BM165" s="144" t="s">
        <v>346</v>
      </c>
    </row>
    <row r="166" spans="2:51" s="13" customFormat="1" ht="12">
      <c r="B166" s="157"/>
      <c r="D166" s="151" t="s">
        <v>173</v>
      </c>
      <c r="E166" s="158" t="s">
        <v>3</v>
      </c>
      <c r="F166" s="159" t="s">
        <v>229</v>
      </c>
      <c r="H166" s="160">
        <v>7</v>
      </c>
      <c r="I166" s="161"/>
      <c r="L166" s="157"/>
      <c r="M166" s="162"/>
      <c r="T166" s="163"/>
      <c r="AT166" s="158" t="s">
        <v>173</v>
      </c>
      <c r="AU166" s="158" t="s">
        <v>82</v>
      </c>
      <c r="AV166" s="13" t="s">
        <v>82</v>
      </c>
      <c r="AW166" s="13" t="s">
        <v>32</v>
      </c>
      <c r="AX166" s="13" t="s">
        <v>73</v>
      </c>
      <c r="AY166" s="158" t="s">
        <v>161</v>
      </c>
    </row>
    <row r="167" spans="2:51" s="14" customFormat="1" ht="12">
      <c r="B167" s="164"/>
      <c r="D167" s="151" t="s">
        <v>173</v>
      </c>
      <c r="E167" s="165" t="s">
        <v>3</v>
      </c>
      <c r="F167" s="166" t="s">
        <v>192</v>
      </c>
      <c r="H167" s="167">
        <v>7</v>
      </c>
      <c r="I167" s="168"/>
      <c r="L167" s="164"/>
      <c r="M167" s="169"/>
      <c r="T167" s="170"/>
      <c r="AT167" s="165" t="s">
        <v>173</v>
      </c>
      <c r="AU167" s="165" t="s">
        <v>82</v>
      </c>
      <c r="AV167" s="14" t="s">
        <v>169</v>
      </c>
      <c r="AW167" s="14" t="s">
        <v>32</v>
      </c>
      <c r="AX167" s="14" t="s">
        <v>80</v>
      </c>
      <c r="AY167" s="165" t="s">
        <v>161</v>
      </c>
    </row>
    <row r="168" spans="2:65" s="1" customFormat="1" ht="16.5" customHeight="1">
      <c r="B168" s="132"/>
      <c r="C168" s="133" t="s">
        <v>370</v>
      </c>
      <c r="D168" s="133" t="s">
        <v>164</v>
      </c>
      <c r="E168" s="134" t="s">
        <v>2605</v>
      </c>
      <c r="F168" s="135" t="s">
        <v>2606</v>
      </c>
      <c r="G168" s="136" t="s">
        <v>212</v>
      </c>
      <c r="H168" s="137">
        <v>29</v>
      </c>
      <c r="I168" s="138"/>
      <c r="J168" s="139">
        <f>ROUND(I168*H168,2)</f>
        <v>0</v>
      </c>
      <c r="K168" s="135" t="s">
        <v>2548</v>
      </c>
      <c r="L168" s="33"/>
      <c r="M168" s="140" t="s">
        <v>3</v>
      </c>
      <c r="N168" s="141" t="s">
        <v>44</v>
      </c>
      <c r="P168" s="142">
        <f>O168*H168</f>
        <v>0</v>
      </c>
      <c r="Q168" s="142">
        <v>0</v>
      </c>
      <c r="R168" s="142">
        <f>Q168*H168</f>
        <v>0</v>
      </c>
      <c r="S168" s="142">
        <v>0</v>
      </c>
      <c r="T168" s="143">
        <f>S168*H168</f>
        <v>0</v>
      </c>
      <c r="AR168" s="144" t="s">
        <v>310</v>
      </c>
      <c r="AT168" s="144" t="s">
        <v>164</v>
      </c>
      <c r="AU168" s="144" t="s">
        <v>82</v>
      </c>
      <c r="AY168" s="18" t="s">
        <v>161</v>
      </c>
      <c r="BE168" s="145">
        <f>IF(N168="základní",J168,0)</f>
        <v>0</v>
      </c>
      <c r="BF168" s="145">
        <f>IF(N168="snížená",J168,0)</f>
        <v>0</v>
      </c>
      <c r="BG168" s="145">
        <f>IF(N168="zákl. přenesená",J168,0)</f>
        <v>0</v>
      </c>
      <c r="BH168" s="145">
        <f>IF(N168="sníž. přenesená",J168,0)</f>
        <v>0</v>
      </c>
      <c r="BI168" s="145">
        <f>IF(N168="nulová",J168,0)</f>
        <v>0</v>
      </c>
      <c r="BJ168" s="18" t="s">
        <v>80</v>
      </c>
      <c r="BK168" s="145">
        <f>ROUND(I168*H168,2)</f>
        <v>0</v>
      </c>
      <c r="BL168" s="18" t="s">
        <v>310</v>
      </c>
      <c r="BM168" s="144" t="s">
        <v>222</v>
      </c>
    </row>
    <row r="169" spans="2:51" s="13" customFormat="1" ht="12">
      <c r="B169" s="157"/>
      <c r="D169" s="151" t="s">
        <v>173</v>
      </c>
      <c r="E169" s="158" t="s">
        <v>3</v>
      </c>
      <c r="F169" s="159" t="s">
        <v>427</v>
      </c>
      <c r="H169" s="160">
        <v>29</v>
      </c>
      <c r="I169" s="161"/>
      <c r="L169" s="157"/>
      <c r="M169" s="162"/>
      <c r="T169" s="163"/>
      <c r="AT169" s="158" t="s">
        <v>173</v>
      </c>
      <c r="AU169" s="158" t="s">
        <v>82</v>
      </c>
      <c r="AV169" s="13" t="s">
        <v>82</v>
      </c>
      <c r="AW169" s="13" t="s">
        <v>32</v>
      </c>
      <c r="AX169" s="13" t="s">
        <v>73</v>
      </c>
      <c r="AY169" s="158" t="s">
        <v>161</v>
      </c>
    </row>
    <row r="170" spans="2:51" s="14" customFormat="1" ht="12">
      <c r="B170" s="164"/>
      <c r="D170" s="151" t="s">
        <v>173</v>
      </c>
      <c r="E170" s="165" t="s">
        <v>3</v>
      </c>
      <c r="F170" s="166" t="s">
        <v>192</v>
      </c>
      <c r="H170" s="167">
        <v>29</v>
      </c>
      <c r="I170" s="168"/>
      <c r="L170" s="164"/>
      <c r="M170" s="169"/>
      <c r="T170" s="170"/>
      <c r="AT170" s="165" t="s">
        <v>173</v>
      </c>
      <c r="AU170" s="165" t="s">
        <v>82</v>
      </c>
      <c r="AV170" s="14" t="s">
        <v>169</v>
      </c>
      <c r="AW170" s="14" t="s">
        <v>32</v>
      </c>
      <c r="AX170" s="14" t="s">
        <v>80</v>
      </c>
      <c r="AY170" s="165" t="s">
        <v>161</v>
      </c>
    </row>
    <row r="171" spans="2:65" s="1" customFormat="1" ht="16.5" customHeight="1">
      <c r="B171" s="132"/>
      <c r="C171" s="133" t="s">
        <v>388</v>
      </c>
      <c r="D171" s="133" t="s">
        <v>164</v>
      </c>
      <c r="E171" s="134" t="s">
        <v>2607</v>
      </c>
      <c r="F171" s="135" t="s">
        <v>2608</v>
      </c>
      <c r="G171" s="136" t="s">
        <v>212</v>
      </c>
      <c r="H171" s="137">
        <v>9</v>
      </c>
      <c r="I171" s="138"/>
      <c r="J171" s="139">
        <f>ROUND(I171*H171,2)</f>
        <v>0</v>
      </c>
      <c r="K171" s="135" t="s">
        <v>2548</v>
      </c>
      <c r="L171" s="33"/>
      <c r="M171" s="140" t="s">
        <v>3</v>
      </c>
      <c r="N171" s="141" t="s">
        <v>44</v>
      </c>
      <c r="P171" s="142">
        <f>O171*H171</f>
        <v>0</v>
      </c>
      <c r="Q171" s="142">
        <v>0</v>
      </c>
      <c r="R171" s="142">
        <f>Q171*H171</f>
        <v>0</v>
      </c>
      <c r="S171" s="142">
        <v>0</v>
      </c>
      <c r="T171" s="143">
        <f>S171*H171</f>
        <v>0</v>
      </c>
      <c r="AR171" s="144" t="s">
        <v>310</v>
      </c>
      <c r="AT171" s="144" t="s">
        <v>164</v>
      </c>
      <c r="AU171" s="144" t="s">
        <v>82</v>
      </c>
      <c r="AY171" s="18" t="s">
        <v>161</v>
      </c>
      <c r="BE171" s="145">
        <f>IF(N171="základní",J171,0)</f>
        <v>0</v>
      </c>
      <c r="BF171" s="145">
        <f>IF(N171="snížená",J171,0)</f>
        <v>0</v>
      </c>
      <c r="BG171" s="145">
        <f>IF(N171="zákl. přenesená",J171,0)</f>
        <v>0</v>
      </c>
      <c r="BH171" s="145">
        <f>IF(N171="sníž. přenesená",J171,0)</f>
        <v>0</v>
      </c>
      <c r="BI171" s="145">
        <f>IF(N171="nulová",J171,0)</f>
        <v>0</v>
      </c>
      <c r="BJ171" s="18" t="s">
        <v>80</v>
      </c>
      <c r="BK171" s="145">
        <f>ROUND(I171*H171,2)</f>
        <v>0</v>
      </c>
      <c r="BL171" s="18" t="s">
        <v>310</v>
      </c>
      <c r="BM171" s="144" t="s">
        <v>388</v>
      </c>
    </row>
    <row r="172" spans="2:51" s="13" customFormat="1" ht="12">
      <c r="B172" s="157"/>
      <c r="D172" s="151" t="s">
        <v>173</v>
      </c>
      <c r="E172" s="158" t="s">
        <v>3</v>
      </c>
      <c r="F172" s="159" t="s">
        <v>256</v>
      </c>
      <c r="H172" s="160">
        <v>9</v>
      </c>
      <c r="I172" s="161"/>
      <c r="L172" s="157"/>
      <c r="M172" s="162"/>
      <c r="T172" s="163"/>
      <c r="AT172" s="158" t="s">
        <v>173</v>
      </c>
      <c r="AU172" s="158" t="s">
        <v>82</v>
      </c>
      <c r="AV172" s="13" t="s">
        <v>82</v>
      </c>
      <c r="AW172" s="13" t="s">
        <v>32</v>
      </c>
      <c r="AX172" s="13" t="s">
        <v>73</v>
      </c>
      <c r="AY172" s="158" t="s">
        <v>161</v>
      </c>
    </row>
    <row r="173" spans="2:51" s="14" customFormat="1" ht="12">
      <c r="B173" s="164"/>
      <c r="D173" s="151" t="s">
        <v>173</v>
      </c>
      <c r="E173" s="165" t="s">
        <v>3</v>
      </c>
      <c r="F173" s="166" t="s">
        <v>192</v>
      </c>
      <c r="H173" s="167">
        <v>9</v>
      </c>
      <c r="I173" s="168"/>
      <c r="L173" s="164"/>
      <c r="M173" s="169"/>
      <c r="T173" s="170"/>
      <c r="AT173" s="165" t="s">
        <v>173</v>
      </c>
      <c r="AU173" s="165" t="s">
        <v>82</v>
      </c>
      <c r="AV173" s="14" t="s">
        <v>169</v>
      </c>
      <c r="AW173" s="14" t="s">
        <v>32</v>
      </c>
      <c r="AX173" s="14" t="s">
        <v>80</v>
      </c>
      <c r="AY173" s="165" t="s">
        <v>161</v>
      </c>
    </row>
    <row r="174" spans="2:65" s="1" customFormat="1" ht="16.5" customHeight="1">
      <c r="B174" s="132"/>
      <c r="C174" s="133" t="s">
        <v>395</v>
      </c>
      <c r="D174" s="133" t="s">
        <v>164</v>
      </c>
      <c r="E174" s="134" t="s">
        <v>2609</v>
      </c>
      <c r="F174" s="135" t="s">
        <v>2610</v>
      </c>
      <c r="G174" s="136" t="s">
        <v>340</v>
      </c>
      <c r="H174" s="137">
        <v>34</v>
      </c>
      <c r="I174" s="138"/>
      <c r="J174" s="139">
        <f>ROUND(I174*H174,2)</f>
        <v>0</v>
      </c>
      <c r="K174" s="135" t="s">
        <v>2548</v>
      </c>
      <c r="L174" s="33"/>
      <c r="M174" s="140" t="s">
        <v>3</v>
      </c>
      <c r="N174" s="141" t="s">
        <v>44</v>
      </c>
      <c r="P174" s="142">
        <f>O174*H174</f>
        <v>0</v>
      </c>
      <c r="Q174" s="142">
        <v>0</v>
      </c>
      <c r="R174" s="142">
        <f>Q174*H174</f>
        <v>0</v>
      </c>
      <c r="S174" s="142">
        <v>0</v>
      </c>
      <c r="T174" s="143">
        <f>S174*H174</f>
        <v>0</v>
      </c>
      <c r="AR174" s="144" t="s">
        <v>310</v>
      </c>
      <c r="AT174" s="144" t="s">
        <v>164</v>
      </c>
      <c r="AU174" s="144" t="s">
        <v>82</v>
      </c>
      <c r="AY174" s="18" t="s">
        <v>161</v>
      </c>
      <c r="BE174" s="145">
        <f>IF(N174="základní",J174,0)</f>
        <v>0</v>
      </c>
      <c r="BF174" s="145">
        <f>IF(N174="snížená",J174,0)</f>
        <v>0</v>
      </c>
      <c r="BG174" s="145">
        <f>IF(N174="zákl. přenesená",J174,0)</f>
        <v>0</v>
      </c>
      <c r="BH174" s="145">
        <f>IF(N174="sníž. přenesená",J174,0)</f>
        <v>0</v>
      </c>
      <c r="BI174" s="145">
        <f>IF(N174="nulová",J174,0)</f>
        <v>0</v>
      </c>
      <c r="BJ174" s="18" t="s">
        <v>80</v>
      </c>
      <c r="BK174" s="145">
        <f>ROUND(I174*H174,2)</f>
        <v>0</v>
      </c>
      <c r="BL174" s="18" t="s">
        <v>310</v>
      </c>
      <c r="BM174" s="144" t="s">
        <v>400</v>
      </c>
    </row>
    <row r="175" spans="2:51" s="13" customFormat="1" ht="12">
      <c r="B175" s="157"/>
      <c r="D175" s="151" t="s">
        <v>173</v>
      </c>
      <c r="E175" s="158" t="s">
        <v>3</v>
      </c>
      <c r="F175" s="159" t="s">
        <v>570</v>
      </c>
      <c r="H175" s="160">
        <v>34</v>
      </c>
      <c r="I175" s="161"/>
      <c r="L175" s="157"/>
      <c r="M175" s="162"/>
      <c r="T175" s="163"/>
      <c r="AT175" s="158" t="s">
        <v>173</v>
      </c>
      <c r="AU175" s="158" t="s">
        <v>82</v>
      </c>
      <c r="AV175" s="13" t="s">
        <v>82</v>
      </c>
      <c r="AW175" s="13" t="s">
        <v>32</v>
      </c>
      <c r="AX175" s="13" t="s">
        <v>73</v>
      </c>
      <c r="AY175" s="158" t="s">
        <v>161</v>
      </c>
    </row>
    <row r="176" spans="2:51" s="14" customFormat="1" ht="12">
      <c r="B176" s="164"/>
      <c r="D176" s="151" t="s">
        <v>173</v>
      </c>
      <c r="E176" s="165" t="s">
        <v>3</v>
      </c>
      <c r="F176" s="166" t="s">
        <v>192</v>
      </c>
      <c r="H176" s="167">
        <v>34</v>
      </c>
      <c r="I176" s="168"/>
      <c r="L176" s="164"/>
      <c r="M176" s="169"/>
      <c r="T176" s="170"/>
      <c r="AT176" s="165" t="s">
        <v>173</v>
      </c>
      <c r="AU176" s="165" t="s">
        <v>82</v>
      </c>
      <c r="AV176" s="14" t="s">
        <v>169</v>
      </c>
      <c r="AW176" s="14" t="s">
        <v>32</v>
      </c>
      <c r="AX176" s="14" t="s">
        <v>80</v>
      </c>
      <c r="AY176" s="165" t="s">
        <v>161</v>
      </c>
    </row>
    <row r="177" spans="2:65" s="1" customFormat="1" ht="21.75" customHeight="1">
      <c r="B177" s="132"/>
      <c r="C177" s="133" t="s">
        <v>400</v>
      </c>
      <c r="D177" s="133" t="s">
        <v>164</v>
      </c>
      <c r="E177" s="134" t="s">
        <v>2611</v>
      </c>
      <c r="F177" s="135" t="s">
        <v>2612</v>
      </c>
      <c r="G177" s="136" t="s">
        <v>240</v>
      </c>
      <c r="H177" s="137">
        <v>0.037</v>
      </c>
      <c r="I177" s="138"/>
      <c r="J177" s="139">
        <f>ROUND(I177*H177,2)</f>
        <v>0</v>
      </c>
      <c r="K177" s="135" t="s">
        <v>2548</v>
      </c>
      <c r="L177" s="33"/>
      <c r="M177" s="140" t="s">
        <v>3</v>
      </c>
      <c r="N177" s="141" t="s">
        <v>44</v>
      </c>
      <c r="P177" s="142">
        <f>O177*H177</f>
        <v>0</v>
      </c>
      <c r="Q177" s="142">
        <v>0</v>
      </c>
      <c r="R177" s="142">
        <f>Q177*H177</f>
        <v>0</v>
      </c>
      <c r="S177" s="142">
        <v>0</v>
      </c>
      <c r="T177" s="143">
        <f>S177*H177</f>
        <v>0</v>
      </c>
      <c r="AR177" s="144" t="s">
        <v>310</v>
      </c>
      <c r="AT177" s="144" t="s">
        <v>164</v>
      </c>
      <c r="AU177" s="144" t="s">
        <v>82</v>
      </c>
      <c r="AY177" s="18" t="s">
        <v>161</v>
      </c>
      <c r="BE177" s="145">
        <f>IF(N177="základní",J177,0)</f>
        <v>0</v>
      </c>
      <c r="BF177" s="145">
        <f>IF(N177="snížená",J177,0)</f>
        <v>0</v>
      </c>
      <c r="BG177" s="145">
        <f>IF(N177="zákl. přenesená",J177,0)</f>
        <v>0</v>
      </c>
      <c r="BH177" s="145">
        <f>IF(N177="sníž. přenesená",J177,0)</f>
        <v>0</v>
      </c>
      <c r="BI177" s="145">
        <f>IF(N177="nulová",J177,0)</f>
        <v>0</v>
      </c>
      <c r="BJ177" s="18" t="s">
        <v>80</v>
      </c>
      <c r="BK177" s="145">
        <f>ROUND(I177*H177,2)</f>
        <v>0</v>
      </c>
      <c r="BL177" s="18" t="s">
        <v>310</v>
      </c>
      <c r="BM177" s="144" t="s">
        <v>421</v>
      </c>
    </row>
    <row r="178" spans="2:63" s="11" customFormat="1" ht="22.9" customHeight="1">
      <c r="B178" s="120"/>
      <c r="D178" s="121" t="s">
        <v>72</v>
      </c>
      <c r="E178" s="130" t="s">
        <v>2613</v>
      </c>
      <c r="F178" s="130" t="s">
        <v>2614</v>
      </c>
      <c r="I178" s="123"/>
      <c r="J178" s="131">
        <f>BK178</f>
        <v>0</v>
      </c>
      <c r="L178" s="120"/>
      <c r="M178" s="125"/>
      <c r="P178" s="126">
        <f>SUM(P179:P228)</f>
        <v>0</v>
      </c>
      <c r="R178" s="126">
        <f>SUM(R179:R228)</f>
        <v>0</v>
      </c>
      <c r="T178" s="127">
        <f>SUM(T179:T228)</f>
        <v>0</v>
      </c>
      <c r="AR178" s="121" t="s">
        <v>82</v>
      </c>
      <c r="AT178" s="128" t="s">
        <v>72</v>
      </c>
      <c r="AU178" s="128" t="s">
        <v>80</v>
      </c>
      <c r="AY178" s="121" t="s">
        <v>161</v>
      </c>
      <c r="BK178" s="129">
        <f>SUM(BK179:BK228)</f>
        <v>0</v>
      </c>
    </row>
    <row r="179" spans="2:65" s="1" customFormat="1" ht="16.5" customHeight="1">
      <c r="B179" s="132"/>
      <c r="C179" s="133" t="s">
        <v>414</v>
      </c>
      <c r="D179" s="133" t="s">
        <v>164</v>
      </c>
      <c r="E179" s="134" t="s">
        <v>2615</v>
      </c>
      <c r="F179" s="135" t="s">
        <v>2616</v>
      </c>
      <c r="G179" s="136" t="s">
        <v>340</v>
      </c>
      <c r="H179" s="137">
        <v>12</v>
      </c>
      <c r="I179" s="138"/>
      <c r="J179" s="139">
        <f>ROUND(I179*H179,2)</f>
        <v>0</v>
      </c>
      <c r="K179" s="135" t="s">
        <v>2548</v>
      </c>
      <c r="L179" s="33"/>
      <c r="M179" s="140" t="s">
        <v>3</v>
      </c>
      <c r="N179" s="141" t="s">
        <v>44</v>
      </c>
      <c r="P179" s="142">
        <f>O179*H179</f>
        <v>0</v>
      </c>
      <c r="Q179" s="142">
        <v>0</v>
      </c>
      <c r="R179" s="142">
        <f>Q179*H179</f>
        <v>0</v>
      </c>
      <c r="S179" s="142">
        <v>0</v>
      </c>
      <c r="T179" s="143">
        <f>S179*H179</f>
        <v>0</v>
      </c>
      <c r="AR179" s="144" t="s">
        <v>310</v>
      </c>
      <c r="AT179" s="144" t="s">
        <v>164</v>
      </c>
      <c r="AU179" s="144" t="s">
        <v>82</v>
      </c>
      <c r="AY179" s="18" t="s">
        <v>161</v>
      </c>
      <c r="BE179" s="145">
        <f>IF(N179="základní",J179,0)</f>
        <v>0</v>
      </c>
      <c r="BF179" s="145">
        <f>IF(N179="snížená",J179,0)</f>
        <v>0</v>
      </c>
      <c r="BG179" s="145">
        <f>IF(N179="zákl. přenesená",J179,0)</f>
        <v>0</v>
      </c>
      <c r="BH179" s="145">
        <f>IF(N179="sníž. přenesená",J179,0)</f>
        <v>0</v>
      </c>
      <c r="BI179" s="145">
        <f>IF(N179="nulová",J179,0)</f>
        <v>0</v>
      </c>
      <c r="BJ179" s="18" t="s">
        <v>80</v>
      </c>
      <c r="BK179" s="145">
        <f>ROUND(I179*H179,2)</f>
        <v>0</v>
      </c>
      <c r="BL179" s="18" t="s">
        <v>310</v>
      </c>
      <c r="BM179" s="144" t="s">
        <v>434</v>
      </c>
    </row>
    <row r="180" spans="2:51" s="13" customFormat="1" ht="12">
      <c r="B180" s="157"/>
      <c r="D180" s="151" t="s">
        <v>173</v>
      </c>
      <c r="E180" s="158" t="s">
        <v>3</v>
      </c>
      <c r="F180" s="159" t="s">
        <v>278</v>
      </c>
      <c r="H180" s="160">
        <v>12</v>
      </c>
      <c r="I180" s="161"/>
      <c r="L180" s="157"/>
      <c r="M180" s="162"/>
      <c r="T180" s="163"/>
      <c r="AT180" s="158" t="s">
        <v>173</v>
      </c>
      <c r="AU180" s="158" t="s">
        <v>82</v>
      </c>
      <c r="AV180" s="13" t="s">
        <v>82</v>
      </c>
      <c r="AW180" s="13" t="s">
        <v>32</v>
      </c>
      <c r="AX180" s="13" t="s">
        <v>73</v>
      </c>
      <c r="AY180" s="158" t="s">
        <v>161</v>
      </c>
    </row>
    <row r="181" spans="2:51" s="14" customFormat="1" ht="12">
      <c r="B181" s="164"/>
      <c r="D181" s="151" t="s">
        <v>173</v>
      </c>
      <c r="E181" s="165" t="s">
        <v>3</v>
      </c>
      <c r="F181" s="166" t="s">
        <v>192</v>
      </c>
      <c r="H181" s="167">
        <v>12</v>
      </c>
      <c r="I181" s="168"/>
      <c r="L181" s="164"/>
      <c r="M181" s="169"/>
      <c r="T181" s="170"/>
      <c r="AT181" s="165" t="s">
        <v>173</v>
      </c>
      <c r="AU181" s="165" t="s">
        <v>82</v>
      </c>
      <c r="AV181" s="14" t="s">
        <v>169</v>
      </c>
      <c r="AW181" s="14" t="s">
        <v>32</v>
      </c>
      <c r="AX181" s="14" t="s">
        <v>80</v>
      </c>
      <c r="AY181" s="165" t="s">
        <v>161</v>
      </c>
    </row>
    <row r="182" spans="2:65" s="1" customFormat="1" ht="21.75" customHeight="1">
      <c r="B182" s="132"/>
      <c r="C182" s="133" t="s">
        <v>421</v>
      </c>
      <c r="D182" s="133" t="s">
        <v>164</v>
      </c>
      <c r="E182" s="134" t="s">
        <v>2617</v>
      </c>
      <c r="F182" s="135" t="s">
        <v>2618</v>
      </c>
      <c r="G182" s="136" t="s">
        <v>240</v>
      </c>
      <c r="H182" s="137">
        <v>0.003</v>
      </c>
      <c r="I182" s="138"/>
      <c r="J182" s="139">
        <f>ROUND(I182*H182,2)</f>
        <v>0</v>
      </c>
      <c r="K182" s="135" t="s">
        <v>2548</v>
      </c>
      <c r="L182" s="33"/>
      <c r="M182" s="140" t="s">
        <v>3</v>
      </c>
      <c r="N182" s="141" t="s">
        <v>44</v>
      </c>
      <c r="P182" s="142">
        <f>O182*H182</f>
        <v>0</v>
      </c>
      <c r="Q182" s="142">
        <v>0</v>
      </c>
      <c r="R182" s="142">
        <f>Q182*H182</f>
        <v>0</v>
      </c>
      <c r="S182" s="142">
        <v>0</v>
      </c>
      <c r="T182" s="143">
        <f>S182*H182</f>
        <v>0</v>
      </c>
      <c r="AR182" s="144" t="s">
        <v>310</v>
      </c>
      <c r="AT182" s="144" t="s">
        <v>164</v>
      </c>
      <c r="AU182" s="144" t="s">
        <v>82</v>
      </c>
      <c r="AY182" s="18" t="s">
        <v>161</v>
      </c>
      <c r="BE182" s="145">
        <f>IF(N182="základní",J182,0)</f>
        <v>0</v>
      </c>
      <c r="BF182" s="145">
        <f>IF(N182="snížená",J182,0)</f>
        <v>0</v>
      </c>
      <c r="BG182" s="145">
        <f>IF(N182="zákl. přenesená",J182,0)</f>
        <v>0</v>
      </c>
      <c r="BH182" s="145">
        <f>IF(N182="sníž. přenesená",J182,0)</f>
        <v>0</v>
      </c>
      <c r="BI182" s="145">
        <f>IF(N182="nulová",J182,0)</f>
        <v>0</v>
      </c>
      <c r="BJ182" s="18" t="s">
        <v>80</v>
      </c>
      <c r="BK182" s="145">
        <f>ROUND(I182*H182,2)</f>
        <v>0</v>
      </c>
      <c r="BL182" s="18" t="s">
        <v>310</v>
      </c>
      <c r="BM182" s="144" t="s">
        <v>488</v>
      </c>
    </row>
    <row r="183" spans="2:51" s="13" customFormat="1" ht="12">
      <c r="B183" s="157"/>
      <c r="D183" s="151" t="s">
        <v>173</v>
      </c>
      <c r="E183" s="158" t="s">
        <v>3</v>
      </c>
      <c r="F183" s="159" t="s">
        <v>2619</v>
      </c>
      <c r="H183" s="160">
        <v>0.003</v>
      </c>
      <c r="I183" s="161"/>
      <c r="L183" s="157"/>
      <c r="M183" s="162"/>
      <c r="T183" s="163"/>
      <c r="AT183" s="158" t="s">
        <v>173</v>
      </c>
      <c r="AU183" s="158" t="s">
        <v>82</v>
      </c>
      <c r="AV183" s="13" t="s">
        <v>82</v>
      </c>
      <c r="AW183" s="13" t="s">
        <v>32</v>
      </c>
      <c r="AX183" s="13" t="s">
        <v>73</v>
      </c>
      <c r="AY183" s="158" t="s">
        <v>161</v>
      </c>
    </row>
    <row r="184" spans="2:51" s="14" customFormat="1" ht="12">
      <c r="B184" s="164"/>
      <c r="D184" s="151" t="s">
        <v>173</v>
      </c>
      <c r="E184" s="165" t="s">
        <v>3</v>
      </c>
      <c r="F184" s="166" t="s">
        <v>192</v>
      </c>
      <c r="H184" s="167">
        <v>0.003</v>
      </c>
      <c r="I184" s="168"/>
      <c r="L184" s="164"/>
      <c r="M184" s="169"/>
      <c r="T184" s="170"/>
      <c r="AT184" s="165" t="s">
        <v>173</v>
      </c>
      <c r="AU184" s="165" t="s">
        <v>82</v>
      </c>
      <c r="AV184" s="14" t="s">
        <v>169</v>
      </c>
      <c r="AW184" s="14" t="s">
        <v>32</v>
      </c>
      <c r="AX184" s="14" t="s">
        <v>80</v>
      </c>
      <c r="AY184" s="165" t="s">
        <v>161</v>
      </c>
    </row>
    <row r="185" spans="2:65" s="1" customFormat="1" ht="21.75" customHeight="1">
      <c r="B185" s="132"/>
      <c r="C185" s="133" t="s">
        <v>427</v>
      </c>
      <c r="D185" s="133" t="s">
        <v>164</v>
      </c>
      <c r="E185" s="134" t="s">
        <v>2620</v>
      </c>
      <c r="F185" s="135" t="s">
        <v>2621</v>
      </c>
      <c r="G185" s="136" t="s">
        <v>340</v>
      </c>
      <c r="H185" s="137">
        <v>141.45</v>
      </c>
      <c r="I185" s="138"/>
      <c r="J185" s="139">
        <f>ROUND(I185*H185,2)</f>
        <v>0</v>
      </c>
      <c r="K185" s="135" t="s">
        <v>2548</v>
      </c>
      <c r="L185" s="33"/>
      <c r="M185" s="140" t="s">
        <v>3</v>
      </c>
      <c r="N185" s="141" t="s">
        <v>44</v>
      </c>
      <c r="P185" s="142">
        <f>O185*H185</f>
        <v>0</v>
      </c>
      <c r="Q185" s="142">
        <v>0</v>
      </c>
      <c r="R185" s="142">
        <f>Q185*H185</f>
        <v>0</v>
      </c>
      <c r="S185" s="142">
        <v>0</v>
      </c>
      <c r="T185" s="143">
        <f>S185*H185</f>
        <v>0</v>
      </c>
      <c r="AR185" s="144" t="s">
        <v>310</v>
      </c>
      <c r="AT185" s="144" t="s">
        <v>164</v>
      </c>
      <c r="AU185" s="144" t="s">
        <v>82</v>
      </c>
      <c r="AY185" s="18" t="s">
        <v>161</v>
      </c>
      <c r="BE185" s="145">
        <f>IF(N185="základní",J185,0)</f>
        <v>0</v>
      </c>
      <c r="BF185" s="145">
        <f>IF(N185="snížená",J185,0)</f>
        <v>0</v>
      </c>
      <c r="BG185" s="145">
        <f>IF(N185="zákl. přenesená",J185,0)</f>
        <v>0</v>
      </c>
      <c r="BH185" s="145">
        <f>IF(N185="sníž. přenesená",J185,0)</f>
        <v>0</v>
      </c>
      <c r="BI185" s="145">
        <f>IF(N185="nulová",J185,0)</f>
        <v>0</v>
      </c>
      <c r="BJ185" s="18" t="s">
        <v>80</v>
      </c>
      <c r="BK185" s="145">
        <f>ROUND(I185*H185,2)</f>
        <v>0</v>
      </c>
      <c r="BL185" s="18" t="s">
        <v>310</v>
      </c>
      <c r="BM185" s="144" t="s">
        <v>570</v>
      </c>
    </row>
    <row r="186" spans="2:51" s="13" customFormat="1" ht="12">
      <c r="B186" s="157"/>
      <c r="D186" s="151" t="s">
        <v>173</v>
      </c>
      <c r="E186" s="158" t="s">
        <v>3</v>
      </c>
      <c r="F186" s="159" t="s">
        <v>848</v>
      </c>
      <c r="H186" s="160">
        <v>69</v>
      </c>
      <c r="I186" s="161"/>
      <c r="L186" s="157"/>
      <c r="M186" s="162"/>
      <c r="T186" s="163"/>
      <c r="AT186" s="158" t="s">
        <v>173</v>
      </c>
      <c r="AU186" s="158" t="s">
        <v>82</v>
      </c>
      <c r="AV186" s="13" t="s">
        <v>82</v>
      </c>
      <c r="AW186" s="13" t="s">
        <v>32</v>
      </c>
      <c r="AX186" s="13" t="s">
        <v>73</v>
      </c>
      <c r="AY186" s="158" t="s">
        <v>161</v>
      </c>
    </row>
    <row r="187" spans="2:51" s="13" customFormat="1" ht="12">
      <c r="B187" s="157"/>
      <c r="D187" s="151" t="s">
        <v>173</v>
      </c>
      <c r="E187" s="158" t="s">
        <v>3</v>
      </c>
      <c r="F187" s="159" t="s">
        <v>733</v>
      </c>
      <c r="H187" s="160">
        <v>54</v>
      </c>
      <c r="I187" s="161"/>
      <c r="L187" s="157"/>
      <c r="M187" s="162"/>
      <c r="T187" s="163"/>
      <c r="AT187" s="158" t="s">
        <v>173</v>
      </c>
      <c r="AU187" s="158" t="s">
        <v>82</v>
      </c>
      <c r="AV187" s="13" t="s">
        <v>82</v>
      </c>
      <c r="AW187" s="13" t="s">
        <v>32</v>
      </c>
      <c r="AX187" s="13" t="s">
        <v>73</v>
      </c>
      <c r="AY187" s="158" t="s">
        <v>161</v>
      </c>
    </row>
    <row r="188" spans="2:51" s="13" customFormat="1" ht="12">
      <c r="B188" s="157"/>
      <c r="D188" s="151" t="s">
        <v>173</v>
      </c>
      <c r="E188" s="158" t="s">
        <v>3</v>
      </c>
      <c r="F188" s="159" t="s">
        <v>2622</v>
      </c>
      <c r="H188" s="160">
        <v>18.45</v>
      </c>
      <c r="I188" s="161"/>
      <c r="L188" s="157"/>
      <c r="M188" s="162"/>
      <c r="T188" s="163"/>
      <c r="AT188" s="158" t="s">
        <v>173</v>
      </c>
      <c r="AU188" s="158" t="s">
        <v>82</v>
      </c>
      <c r="AV188" s="13" t="s">
        <v>82</v>
      </c>
      <c r="AW188" s="13" t="s">
        <v>32</v>
      </c>
      <c r="AX188" s="13" t="s">
        <v>73</v>
      </c>
      <c r="AY188" s="158" t="s">
        <v>161</v>
      </c>
    </row>
    <row r="189" spans="2:51" s="14" customFormat="1" ht="12">
      <c r="B189" s="164"/>
      <c r="D189" s="151" t="s">
        <v>173</v>
      </c>
      <c r="E189" s="165" t="s">
        <v>3</v>
      </c>
      <c r="F189" s="166" t="s">
        <v>192</v>
      </c>
      <c r="H189" s="167">
        <v>141.45</v>
      </c>
      <c r="I189" s="168"/>
      <c r="L189" s="164"/>
      <c r="M189" s="169"/>
      <c r="T189" s="170"/>
      <c r="AT189" s="165" t="s">
        <v>173</v>
      </c>
      <c r="AU189" s="165" t="s">
        <v>82</v>
      </c>
      <c r="AV189" s="14" t="s">
        <v>169</v>
      </c>
      <c r="AW189" s="14" t="s">
        <v>32</v>
      </c>
      <c r="AX189" s="14" t="s">
        <v>80</v>
      </c>
      <c r="AY189" s="165" t="s">
        <v>161</v>
      </c>
    </row>
    <row r="190" spans="2:65" s="1" customFormat="1" ht="21.75" customHeight="1">
      <c r="B190" s="132"/>
      <c r="C190" s="133" t="s">
        <v>434</v>
      </c>
      <c r="D190" s="133" t="s">
        <v>164</v>
      </c>
      <c r="E190" s="134" t="s">
        <v>2623</v>
      </c>
      <c r="F190" s="135" t="s">
        <v>2624</v>
      </c>
      <c r="G190" s="136" t="s">
        <v>340</v>
      </c>
      <c r="H190" s="137">
        <v>2</v>
      </c>
      <c r="I190" s="138"/>
      <c r="J190" s="139">
        <f>ROUND(I190*H190,2)</f>
        <v>0</v>
      </c>
      <c r="K190" s="135" t="s">
        <v>2548</v>
      </c>
      <c r="L190" s="33"/>
      <c r="M190" s="140" t="s">
        <v>3</v>
      </c>
      <c r="N190" s="141" t="s">
        <v>44</v>
      </c>
      <c r="P190" s="142">
        <f>O190*H190</f>
        <v>0</v>
      </c>
      <c r="Q190" s="142">
        <v>0</v>
      </c>
      <c r="R190" s="142">
        <f>Q190*H190</f>
        <v>0</v>
      </c>
      <c r="S190" s="142">
        <v>0</v>
      </c>
      <c r="T190" s="143">
        <f>S190*H190</f>
        <v>0</v>
      </c>
      <c r="AR190" s="144" t="s">
        <v>310</v>
      </c>
      <c r="AT190" s="144" t="s">
        <v>164</v>
      </c>
      <c r="AU190" s="144" t="s">
        <v>82</v>
      </c>
      <c r="AY190" s="18" t="s">
        <v>161</v>
      </c>
      <c r="BE190" s="145">
        <f>IF(N190="základní",J190,0)</f>
        <v>0</v>
      </c>
      <c r="BF190" s="145">
        <f>IF(N190="snížená",J190,0)</f>
        <v>0</v>
      </c>
      <c r="BG190" s="145">
        <f>IF(N190="zákl. přenesená",J190,0)</f>
        <v>0</v>
      </c>
      <c r="BH190" s="145">
        <f>IF(N190="sníž. přenesená",J190,0)</f>
        <v>0</v>
      </c>
      <c r="BI190" s="145">
        <f>IF(N190="nulová",J190,0)</f>
        <v>0</v>
      </c>
      <c r="BJ190" s="18" t="s">
        <v>80</v>
      </c>
      <c r="BK190" s="145">
        <f>ROUND(I190*H190,2)</f>
        <v>0</v>
      </c>
      <c r="BL190" s="18" t="s">
        <v>310</v>
      </c>
      <c r="BM190" s="144" t="s">
        <v>591</v>
      </c>
    </row>
    <row r="191" spans="2:51" s="13" customFormat="1" ht="12">
      <c r="B191" s="157"/>
      <c r="D191" s="151" t="s">
        <v>173</v>
      </c>
      <c r="E191" s="158" t="s">
        <v>3</v>
      </c>
      <c r="F191" s="159" t="s">
        <v>82</v>
      </c>
      <c r="H191" s="160">
        <v>2</v>
      </c>
      <c r="I191" s="161"/>
      <c r="L191" s="157"/>
      <c r="M191" s="162"/>
      <c r="T191" s="163"/>
      <c r="AT191" s="158" t="s">
        <v>173</v>
      </c>
      <c r="AU191" s="158" t="s">
        <v>82</v>
      </c>
      <c r="AV191" s="13" t="s">
        <v>82</v>
      </c>
      <c r="AW191" s="13" t="s">
        <v>32</v>
      </c>
      <c r="AX191" s="13" t="s">
        <v>73</v>
      </c>
      <c r="AY191" s="158" t="s">
        <v>161</v>
      </c>
    </row>
    <row r="192" spans="2:51" s="14" customFormat="1" ht="12">
      <c r="B192" s="164"/>
      <c r="D192" s="151" t="s">
        <v>173</v>
      </c>
      <c r="E192" s="165" t="s">
        <v>3</v>
      </c>
      <c r="F192" s="166" t="s">
        <v>192</v>
      </c>
      <c r="H192" s="167">
        <v>2</v>
      </c>
      <c r="I192" s="168"/>
      <c r="L192" s="164"/>
      <c r="M192" s="169"/>
      <c r="T192" s="170"/>
      <c r="AT192" s="165" t="s">
        <v>173</v>
      </c>
      <c r="AU192" s="165" t="s">
        <v>82</v>
      </c>
      <c r="AV192" s="14" t="s">
        <v>169</v>
      </c>
      <c r="AW192" s="14" t="s">
        <v>32</v>
      </c>
      <c r="AX192" s="14" t="s">
        <v>80</v>
      </c>
      <c r="AY192" s="165" t="s">
        <v>161</v>
      </c>
    </row>
    <row r="193" spans="2:65" s="1" customFormat="1" ht="24.2" customHeight="1">
      <c r="B193" s="132"/>
      <c r="C193" s="133" t="s">
        <v>481</v>
      </c>
      <c r="D193" s="133" t="s">
        <v>164</v>
      </c>
      <c r="E193" s="134" t="s">
        <v>2625</v>
      </c>
      <c r="F193" s="135" t="s">
        <v>2626</v>
      </c>
      <c r="G193" s="136" t="s">
        <v>340</v>
      </c>
      <c r="H193" s="137">
        <v>79.35</v>
      </c>
      <c r="I193" s="138"/>
      <c r="J193" s="139">
        <f>ROUND(I193*H193,2)</f>
        <v>0</v>
      </c>
      <c r="K193" s="135" t="s">
        <v>2548</v>
      </c>
      <c r="L193" s="33"/>
      <c r="M193" s="140" t="s">
        <v>3</v>
      </c>
      <c r="N193" s="141" t="s">
        <v>44</v>
      </c>
      <c r="P193" s="142">
        <f>O193*H193</f>
        <v>0</v>
      </c>
      <c r="Q193" s="142">
        <v>0</v>
      </c>
      <c r="R193" s="142">
        <f>Q193*H193</f>
        <v>0</v>
      </c>
      <c r="S193" s="142">
        <v>0</v>
      </c>
      <c r="T193" s="143">
        <f>S193*H193</f>
        <v>0</v>
      </c>
      <c r="AR193" s="144" t="s">
        <v>310</v>
      </c>
      <c r="AT193" s="144" t="s">
        <v>164</v>
      </c>
      <c r="AU193" s="144" t="s">
        <v>82</v>
      </c>
      <c r="AY193" s="18" t="s">
        <v>161</v>
      </c>
      <c r="BE193" s="145">
        <f>IF(N193="základní",J193,0)</f>
        <v>0</v>
      </c>
      <c r="BF193" s="145">
        <f>IF(N193="snížená",J193,0)</f>
        <v>0</v>
      </c>
      <c r="BG193" s="145">
        <f>IF(N193="zákl. přenesená",J193,0)</f>
        <v>0</v>
      </c>
      <c r="BH193" s="145">
        <f>IF(N193="sníž. přenesená",J193,0)</f>
        <v>0</v>
      </c>
      <c r="BI193" s="145">
        <f>IF(N193="nulová",J193,0)</f>
        <v>0</v>
      </c>
      <c r="BJ193" s="18" t="s">
        <v>80</v>
      </c>
      <c r="BK193" s="145">
        <f>ROUND(I193*H193,2)</f>
        <v>0</v>
      </c>
      <c r="BL193" s="18" t="s">
        <v>310</v>
      </c>
      <c r="BM193" s="144" t="s">
        <v>607</v>
      </c>
    </row>
    <row r="194" spans="2:51" s="13" customFormat="1" ht="12">
      <c r="B194" s="157"/>
      <c r="D194" s="151" t="s">
        <v>173</v>
      </c>
      <c r="E194" s="158" t="s">
        <v>3</v>
      </c>
      <c r="F194" s="159" t="s">
        <v>848</v>
      </c>
      <c r="H194" s="160">
        <v>69</v>
      </c>
      <c r="I194" s="161"/>
      <c r="L194" s="157"/>
      <c r="M194" s="162"/>
      <c r="T194" s="163"/>
      <c r="AT194" s="158" t="s">
        <v>173</v>
      </c>
      <c r="AU194" s="158" t="s">
        <v>82</v>
      </c>
      <c r="AV194" s="13" t="s">
        <v>82</v>
      </c>
      <c r="AW194" s="13" t="s">
        <v>32</v>
      </c>
      <c r="AX194" s="13" t="s">
        <v>73</v>
      </c>
      <c r="AY194" s="158" t="s">
        <v>161</v>
      </c>
    </row>
    <row r="195" spans="2:51" s="13" customFormat="1" ht="12">
      <c r="B195" s="157"/>
      <c r="D195" s="151" t="s">
        <v>173</v>
      </c>
      <c r="E195" s="158" t="s">
        <v>3</v>
      </c>
      <c r="F195" s="159" t="s">
        <v>2627</v>
      </c>
      <c r="H195" s="160">
        <v>10.35</v>
      </c>
      <c r="I195" s="161"/>
      <c r="L195" s="157"/>
      <c r="M195" s="162"/>
      <c r="T195" s="163"/>
      <c r="AT195" s="158" t="s">
        <v>173</v>
      </c>
      <c r="AU195" s="158" t="s">
        <v>82</v>
      </c>
      <c r="AV195" s="13" t="s">
        <v>82</v>
      </c>
      <c r="AW195" s="13" t="s">
        <v>32</v>
      </c>
      <c r="AX195" s="13" t="s">
        <v>73</v>
      </c>
      <c r="AY195" s="158" t="s">
        <v>161</v>
      </c>
    </row>
    <row r="196" spans="2:51" s="14" customFormat="1" ht="12">
      <c r="B196" s="164"/>
      <c r="D196" s="151" t="s">
        <v>173</v>
      </c>
      <c r="E196" s="165" t="s">
        <v>3</v>
      </c>
      <c r="F196" s="166" t="s">
        <v>192</v>
      </c>
      <c r="H196" s="167">
        <v>79.35</v>
      </c>
      <c r="I196" s="168"/>
      <c r="L196" s="164"/>
      <c r="M196" s="169"/>
      <c r="T196" s="170"/>
      <c r="AT196" s="165" t="s">
        <v>173</v>
      </c>
      <c r="AU196" s="165" t="s">
        <v>82</v>
      </c>
      <c r="AV196" s="14" t="s">
        <v>169</v>
      </c>
      <c r="AW196" s="14" t="s">
        <v>32</v>
      </c>
      <c r="AX196" s="14" t="s">
        <v>80</v>
      </c>
      <c r="AY196" s="165" t="s">
        <v>161</v>
      </c>
    </row>
    <row r="197" spans="2:65" s="1" customFormat="1" ht="24.2" customHeight="1">
      <c r="B197" s="132"/>
      <c r="C197" s="133" t="s">
        <v>488</v>
      </c>
      <c r="D197" s="133" t="s">
        <v>164</v>
      </c>
      <c r="E197" s="134" t="s">
        <v>2628</v>
      </c>
      <c r="F197" s="135" t="s">
        <v>2629</v>
      </c>
      <c r="G197" s="136" t="s">
        <v>340</v>
      </c>
      <c r="H197" s="137">
        <v>2</v>
      </c>
      <c r="I197" s="138"/>
      <c r="J197" s="139">
        <f>ROUND(I197*H197,2)</f>
        <v>0</v>
      </c>
      <c r="K197" s="135" t="s">
        <v>2548</v>
      </c>
      <c r="L197" s="33"/>
      <c r="M197" s="140" t="s">
        <v>3</v>
      </c>
      <c r="N197" s="141" t="s">
        <v>44</v>
      </c>
      <c r="P197" s="142">
        <f>O197*H197</f>
        <v>0</v>
      </c>
      <c r="Q197" s="142">
        <v>0</v>
      </c>
      <c r="R197" s="142">
        <f>Q197*H197</f>
        <v>0</v>
      </c>
      <c r="S197" s="142">
        <v>0</v>
      </c>
      <c r="T197" s="143">
        <f>S197*H197</f>
        <v>0</v>
      </c>
      <c r="AR197" s="144" t="s">
        <v>310</v>
      </c>
      <c r="AT197" s="144" t="s">
        <v>164</v>
      </c>
      <c r="AU197" s="144" t="s">
        <v>82</v>
      </c>
      <c r="AY197" s="18" t="s">
        <v>161</v>
      </c>
      <c r="BE197" s="145">
        <f>IF(N197="základní",J197,0)</f>
        <v>0</v>
      </c>
      <c r="BF197" s="145">
        <f>IF(N197="snížená",J197,0)</f>
        <v>0</v>
      </c>
      <c r="BG197" s="145">
        <f>IF(N197="zákl. přenesená",J197,0)</f>
        <v>0</v>
      </c>
      <c r="BH197" s="145">
        <f>IF(N197="sníž. přenesená",J197,0)</f>
        <v>0</v>
      </c>
      <c r="BI197" s="145">
        <f>IF(N197="nulová",J197,0)</f>
        <v>0</v>
      </c>
      <c r="BJ197" s="18" t="s">
        <v>80</v>
      </c>
      <c r="BK197" s="145">
        <f>ROUND(I197*H197,2)</f>
        <v>0</v>
      </c>
      <c r="BL197" s="18" t="s">
        <v>310</v>
      </c>
      <c r="BM197" s="144" t="s">
        <v>630</v>
      </c>
    </row>
    <row r="198" spans="2:51" s="13" customFormat="1" ht="12">
      <c r="B198" s="157"/>
      <c r="D198" s="151" t="s">
        <v>173</v>
      </c>
      <c r="E198" s="158" t="s">
        <v>3</v>
      </c>
      <c r="F198" s="159" t="s">
        <v>82</v>
      </c>
      <c r="H198" s="160">
        <v>2</v>
      </c>
      <c r="I198" s="161"/>
      <c r="L198" s="157"/>
      <c r="M198" s="162"/>
      <c r="T198" s="163"/>
      <c r="AT198" s="158" t="s">
        <v>173</v>
      </c>
      <c r="AU198" s="158" t="s">
        <v>82</v>
      </c>
      <c r="AV198" s="13" t="s">
        <v>82</v>
      </c>
      <c r="AW198" s="13" t="s">
        <v>32</v>
      </c>
      <c r="AX198" s="13" t="s">
        <v>73</v>
      </c>
      <c r="AY198" s="158" t="s">
        <v>161</v>
      </c>
    </row>
    <row r="199" spans="2:51" s="14" customFormat="1" ht="12">
      <c r="B199" s="164"/>
      <c r="D199" s="151" t="s">
        <v>173</v>
      </c>
      <c r="E199" s="165" t="s">
        <v>3</v>
      </c>
      <c r="F199" s="166" t="s">
        <v>192</v>
      </c>
      <c r="H199" s="167">
        <v>2</v>
      </c>
      <c r="I199" s="168"/>
      <c r="L199" s="164"/>
      <c r="M199" s="169"/>
      <c r="T199" s="170"/>
      <c r="AT199" s="165" t="s">
        <v>173</v>
      </c>
      <c r="AU199" s="165" t="s">
        <v>82</v>
      </c>
      <c r="AV199" s="14" t="s">
        <v>169</v>
      </c>
      <c r="AW199" s="14" t="s">
        <v>32</v>
      </c>
      <c r="AX199" s="14" t="s">
        <v>80</v>
      </c>
      <c r="AY199" s="165" t="s">
        <v>161</v>
      </c>
    </row>
    <row r="200" spans="2:65" s="1" customFormat="1" ht="24.2" customHeight="1">
      <c r="B200" s="132"/>
      <c r="C200" s="133" t="s">
        <v>513</v>
      </c>
      <c r="D200" s="133" t="s">
        <v>164</v>
      </c>
      <c r="E200" s="134" t="s">
        <v>2630</v>
      </c>
      <c r="F200" s="135" t="s">
        <v>2631</v>
      </c>
      <c r="G200" s="136" t="s">
        <v>340</v>
      </c>
      <c r="H200" s="137">
        <v>62.1</v>
      </c>
      <c r="I200" s="138"/>
      <c r="J200" s="139">
        <f>ROUND(I200*H200,2)</f>
        <v>0</v>
      </c>
      <c r="K200" s="135" t="s">
        <v>2548</v>
      </c>
      <c r="L200" s="33"/>
      <c r="M200" s="140" t="s">
        <v>3</v>
      </c>
      <c r="N200" s="141" t="s">
        <v>44</v>
      </c>
      <c r="P200" s="142">
        <f>O200*H200</f>
        <v>0</v>
      </c>
      <c r="Q200" s="142">
        <v>0</v>
      </c>
      <c r="R200" s="142">
        <f>Q200*H200</f>
        <v>0</v>
      </c>
      <c r="S200" s="142">
        <v>0</v>
      </c>
      <c r="T200" s="143">
        <f>S200*H200</f>
        <v>0</v>
      </c>
      <c r="AR200" s="144" t="s">
        <v>310</v>
      </c>
      <c r="AT200" s="144" t="s">
        <v>164</v>
      </c>
      <c r="AU200" s="144" t="s">
        <v>82</v>
      </c>
      <c r="AY200" s="18" t="s">
        <v>161</v>
      </c>
      <c r="BE200" s="145">
        <f>IF(N200="základní",J200,0)</f>
        <v>0</v>
      </c>
      <c r="BF200" s="145">
        <f>IF(N200="snížená",J200,0)</f>
        <v>0</v>
      </c>
      <c r="BG200" s="145">
        <f>IF(N200="zákl. přenesená",J200,0)</f>
        <v>0</v>
      </c>
      <c r="BH200" s="145">
        <f>IF(N200="sníž. přenesená",J200,0)</f>
        <v>0</v>
      </c>
      <c r="BI200" s="145">
        <f>IF(N200="nulová",J200,0)</f>
        <v>0</v>
      </c>
      <c r="BJ200" s="18" t="s">
        <v>80</v>
      </c>
      <c r="BK200" s="145">
        <f>ROUND(I200*H200,2)</f>
        <v>0</v>
      </c>
      <c r="BL200" s="18" t="s">
        <v>310</v>
      </c>
      <c r="BM200" s="144" t="s">
        <v>644</v>
      </c>
    </row>
    <row r="201" spans="2:51" s="13" customFormat="1" ht="12">
      <c r="B201" s="157"/>
      <c r="D201" s="151" t="s">
        <v>173</v>
      </c>
      <c r="E201" s="158" t="s">
        <v>3</v>
      </c>
      <c r="F201" s="159" t="s">
        <v>733</v>
      </c>
      <c r="H201" s="160">
        <v>54</v>
      </c>
      <c r="I201" s="161"/>
      <c r="L201" s="157"/>
      <c r="M201" s="162"/>
      <c r="T201" s="163"/>
      <c r="AT201" s="158" t="s">
        <v>173</v>
      </c>
      <c r="AU201" s="158" t="s">
        <v>82</v>
      </c>
      <c r="AV201" s="13" t="s">
        <v>82</v>
      </c>
      <c r="AW201" s="13" t="s">
        <v>32</v>
      </c>
      <c r="AX201" s="13" t="s">
        <v>73</v>
      </c>
      <c r="AY201" s="158" t="s">
        <v>161</v>
      </c>
    </row>
    <row r="202" spans="2:51" s="13" customFormat="1" ht="12">
      <c r="B202" s="157"/>
      <c r="D202" s="151" t="s">
        <v>173</v>
      </c>
      <c r="E202" s="158" t="s">
        <v>3</v>
      </c>
      <c r="F202" s="159" t="s">
        <v>2632</v>
      </c>
      <c r="H202" s="160">
        <v>8.1</v>
      </c>
      <c r="I202" s="161"/>
      <c r="L202" s="157"/>
      <c r="M202" s="162"/>
      <c r="T202" s="163"/>
      <c r="AT202" s="158" t="s">
        <v>173</v>
      </c>
      <c r="AU202" s="158" t="s">
        <v>82</v>
      </c>
      <c r="AV202" s="13" t="s">
        <v>82</v>
      </c>
      <c r="AW202" s="13" t="s">
        <v>32</v>
      </c>
      <c r="AX202" s="13" t="s">
        <v>73</v>
      </c>
      <c r="AY202" s="158" t="s">
        <v>161</v>
      </c>
    </row>
    <row r="203" spans="2:51" s="14" customFormat="1" ht="12">
      <c r="B203" s="164"/>
      <c r="D203" s="151" t="s">
        <v>173</v>
      </c>
      <c r="E203" s="165" t="s">
        <v>3</v>
      </c>
      <c r="F203" s="166" t="s">
        <v>192</v>
      </c>
      <c r="H203" s="167">
        <v>62.1</v>
      </c>
      <c r="I203" s="168"/>
      <c r="L203" s="164"/>
      <c r="M203" s="169"/>
      <c r="T203" s="170"/>
      <c r="AT203" s="165" t="s">
        <v>173</v>
      </c>
      <c r="AU203" s="165" t="s">
        <v>82</v>
      </c>
      <c r="AV203" s="14" t="s">
        <v>169</v>
      </c>
      <c r="AW203" s="14" t="s">
        <v>32</v>
      </c>
      <c r="AX203" s="14" t="s">
        <v>80</v>
      </c>
      <c r="AY203" s="165" t="s">
        <v>161</v>
      </c>
    </row>
    <row r="204" spans="2:65" s="1" customFormat="1" ht="16.5" customHeight="1">
      <c r="B204" s="132"/>
      <c r="C204" s="133" t="s">
        <v>570</v>
      </c>
      <c r="D204" s="133" t="s">
        <v>164</v>
      </c>
      <c r="E204" s="134" t="s">
        <v>2633</v>
      </c>
      <c r="F204" s="135" t="s">
        <v>2634</v>
      </c>
      <c r="G204" s="136" t="s">
        <v>212</v>
      </c>
      <c r="H204" s="137">
        <v>13</v>
      </c>
      <c r="I204" s="138"/>
      <c r="J204" s="139">
        <f>ROUND(I204*H204,2)</f>
        <v>0</v>
      </c>
      <c r="K204" s="135" t="s">
        <v>2548</v>
      </c>
      <c r="L204" s="33"/>
      <c r="M204" s="140" t="s">
        <v>3</v>
      </c>
      <c r="N204" s="141" t="s">
        <v>44</v>
      </c>
      <c r="P204" s="142">
        <f>O204*H204</f>
        <v>0</v>
      </c>
      <c r="Q204" s="142">
        <v>0</v>
      </c>
      <c r="R204" s="142">
        <f>Q204*H204</f>
        <v>0</v>
      </c>
      <c r="S204" s="142">
        <v>0</v>
      </c>
      <c r="T204" s="143">
        <f>S204*H204</f>
        <v>0</v>
      </c>
      <c r="AR204" s="144" t="s">
        <v>310</v>
      </c>
      <c r="AT204" s="144" t="s">
        <v>164</v>
      </c>
      <c r="AU204" s="144" t="s">
        <v>82</v>
      </c>
      <c r="AY204" s="18" t="s">
        <v>161</v>
      </c>
      <c r="BE204" s="145">
        <f>IF(N204="základní",J204,0)</f>
        <v>0</v>
      </c>
      <c r="BF204" s="145">
        <f>IF(N204="snížená",J204,0)</f>
        <v>0</v>
      </c>
      <c r="BG204" s="145">
        <f>IF(N204="zákl. přenesená",J204,0)</f>
        <v>0</v>
      </c>
      <c r="BH204" s="145">
        <f>IF(N204="sníž. přenesená",J204,0)</f>
        <v>0</v>
      </c>
      <c r="BI204" s="145">
        <f>IF(N204="nulová",J204,0)</f>
        <v>0</v>
      </c>
      <c r="BJ204" s="18" t="s">
        <v>80</v>
      </c>
      <c r="BK204" s="145">
        <f>ROUND(I204*H204,2)</f>
        <v>0</v>
      </c>
      <c r="BL204" s="18" t="s">
        <v>310</v>
      </c>
      <c r="BM204" s="144" t="s">
        <v>668</v>
      </c>
    </row>
    <row r="205" spans="2:51" s="13" customFormat="1" ht="12">
      <c r="B205" s="157"/>
      <c r="D205" s="151" t="s">
        <v>173</v>
      </c>
      <c r="E205" s="158" t="s">
        <v>3</v>
      </c>
      <c r="F205" s="159" t="s">
        <v>283</v>
      </c>
      <c r="H205" s="160">
        <v>13</v>
      </c>
      <c r="I205" s="161"/>
      <c r="L205" s="157"/>
      <c r="M205" s="162"/>
      <c r="T205" s="163"/>
      <c r="AT205" s="158" t="s">
        <v>173</v>
      </c>
      <c r="AU205" s="158" t="s">
        <v>82</v>
      </c>
      <c r="AV205" s="13" t="s">
        <v>82</v>
      </c>
      <c r="AW205" s="13" t="s">
        <v>32</v>
      </c>
      <c r="AX205" s="13" t="s">
        <v>73</v>
      </c>
      <c r="AY205" s="158" t="s">
        <v>161</v>
      </c>
    </row>
    <row r="206" spans="2:51" s="14" customFormat="1" ht="12">
      <c r="B206" s="164"/>
      <c r="D206" s="151" t="s">
        <v>173</v>
      </c>
      <c r="E206" s="165" t="s">
        <v>3</v>
      </c>
      <c r="F206" s="166" t="s">
        <v>192</v>
      </c>
      <c r="H206" s="167">
        <v>13</v>
      </c>
      <c r="I206" s="168"/>
      <c r="L206" s="164"/>
      <c r="M206" s="169"/>
      <c r="T206" s="170"/>
      <c r="AT206" s="165" t="s">
        <v>173</v>
      </c>
      <c r="AU206" s="165" t="s">
        <v>82</v>
      </c>
      <c r="AV206" s="14" t="s">
        <v>169</v>
      </c>
      <c r="AW206" s="14" t="s">
        <v>32</v>
      </c>
      <c r="AX206" s="14" t="s">
        <v>80</v>
      </c>
      <c r="AY206" s="165" t="s">
        <v>161</v>
      </c>
    </row>
    <row r="207" spans="2:65" s="1" customFormat="1" ht="16.5" customHeight="1">
      <c r="B207" s="132"/>
      <c r="C207" s="133" t="s">
        <v>577</v>
      </c>
      <c r="D207" s="133" t="s">
        <v>164</v>
      </c>
      <c r="E207" s="134" t="s">
        <v>2635</v>
      </c>
      <c r="F207" s="135" t="s">
        <v>2636</v>
      </c>
      <c r="G207" s="136" t="s">
        <v>212</v>
      </c>
      <c r="H207" s="137">
        <v>35</v>
      </c>
      <c r="I207" s="138"/>
      <c r="J207" s="139">
        <f>ROUND(I207*H207,2)</f>
        <v>0</v>
      </c>
      <c r="K207" s="135" t="s">
        <v>2548</v>
      </c>
      <c r="L207" s="33"/>
      <c r="M207" s="140" t="s">
        <v>3</v>
      </c>
      <c r="N207" s="141" t="s">
        <v>44</v>
      </c>
      <c r="P207" s="142">
        <f>O207*H207</f>
        <v>0</v>
      </c>
      <c r="Q207" s="142">
        <v>0</v>
      </c>
      <c r="R207" s="142">
        <f>Q207*H207</f>
        <v>0</v>
      </c>
      <c r="S207" s="142">
        <v>0</v>
      </c>
      <c r="T207" s="143">
        <f>S207*H207</f>
        <v>0</v>
      </c>
      <c r="AR207" s="144" t="s">
        <v>310</v>
      </c>
      <c r="AT207" s="144" t="s">
        <v>164</v>
      </c>
      <c r="AU207" s="144" t="s">
        <v>82</v>
      </c>
      <c r="AY207" s="18" t="s">
        <v>161</v>
      </c>
      <c r="BE207" s="145">
        <f>IF(N207="základní",J207,0)</f>
        <v>0</v>
      </c>
      <c r="BF207" s="145">
        <f>IF(N207="snížená",J207,0)</f>
        <v>0</v>
      </c>
      <c r="BG207" s="145">
        <f>IF(N207="zákl. přenesená",J207,0)</f>
        <v>0</v>
      </c>
      <c r="BH207" s="145">
        <f>IF(N207="sníž. přenesená",J207,0)</f>
        <v>0</v>
      </c>
      <c r="BI207" s="145">
        <f>IF(N207="nulová",J207,0)</f>
        <v>0</v>
      </c>
      <c r="BJ207" s="18" t="s">
        <v>80</v>
      </c>
      <c r="BK207" s="145">
        <f>ROUND(I207*H207,2)</f>
        <v>0</v>
      </c>
      <c r="BL207" s="18" t="s">
        <v>310</v>
      </c>
      <c r="BM207" s="144" t="s">
        <v>676</v>
      </c>
    </row>
    <row r="208" spans="2:51" s="13" customFormat="1" ht="12">
      <c r="B208" s="157"/>
      <c r="D208" s="151" t="s">
        <v>173</v>
      </c>
      <c r="E208" s="158" t="s">
        <v>3</v>
      </c>
      <c r="F208" s="159" t="s">
        <v>577</v>
      </c>
      <c r="H208" s="160">
        <v>35</v>
      </c>
      <c r="I208" s="161"/>
      <c r="L208" s="157"/>
      <c r="M208" s="162"/>
      <c r="T208" s="163"/>
      <c r="AT208" s="158" t="s">
        <v>173</v>
      </c>
      <c r="AU208" s="158" t="s">
        <v>82</v>
      </c>
      <c r="AV208" s="13" t="s">
        <v>82</v>
      </c>
      <c r="AW208" s="13" t="s">
        <v>32</v>
      </c>
      <c r="AX208" s="13" t="s">
        <v>73</v>
      </c>
      <c r="AY208" s="158" t="s">
        <v>161</v>
      </c>
    </row>
    <row r="209" spans="2:51" s="14" customFormat="1" ht="12">
      <c r="B209" s="164"/>
      <c r="D209" s="151" t="s">
        <v>173</v>
      </c>
      <c r="E209" s="165" t="s">
        <v>3</v>
      </c>
      <c r="F209" s="166" t="s">
        <v>192</v>
      </c>
      <c r="H209" s="167">
        <v>35</v>
      </c>
      <c r="I209" s="168"/>
      <c r="L209" s="164"/>
      <c r="M209" s="169"/>
      <c r="T209" s="170"/>
      <c r="AT209" s="165" t="s">
        <v>173</v>
      </c>
      <c r="AU209" s="165" t="s">
        <v>82</v>
      </c>
      <c r="AV209" s="14" t="s">
        <v>169</v>
      </c>
      <c r="AW209" s="14" t="s">
        <v>32</v>
      </c>
      <c r="AX209" s="14" t="s">
        <v>80</v>
      </c>
      <c r="AY209" s="165" t="s">
        <v>161</v>
      </c>
    </row>
    <row r="210" spans="2:65" s="1" customFormat="1" ht="16.5" customHeight="1">
      <c r="B210" s="132"/>
      <c r="C210" s="133" t="s">
        <v>591</v>
      </c>
      <c r="D210" s="133" t="s">
        <v>164</v>
      </c>
      <c r="E210" s="134" t="s">
        <v>2637</v>
      </c>
      <c r="F210" s="135" t="s">
        <v>2638</v>
      </c>
      <c r="G210" s="136" t="s">
        <v>212</v>
      </c>
      <c r="H210" s="137">
        <v>8</v>
      </c>
      <c r="I210" s="138"/>
      <c r="J210" s="139">
        <f>ROUND(I210*H210,2)</f>
        <v>0</v>
      </c>
      <c r="K210" s="135" t="s">
        <v>2548</v>
      </c>
      <c r="L210" s="33"/>
      <c r="M210" s="140" t="s">
        <v>3</v>
      </c>
      <c r="N210" s="141" t="s">
        <v>44</v>
      </c>
      <c r="P210" s="142">
        <f>O210*H210</f>
        <v>0</v>
      </c>
      <c r="Q210" s="142">
        <v>0</v>
      </c>
      <c r="R210" s="142">
        <f>Q210*H210</f>
        <v>0</v>
      </c>
      <c r="S210" s="142">
        <v>0</v>
      </c>
      <c r="T210" s="143">
        <f>S210*H210</f>
        <v>0</v>
      </c>
      <c r="AR210" s="144" t="s">
        <v>310</v>
      </c>
      <c r="AT210" s="144" t="s">
        <v>164</v>
      </c>
      <c r="AU210" s="144" t="s">
        <v>82</v>
      </c>
      <c r="AY210" s="18" t="s">
        <v>161</v>
      </c>
      <c r="BE210" s="145">
        <f>IF(N210="základní",J210,0)</f>
        <v>0</v>
      </c>
      <c r="BF210" s="145">
        <f>IF(N210="snížená",J210,0)</f>
        <v>0</v>
      </c>
      <c r="BG210" s="145">
        <f>IF(N210="zákl. přenesená",J210,0)</f>
        <v>0</v>
      </c>
      <c r="BH210" s="145">
        <f>IF(N210="sníž. přenesená",J210,0)</f>
        <v>0</v>
      </c>
      <c r="BI210" s="145">
        <f>IF(N210="nulová",J210,0)</f>
        <v>0</v>
      </c>
      <c r="BJ210" s="18" t="s">
        <v>80</v>
      </c>
      <c r="BK210" s="145">
        <f>ROUND(I210*H210,2)</f>
        <v>0</v>
      </c>
      <c r="BL210" s="18" t="s">
        <v>310</v>
      </c>
      <c r="BM210" s="144" t="s">
        <v>691</v>
      </c>
    </row>
    <row r="211" spans="2:51" s="13" customFormat="1" ht="12">
      <c r="B211" s="157"/>
      <c r="D211" s="151" t="s">
        <v>173</v>
      </c>
      <c r="E211" s="158" t="s">
        <v>3</v>
      </c>
      <c r="F211" s="159" t="s">
        <v>196</v>
      </c>
      <c r="H211" s="160">
        <v>8</v>
      </c>
      <c r="I211" s="161"/>
      <c r="L211" s="157"/>
      <c r="M211" s="162"/>
      <c r="T211" s="163"/>
      <c r="AT211" s="158" t="s">
        <v>173</v>
      </c>
      <c r="AU211" s="158" t="s">
        <v>82</v>
      </c>
      <c r="AV211" s="13" t="s">
        <v>82</v>
      </c>
      <c r="AW211" s="13" t="s">
        <v>32</v>
      </c>
      <c r="AX211" s="13" t="s">
        <v>73</v>
      </c>
      <c r="AY211" s="158" t="s">
        <v>161</v>
      </c>
    </row>
    <row r="212" spans="2:51" s="14" customFormat="1" ht="12">
      <c r="B212" s="164"/>
      <c r="D212" s="151" t="s">
        <v>173</v>
      </c>
      <c r="E212" s="165" t="s">
        <v>3</v>
      </c>
      <c r="F212" s="166" t="s">
        <v>192</v>
      </c>
      <c r="H212" s="167">
        <v>8</v>
      </c>
      <c r="I212" s="168"/>
      <c r="L212" s="164"/>
      <c r="M212" s="169"/>
      <c r="T212" s="170"/>
      <c r="AT212" s="165" t="s">
        <v>173</v>
      </c>
      <c r="AU212" s="165" t="s">
        <v>82</v>
      </c>
      <c r="AV212" s="14" t="s">
        <v>169</v>
      </c>
      <c r="AW212" s="14" t="s">
        <v>32</v>
      </c>
      <c r="AX212" s="14" t="s">
        <v>80</v>
      </c>
      <c r="AY212" s="165" t="s">
        <v>161</v>
      </c>
    </row>
    <row r="213" spans="2:65" s="1" customFormat="1" ht="21.75" customHeight="1">
      <c r="B213" s="132"/>
      <c r="C213" s="133" t="s">
        <v>603</v>
      </c>
      <c r="D213" s="133" t="s">
        <v>164</v>
      </c>
      <c r="E213" s="134" t="s">
        <v>2639</v>
      </c>
      <c r="F213" s="135" t="s">
        <v>2640</v>
      </c>
      <c r="G213" s="136" t="s">
        <v>212</v>
      </c>
      <c r="H213" s="137">
        <v>5</v>
      </c>
      <c r="I213" s="138"/>
      <c r="J213" s="139">
        <f>ROUND(I213*H213,2)</f>
        <v>0</v>
      </c>
      <c r="K213" s="135" t="s">
        <v>2548</v>
      </c>
      <c r="L213" s="33"/>
      <c r="M213" s="140" t="s">
        <v>3</v>
      </c>
      <c r="N213" s="141" t="s">
        <v>44</v>
      </c>
      <c r="P213" s="142">
        <f>O213*H213</f>
        <v>0</v>
      </c>
      <c r="Q213" s="142">
        <v>0</v>
      </c>
      <c r="R213" s="142">
        <f>Q213*H213</f>
        <v>0</v>
      </c>
      <c r="S213" s="142">
        <v>0</v>
      </c>
      <c r="T213" s="143">
        <f>S213*H213</f>
        <v>0</v>
      </c>
      <c r="AR213" s="144" t="s">
        <v>310</v>
      </c>
      <c r="AT213" s="144" t="s">
        <v>164</v>
      </c>
      <c r="AU213" s="144" t="s">
        <v>82</v>
      </c>
      <c r="AY213" s="18" t="s">
        <v>161</v>
      </c>
      <c r="BE213" s="145">
        <f>IF(N213="základní",J213,0)</f>
        <v>0</v>
      </c>
      <c r="BF213" s="145">
        <f>IF(N213="snížená",J213,0)</f>
        <v>0</v>
      </c>
      <c r="BG213" s="145">
        <f>IF(N213="zákl. přenesená",J213,0)</f>
        <v>0</v>
      </c>
      <c r="BH213" s="145">
        <f>IF(N213="sníž. přenesená",J213,0)</f>
        <v>0</v>
      </c>
      <c r="BI213" s="145">
        <f>IF(N213="nulová",J213,0)</f>
        <v>0</v>
      </c>
      <c r="BJ213" s="18" t="s">
        <v>80</v>
      </c>
      <c r="BK213" s="145">
        <f>ROUND(I213*H213,2)</f>
        <v>0</v>
      </c>
      <c r="BL213" s="18" t="s">
        <v>310</v>
      </c>
      <c r="BM213" s="144" t="s">
        <v>294</v>
      </c>
    </row>
    <row r="214" spans="2:51" s="13" customFormat="1" ht="12">
      <c r="B214" s="157"/>
      <c r="D214" s="151" t="s">
        <v>173</v>
      </c>
      <c r="E214" s="158" t="s">
        <v>3</v>
      </c>
      <c r="F214" s="159" t="s">
        <v>216</v>
      </c>
      <c r="H214" s="160">
        <v>5</v>
      </c>
      <c r="I214" s="161"/>
      <c r="L214" s="157"/>
      <c r="M214" s="162"/>
      <c r="T214" s="163"/>
      <c r="AT214" s="158" t="s">
        <v>173</v>
      </c>
      <c r="AU214" s="158" t="s">
        <v>82</v>
      </c>
      <c r="AV214" s="13" t="s">
        <v>82</v>
      </c>
      <c r="AW214" s="13" t="s">
        <v>32</v>
      </c>
      <c r="AX214" s="13" t="s">
        <v>73</v>
      </c>
      <c r="AY214" s="158" t="s">
        <v>161</v>
      </c>
    </row>
    <row r="215" spans="2:51" s="14" customFormat="1" ht="12">
      <c r="B215" s="164"/>
      <c r="D215" s="151" t="s">
        <v>173</v>
      </c>
      <c r="E215" s="165" t="s">
        <v>3</v>
      </c>
      <c r="F215" s="166" t="s">
        <v>192</v>
      </c>
      <c r="H215" s="167">
        <v>5</v>
      </c>
      <c r="I215" s="168"/>
      <c r="L215" s="164"/>
      <c r="M215" s="169"/>
      <c r="T215" s="170"/>
      <c r="AT215" s="165" t="s">
        <v>173</v>
      </c>
      <c r="AU215" s="165" t="s">
        <v>82</v>
      </c>
      <c r="AV215" s="14" t="s">
        <v>169</v>
      </c>
      <c r="AW215" s="14" t="s">
        <v>32</v>
      </c>
      <c r="AX215" s="14" t="s">
        <v>80</v>
      </c>
      <c r="AY215" s="165" t="s">
        <v>161</v>
      </c>
    </row>
    <row r="216" spans="2:65" s="1" customFormat="1" ht="21.75" customHeight="1">
      <c r="B216" s="132"/>
      <c r="C216" s="133" t="s">
        <v>607</v>
      </c>
      <c r="D216" s="133" t="s">
        <v>164</v>
      </c>
      <c r="E216" s="134" t="s">
        <v>2641</v>
      </c>
      <c r="F216" s="135" t="s">
        <v>2642</v>
      </c>
      <c r="G216" s="136" t="s">
        <v>2643</v>
      </c>
      <c r="H216" s="137">
        <v>46</v>
      </c>
      <c r="I216" s="138"/>
      <c r="J216" s="139">
        <f>ROUND(I216*H216,2)</f>
        <v>0</v>
      </c>
      <c r="K216" s="135" t="s">
        <v>2548</v>
      </c>
      <c r="L216" s="33"/>
      <c r="M216" s="140" t="s">
        <v>3</v>
      </c>
      <c r="N216" s="141" t="s">
        <v>44</v>
      </c>
      <c r="P216" s="142">
        <f>O216*H216</f>
        <v>0</v>
      </c>
      <c r="Q216" s="142">
        <v>0</v>
      </c>
      <c r="R216" s="142">
        <f>Q216*H216</f>
        <v>0</v>
      </c>
      <c r="S216" s="142">
        <v>0</v>
      </c>
      <c r="T216" s="143">
        <f>S216*H216</f>
        <v>0</v>
      </c>
      <c r="AR216" s="144" t="s">
        <v>310</v>
      </c>
      <c r="AT216" s="144" t="s">
        <v>164</v>
      </c>
      <c r="AU216" s="144" t="s">
        <v>82</v>
      </c>
      <c r="AY216" s="18" t="s">
        <v>161</v>
      </c>
      <c r="BE216" s="145">
        <f>IF(N216="základní",J216,0)</f>
        <v>0</v>
      </c>
      <c r="BF216" s="145">
        <f>IF(N216="snížená",J216,0)</f>
        <v>0</v>
      </c>
      <c r="BG216" s="145">
        <f>IF(N216="zákl. přenesená",J216,0)</f>
        <v>0</v>
      </c>
      <c r="BH216" s="145">
        <f>IF(N216="sníž. přenesená",J216,0)</f>
        <v>0</v>
      </c>
      <c r="BI216" s="145">
        <f>IF(N216="nulová",J216,0)</f>
        <v>0</v>
      </c>
      <c r="BJ216" s="18" t="s">
        <v>80</v>
      </c>
      <c r="BK216" s="145">
        <f>ROUND(I216*H216,2)</f>
        <v>0</v>
      </c>
      <c r="BL216" s="18" t="s">
        <v>310</v>
      </c>
      <c r="BM216" s="144" t="s">
        <v>720</v>
      </c>
    </row>
    <row r="217" spans="2:51" s="13" customFormat="1" ht="12">
      <c r="B217" s="157"/>
      <c r="D217" s="151" t="s">
        <v>173</v>
      </c>
      <c r="E217" s="158" t="s">
        <v>3</v>
      </c>
      <c r="F217" s="159" t="s">
        <v>676</v>
      </c>
      <c r="H217" s="160">
        <v>46</v>
      </c>
      <c r="I217" s="161"/>
      <c r="L217" s="157"/>
      <c r="M217" s="162"/>
      <c r="T217" s="163"/>
      <c r="AT217" s="158" t="s">
        <v>173</v>
      </c>
      <c r="AU217" s="158" t="s">
        <v>82</v>
      </c>
      <c r="AV217" s="13" t="s">
        <v>82</v>
      </c>
      <c r="AW217" s="13" t="s">
        <v>32</v>
      </c>
      <c r="AX217" s="13" t="s">
        <v>73</v>
      </c>
      <c r="AY217" s="158" t="s">
        <v>161</v>
      </c>
    </row>
    <row r="218" spans="2:51" s="14" customFormat="1" ht="12">
      <c r="B218" s="164"/>
      <c r="D218" s="151" t="s">
        <v>173</v>
      </c>
      <c r="E218" s="165" t="s">
        <v>3</v>
      </c>
      <c r="F218" s="166" t="s">
        <v>192</v>
      </c>
      <c r="H218" s="167">
        <v>46</v>
      </c>
      <c r="I218" s="168"/>
      <c r="L218" s="164"/>
      <c r="M218" s="169"/>
      <c r="T218" s="170"/>
      <c r="AT218" s="165" t="s">
        <v>173</v>
      </c>
      <c r="AU218" s="165" t="s">
        <v>82</v>
      </c>
      <c r="AV218" s="14" t="s">
        <v>169</v>
      </c>
      <c r="AW218" s="14" t="s">
        <v>32</v>
      </c>
      <c r="AX218" s="14" t="s">
        <v>80</v>
      </c>
      <c r="AY218" s="165" t="s">
        <v>161</v>
      </c>
    </row>
    <row r="219" spans="2:65" s="1" customFormat="1" ht="16.5" customHeight="1">
      <c r="B219" s="132"/>
      <c r="C219" s="133" t="s">
        <v>625</v>
      </c>
      <c r="D219" s="133" t="s">
        <v>164</v>
      </c>
      <c r="E219" s="134" t="s">
        <v>2644</v>
      </c>
      <c r="F219" s="135" t="s">
        <v>2645</v>
      </c>
      <c r="G219" s="136" t="s">
        <v>212</v>
      </c>
      <c r="H219" s="137">
        <v>83</v>
      </c>
      <c r="I219" s="138"/>
      <c r="J219" s="139">
        <f>ROUND(I219*H219,2)</f>
        <v>0</v>
      </c>
      <c r="K219" s="135" t="s">
        <v>2548</v>
      </c>
      <c r="L219" s="33"/>
      <c r="M219" s="140" t="s">
        <v>3</v>
      </c>
      <c r="N219" s="141" t="s">
        <v>44</v>
      </c>
      <c r="P219" s="142">
        <f>O219*H219</f>
        <v>0</v>
      </c>
      <c r="Q219" s="142">
        <v>0</v>
      </c>
      <c r="R219" s="142">
        <f>Q219*H219</f>
        <v>0</v>
      </c>
      <c r="S219" s="142">
        <v>0</v>
      </c>
      <c r="T219" s="143">
        <f>S219*H219</f>
        <v>0</v>
      </c>
      <c r="AR219" s="144" t="s">
        <v>310</v>
      </c>
      <c r="AT219" s="144" t="s">
        <v>164</v>
      </c>
      <c r="AU219" s="144" t="s">
        <v>82</v>
      </c>
      <c r="AY219" s="18" t="s">
        <v>161</v>
      </c>
      <c r="BE219" s="145">
        <f>IF(N219="základní",J219,0)</f>
        <v>0</v>
      </c>
      <c r="BF219" s="145">
        <f>IF(N219="snížená",J219,0)</f>
        <v>0</v>
      </c>
      <c r="BG219" s="145">
        <f>IF(N219="zákl. přenesená",J219,0)</f>
        <v>0</v>
      </c>
      <c r="BH219" s="145">
        <f>IF(N219="sníž. přenesená",J219,0)</f>
        <v>0</v>
      </c>
      <c r="BI219" s="145">
        <f>IF(N219="nulová",J219,0)</f>
        <v>0</v>
      </c>
      <c r="BJ219" s="18" t="s">
        <v>80</v>
      </c>
      <c r="BK219" s="145">
        <f>ROUND(I219*H219,2)</f>
        <v>0</v>
      </c>
      <c r="BL219" s="18" t="s">
        <v>310</v>
      </c>
      <c r="BM219" s="144" t="s">
        <v>733</v>
      </c>
    </row>
    <row r="220" spans="2:51" s="13" customFormat="1" ht="12">
      <c r="B220" s="157"/>
      <c r="D220" s="151" t="s">
        <v>173</v>
      </c>
      <c r="E220" s="158" t="s">
        <v>3</v>
      </c>
      <c r="F220" s="159" t="s">
        <v>938</v>
      </c>
      <c r="H220" s="160">
        <v>83</v>
      </c>
      <c r="I220" s="161"/>
      <c r="L220" s="157"/>
      <c r="M220" s="162"/>
      <c r="T220" s="163"/>
      <c r="AT220" s="158" t="s">
        <v>173</v>
      </c>
      <c r="AU220" s="158" t="s">
        <v>82</v>
      </c>
      <c r="AV220" s="13" t="s">
        <v>82</v>
      </c>
      <c r="AW220" s="13" t="s">
        <v>32</v>
      </c>
      <c r="AX220" s="13" t="s">
        <v>73</v>
      </c>
      <c r="AY220" s="158" t="s">
        <v>161</v>
      </c>
    </row>
    <row r="221" spans="2:51" s="14" customFormat="1" ht="12">
      <c r="B221" s="164"/>
      <c r="D221" s="151" t="s">
        <v>173</v>
      </c>
      <c r="E221" s="165" t="s">
        <v>3</v>
      </c>
      <c r="F221" s="166" t="s">
        <v>192</v>
      </c>
      <c r="H221" s="167">
        <v>83</v>
      </c>
      <c r="I221" s="168"/>
      <c r="L221" s="164"/>
      <c r="M221" s="169"/>
      <c r="T221" s="170"/>
      <c r="AT221" s="165" t="s">
        <v>173</v>
      </c>
      <c r="AU221" s="165" t="s">
        <v>82</v>
      </c>
      <c r="AV221" s="14" t="s">
        <v>169</v>
      </c>
      <c r="AW221" s="14" t="s">
        <v>32</v>
      </c>
      <c r="AX221" s="14" t="s">
        <v>80</v>
      </c>
      <c r="AY221" s="165" t="s">
        <v>161</v>
      </c>
    </row>
    <row r="222" spans="2:65" s="1" customFormat="1" ht="16.5" customHeight="1">
      <c r="B222" s="132"/>
      <c r="C222" s="133" t="s">
        <v>630</v>
      </c>
      <c r="D222" s="133" t="s">
        <v>164</v>
      </c>
      <c r="E222" s="134" t="s">
        <v>2646</v>
      </c>
      <c r="F222" s="135" t="s">
        <v>2647</v>
      </c>
      <c r="G222" s="136" t="s">
        <v>340</v>
      </c>
      <c r="H222" s="137">
        <v>124</v>
      </c>
      <c r="I222" s="138"/>
      <c r="J222" s="139">
        <f>ROUND(I222*H222,2)</f>
        <v>0</v>
      </c>
      <c r="K222" s="135" t="s">
        <v>2548</v>
      </c>
      <c r="L222" s="33"/>
      <c r="M222" s="140" t="s">
        <v>3</v>
      </c>
      <c r="N222" s="141" t="s">
        <v>44</v>
      </c>
      <c r="P222" s="142">
        <f>O222*H222</f>
        <v>0</v>
      </c>
      <c r="Q222" s="142">
        <v>0</v>
      </c>
      <c r="R222" s="142">
        <f>Q222*H222</f>
        <v>0</v>
      </c>
      <c r="S222" s="142">
        <v>0</v>
      </c>
      <c r="T222" s="143">
        <f>S222*H222</f>
        <v>0</v>
      </c>
      <c r="AR222" s="144" t="s">
        <v>310</v>
      </c>
      <c r="AT222" s="144" t="s">
        <v>164</v>
      </c>
      <c r="AU222" s="144" t="s">
        <v>82</v>
      </c>
      <c r="AY222" s="18" t="s">
        <v>161</v>
      </c>
      <c r="BE222" s="145">
        <f>IF(N222="základní",J222,0)</f>
        <v>0</v>
      </c>
      <c r="BF222" s="145">
        <f>IF(N222="snížená",J222,0)</f>
        <v>0</v>
      </c>
      <c r="BG222" s="145">
        <f>IF(N222="zákl. přenesená",J222,0)</f>
        <v>0</v>
      </c>
      <c r="BH222" s="145">
        <f>IF(N222="sníž. přenesená",J222,0)</f>
        <v>0</v>
      </c>
      <c r="BI222" s="145">
        <f>IF(N222="nulová",J222,0)</f>
        <v>0</v>
      </c>
      <c r="BJ222" s="18" t="s">
        <v>80</v>
      </c>
      <c r="BK222" s="145">
        <f>ROUND(I222*H222,2)</f>
        <v>0</v>
      </c>
      <c r="BL222" s="18" t="s">
        <v>310</v>
      </c>
      <c r="BM222" s="144" t="s">
        <v>755</v>
      </c>
    </row>
    <row r="223" spans="2:51" s="13" customFormat="1" ht="12">
      <c r="B223" s="157"/>
      <c r="D223" s="151" t="s">
        <v>173</v>
      </c>
      <c r="E223" s="158" t="s">
        <v>3</v>
      </c>
      <c r="F223" s="159" t="s">
        <v>1170</v>
      </c>
      <c r="H223" s="160">
        <v>124</v>
      </c>
      <c r="I223" s="161"/>
      <c r="L223" s="157"/>
      <c r="M223" s="162"/>
      <c r="T223" s="163"/>
      <c r="AT223" s="158" t="s">
        <v>173</v>
      </c>
      <c r="AU223" s="158" t="s">
        <v>82</v>
      </c>
      <c r="AV223" s="13" t="s">
        <v>82</v>
      </c>
      <c r="AW223" s="13" t="s">
        <v>32</v>
      </c>
      <c r="AX223" s="13" t="s">
        <v>73</v>
      </c>
      <c r="AY223" s="158" t="s">
        <v>161</v>
      </c>
    </row>
    <row r="224" spans="2:51" s="14" customFormat="1" ht="12">
      <c r="B224" s="164"/>
      <c r="D224" s="151" t="s">
        <v>173</v>
      </c>
      <c r="E224" s="165" t="s">
        <v>3</v>
      </c>
      <c r="F224" s="166" t="s">
        <v>192</v>
      </c>
      <c r="H224" s="167">
        <v>124</v>
      </c>
      <c r="I224" s="168"/>
      <c r="L224" s="164"/>
      <c r="M224" s="169"/>
      <c r="T224" s="170"/>
      <c r="AT224" s="165" t="s">
        <v>173</v>
      </c>
      <c r="AU224" s="165" t="s">
        <v>82</v>
      </c>
      <c r="AV224" s="14" t="s">
        <v>169</v>
      </c>
      <c r="AW224" s="14" t="s">
        <v>32</v>
      </c>
      <c r="AX224" s="14" t="s">
        <v>80</v>
      </c>
      <c r="AY224" s="165" t="s">
        <v>161</v>
      </c>
    </row>
    <row r="225" spans="2:65" s="1" customFormat="1" ht="16.5" customHeight="1">
      <c r="B225" s="132"/>
      <c r="C225" s="133" t="s">
        <v>637</v>
      </c>
      <c r="D225" s="133" t="s">
        <v>164</v>
      </c>
      <c r="E225" s="134" t="s">
        <v>2648</v>
      </c>
      <c r="F225" s="135" t="s">
        <v>2649</v>
      </c>
      <c r="G225" s="136" t="s">
        <v>340</v>
      </c>
      <c r="H225" s="137">
        <v>124</v>
      </c>
      <c r="I225" s="138"/>
      <c r="J225" s="139">
        <f>ROUND(I225*H225,2)</f>
        <v>0</v>
      </c>
      <c r="K225" s="135" t="s">
        <v>2548</v>
      </c>
      <c r="L225" s="33"/>
      <c r="M225" s="140" t="s">
        <v>3</v>
      </c>
      <c r="N225" s="141" t="s">
        <v>44</v>
      </c>
      <c r="P225" s="142">
        <f>O225*H225</f>
        <v>0</v>
      </c>
      <c r="Q225" s="142">
        <v>0</v>
      </c>
      <c r="R225" s="142">
        <f>Q225*H225</f>
        <v>0</v>
      </c>
      <c r="S225" s="142">
        <v>0</v>
      </c>
      <c r="T225" s="143">
        <f>S225*H225</f>
        <v>0</v>
      </c>
      <c r="AR225" s="144" t="s">
        <v>310</v>
      </c>
      <c r="AT225" s="144" t="s">
        <v>164</v>
      </c>
      <c r="AU225" s="144" t="s">
        <v>82</v>
      </c>
      <c r="AY225" s="18" t="s">
        <v>161</v>
      </c>
      <c r="BE225" s="145">
        <f>IF(N225="základní",J225,0)</f>
        <v>0</v>
      </c>
      <c r="BF225" s="145">
        <f>IF(N225="snížená",J225,0)</f>
        <v>0</v>
      </c>
      <c r="BG225" s="145">
        <f>IF(N225="zákl. přenesená",J225,0)</f>
        <v>0</v>
      </c>
      <c r="BH225" s="145">
        <f>IF(N225="sníž. přenesená",J225,0)</f>
        <v>0</v>
      </c>
      <c r="BI225" s="145">
        <f>IF(N225="nulová",J225,0)</f>
        <v>0</v>
      </c>
      <c r="BJ225" s="18" t="s">
        <v>80</v>
      </c>
      <c r="BK225" s="145">
        <f>ROUND(I225*H225,2)</f>
        <v>0</v>
      </c>
      <c r="BL225" s="18" t="s">
        <v>310</v>
      </c>
      <c r="BM225" s="144" t="s">
        <v>768</v>
      </c>
    </row>
    <row r="226" spans="2:51" s="13" customFormat="1" ht="12">
      <c r="B226" s="157"/>
      <c r="D226" s="151" t="s">
        <v>173</v>
      </c>
      <c r="E226" s="158" t="s">
        <v>3</v>
      </c>
      <c r="F226" s="159" t="s">
        <v>1170</v>
      </c>
      <c r="H226" s="160">
        <v>124</v>
      </c>
      <c r="I226" s="161"/>
      <c r="L226" s="157"/>
      <c r="M226" s="162"/>
      <c r="T226" s="163"/>
      <c r="AT226" s="158" t="s">
        <v>173</v>
      </c>
      <c r="AU226" s="158" t="s">
        <v>82</v>
      </c>
      <c r="AV226" s="13" t="s">
        <v>82</v>
      </c>
      <c r="AW226" s="13" t="s">
        <v>32</v>
      </c>
      <c r="AX226" s="13" t="s">
        <v>73</v>
      </c>
      <c r="AY226" s="158" t="s">
        <v>161</v>
      </c>
    </row>
    <row r="227" spans="2:51" s="14" customFormat="1" ht="12">
      <c r="B227" s="164"/>
      <c r="D227" s="151" t="s">
        <v>173</v>
      </c>
      <c r="E227" s="165" t="s">
        <v>3</v>
      </c>
      <c r="F227" s="166" t="s">
        <v>192</v>
      </c>
      <c r="H227" s="167">
        <v>124</v>
      </c>
      <c r="I227" s="168"/>
      <c r="L227" s="164"/>
      <c r="M227" s="169"/>
      <c r="T227" s="170"/>
      <c r="AT227" s="165" t="s">
        <v>173</v>
      </c>
      <c r="AU227" s="165" t="s">
        <v>82</v>
      </c>
      <c r="AV227" s="14" t="s">
        <v>169</v>
      </c>
      <c r="AW227" s="14" t="s">
        <v>32</v>
      </c>
      <c r="AX227" s="14" t="s">
        <v>80</v>
      </c>
      <c r="AY227" s="165" t="s">
        <v>161</v>
      </c>
    </row>
    <row r="228" spans="2:65" s="1" customFormat="1" ht="16.5" customHeight="1">
      <c r="B228" s="132"/>
      <c r="C228" s="133" t="s">
        <v>644</v>
      </c>
      <c r="D228" s="133" t="s">
        <v>164</v>
      </c>
      <c r="E228" s="134" t="s">
        <v>2650</v>
      </c>
      <c r="F228" s="135" t="s">
        <v>2651</v>
      </c>
      <c r="G228" s="136" t="s">
        <v>240</v>
      </c>
      <c r="H228" s="137">
        <v>0.601</v>
      </c>
      <c r="I228" s="138"/>
      <c r="J228" s="139">
        <f>ROUND(I228*H228,2)</f>
        <v>0</v>
      </c>
      <c r="K228" s="135" t="s">
        <v>2548</v>
      </c>
      <c r="L228" s="33"/>
      <c r="M228" s="140" t="s">
        <v>3</v>
      </c>
      <c r="N228" s="141" t="s">
        <v>44</v>
      </c>
      <c r="P228" s="142">
        <f>O228*H228</f>
        <v>0</v>
      </c>
      <c r="Q228" s="142">
        <v>0</v>
      </c>
      <c r="R228" s="142">
        <f>Q228*H228</f>
        <v>0</v>
      </c>
      <c r="S228" s="142">
        <v>0</v>
      </c>
      <c r="T228" s="143">
        <f>S228*H228</f>
        <v>0</v>
      </c>
      <c r="AR228" s="144" t="s">
        <v>310</v>
      </c>
      <c r="AT228" s="144" t="s">
        <v>164</v>
      </c>
      <c r="AU228" s="144" t="s">
        <v>82</v>
      </c>
      <c r="AY228" s="18" t="s">
        <v>161</v>
      </c>
      <c r="BE228" s="145">
        <f>IF(N228="základní",J228,0)</f>
        <v>0</v>
      </c>
      <c r="BF228" s="145">
        <f>IF(N228="snížená",J228,0)</f>
        <v>0</v>
      </c>
      <c r="BG228" s="145">
        <f>IF(N228="zákl. přenesená",J228,0)</f>
        <v>0</v>
      </c>
      <c r="BH228" s="145">
        <f>IF(N228="sníž. přenesená",J228,0)</f>
        <v>0</v>
      </c>
      <c r="BI228" s="145">
        <f>IF(N228="nulová",J228,0)</f>
        <v>0</v>
      </c>
      <c r="BJ228" s="18" t="s">
        <v>80</v>
      </c>
      <c r="BK228" s="145">
        <f>ROUND(I228*H228,2)</f>
        <v>0</v>
      </c>
      <c r="BL228" s="18" t="s">
        <v>310</v>
      </c>
      <c r="BM228" s="144" t="s">
        <v>788</v>
      </c>
    </row>
    <row r="229" spans="2:63" s="11" customFormat="1" ht="22.9" customHeight="1">
      <c r="B229" s="120"/>
      <c r="D229" s="121" t="s">
        <v>72</v>
      </c>
      <c r="E229" s="130" t="s">
        <v>1166</v>
      </c>
      <c r="F229" s="130" t="s">
        <v>2652</v>
      </c>
      <c r="I229" s="123"/>
      <c r="J229" s="131">
        <f>BK229</f>
        <v>0</v>
      </c>
      <c r="L229" s="120"/>
      <c r="M229" s="125"/>
      <c r="P229" s="126">
        <f>SUM(P230:P320)</f>
        <v>0</v>
      </c>
      <c r="R229" s="126">
        <f>SUM(R230:R320)</f>
        <v>0</v>
      </c>
      <c r="T229" s="127">
        <f>SUM(T230:T320)</f>
        <v>0</v>
      </c>
      <c r="AR229" s="121" t="s">
        <v>82</v>
      </c>
      <c r="AT229" s="128" t="s">
        <v>72</v>
      </c>
      <c r="AU229" s="128" t="s">
        <v>80</v>
      </c>
      <c r="AY229" s="121" t="s">
        <v>161</v>
      </c>
      <c r="BK229" s="129">
        <f>SUM(BK230:BK320)</f>
        <v>0</v>
      </c>
    </row>
    <row r="230" spans="2:65" s="1" customFormat="1" ht="16.5" customHeight="1">
      <c r="B230" s="132"/>
      <c r="C230" s="133" t="s">
        <v>652</v>
      </c>
      <c r="D230" s="133" t="s">
        <v>164</v>
      </c>
      <c r="E230" s="134" t="s">
        <v>2653</v>
      </c>
      <c r="F230" s="135" t="s">
        <v>2654</v>
      </c>
      <c r="G230" s="136" t="s">
        <v>2643</v>
      </c>
      <c r="H230" s="137">
        <v>5</v>
      </c>
      <c r="I230" s="138"/>
      <c r="J230" s="139">
        <f>ROUND(I230*H230,2)</f>
        <v>0</v>
      </c>
      <c r="K230" s="135" t="s">
        <v>2548</v>
      </c>
      <c r="L230" s="33"/>
      <c r="M230" s="140" t="s">
        <v>3</v>
      </c>
      <c r="N230" s="141" t="s">
        <v>44</v>
      </c>
      <c r="P230" s="142">
        <f>O230*H230</f>
        <v>0</v>
      </c>
      <c r="Q230" s="142">
        <v>0</v>
      </c>
      <c r="R230" s="142">
        <f>Q230*H230</f>
        <v>0</v>
      </c>
      <c r="S230" s="142">
        <v>0</v>
      </c>
      <c r="T230" s="143">
        <f>S230*H230</f>
        <v>0</v>
      </c>
      <c r="AR230" s="144" t="s">
        <v>310</v>
      </c>
      <c r="AT230" s="144" t="s">
        <v>164</v>
      </c>
      <c r="AU230" s="144" t="s">
        <v>82</v>
      </c>
      <c r="AY230" s="18" t="s">
        <v>161</v>
      </c>
      <c r="BE230" s="145">
        <f>IF(N230="základní",J230,0)</f>
        <v>0</v>
      </c>
      <c r="BF230" s="145">
        <f>IF(N230="snížená",J230,0)</f>
        <v>0</v>
      </c>
      <c r="BG230" s="145">
        <f>IF(N230="zákl. přenesená",J230,0)</f>
        <v>0</v>
      </c>
      <c r="BH230" s="145">
        <f>IF(N230="sníž. přenesená",J230,0)</f>
        <v>0</v>
      </c>
      <c r="BI230" s="145">
        <f>IF(N230="nulová",J230,0)</f>
        <v>0</v>
      </c>
      <c r="BJ230" s="18" t="s">
        <v>80</v>
      </c>
      <c r="BK230" s="145">
        <f>ROUND(I230*H230,2)</f>
        <v>0</v>
      </c>
      <c r="BL230" s="18" t="s">
        <v>310</v>
      </c>
      <c r="BM230" s="144" t="s">
        <v>804</v>
      </c>
    </row>
    <row r="231" spans="2:51" s="13" customFormat="1" ht="12">
      <c r="B231" s="157"/>
      <c r="D231" s="151" t="s">
        <v>173</v>
      </c>
      <c r="E231" s="158" t="s">
        <v>3</v>
      </c>
      <c r="F231" s="159" t="s">
        <v>216</v>
      </c>
      <c r="H231" s="160">
        <v>5</v>
      </c>
      <c r="I231" s="161"/>
      <c r="L231" s="157"/>
      <c r="M231" s="162"/>
      <c r="T231" s="163"/>
      <c r="AT231" s="158" t="s">
        <v>173</v>
      </c>
      <c r="AU231" s="158" t="s">
        <v>82</v>
      </c>
      <c r="AV231" s="13" t="s">
        <v>82</v>
      </c>
      <c r="AW231" s="13" t="s">
        <v>32</v>
      </c>
      <c r="AX231" s="13" t="s">
        <v>73</v>
      </c>
      <c r="AY231" s="158" t="s">
        <v>161</v>
      </c>
    </row>
    <row r="232" spans="2:51" s="14" customFormat="1" ht="12">
      <c r="B232" s="164"/>
      <c r="D232" s="151" t="s">
        <v>173</v>
      </c>
      <c r="E232" s="165" t="s">
        <v>3</v>
      </c>
      <c r="F232" s="166" t="s">
        <v>192</v>
      </c>
      <c r="H232" s="167">
        <v>5</v>
      </c>
      <c r="I232" s="168"/>
      <c r="L232" s="164"/>
      <c r="M232" s="169"/>
      <c r="T232" s="170"/>
      <c r="AT232" s="165" t="s">
        <v>173</v>
      </c>
      <c r="AU232" s="165" t="s">
        <v>82</v>
      </c>
      <c r="AV232" s="14" t="s">
        <v>169</v>
      </c>
      <c r="AW232" s="14" t="s">
        <v>32</v>
      </c>
      <c r="AX232" s="14" t="s">
        <v>80</v>
      </c>
      <c r="AY232" s="165" t="s">
        <v>161</v>
      </c>
    </row>
    <row r="233" spans="2:65" s="1" customFormat="1" ht="16.5" customHeight="1">
      <c r="B233" s="132"/>
      <c r="C233" s="171" t="s">
        <v>668</v>
      </c>
      <c r="D233" s="171" t="s">
        <v>193</v>
      </c>
      <c r="E233" s="172" t="s">
        <v>2655</v>
      </c>
      <c r="F233" s="173" t="s">
        <v>2656</v>
      </c>
      <c r="G233" s="174" t="s">
        <v>212</v>
      </c>
      <c r="H233" s="175">
        <v>5</v>
      </c>
      <c r="I233" s="176"/>
      <c r="J233" s="177">
        <f>ROUND(I233*H233,2)</f>
        <v>0</v>
      </c>
      <c r="K233" s="173" t="s">
        <v>2548</v>
      </c>
      <c r="L233" s="178"/>
      <c r="M233" s="179" t="s">
        <v>3</v>
      </c>
      <c r="N233" s="180" t="s">
        <v>44</v>
      </c>
      <c r="P233" s="142">
        <f>O233*H233</f>
        <v>0</v>
      </c>
      <c r="Q233" s="142">
        <v>0</v>
      </c>
      <c r="R233" s="142">
        <f>Q233*H233</f>
        <v>0</v>
      </c>
      <c r="S233" s="142">
        <v>0</v>
      </c>
      <c r="T233" s="143">
        <f>S233*H233</f>
        <v>0</v>
      </c>
      <c r="AR233" s="144" t="s">
        <v>488</v>
      </c>
      <c r="AT233" s="144" t="s">
        <v>193</v>
      </c>
      <c r="AU233" s="144" t="s">
        <v>82</v>
      </c>
      <c r="AY233" s="18" t="s">
        <v>161</v>
      </c>
      <c r="BE233" s="145">
        <f>IF(N233="základní",J233,0)</f>
        <v>0</v>
      </c>
      <c r="BF233" s="145">
        <f>IF(N233="snížená",J233,0)</f>
        <v>0</v>
      </c>
      <c r="BG233" s="145">
        <f>IF(N233="zákl. přenesená",J233,0)</f>
        <v>0</v>
      </c>
      <c r="BH233" s="145">
        <f>IF(N233="sníž. přenesená",J233,0)</f>
        <v>0</v>
      </c>
      <c r="BI233" s="145">
        <f>IF(N233="nulová",J233,0)</f>
        <v>0</v>
      </c>
      <c r="BJ233" s="18" t="s">
        <v>80</v>
      </c>
      <c r="BK233" s="145">
        <f>ROUND(I233*H233,2)</f>
        <v>0</v>
      </c>
      <c r="BL233" s="18" t="s">
        <v>310</v>
      </c>
      <c r="BM233" s="144" t="s">
        <v>822</v>
      </c>
    </row>
    <row r="234" spans="2:51" s="13" customFormat="1" ht="12">
      <c r="B234" s="157"/>
      <c r="D234" s="151" t="s">
        <v>173</v>
      </c>
      <c r="E234" s="158" t="s">
        <v>3</v>
      </c>
      <c r="F234" s="159" t="s">
        <v>216</v>
      </c>
      <c r="H234" s="160">
        <v>5</v>
      </c>
      <c r="I234" s="161"/>
      <c r="L234" s="157"/>
      <c r="M234" s="162"/>
      <c r="T234" s="163"/>
      <c r="AT234" s="158" t="s">
        <v>173</v>
      </c>
      <c r="AU234" s="158" t="s">
        <v>82</v>
      </c>
      <c r="AV234" s="13" t="s">
        <v>82</v>
      </c>
      <c r="AW234" s="13" t="s">
        <v>32</v>
      </c>
      <c r="AX234" s="13" t="s">
        <v>73</v>
      </c>
      <c r="AY234" s="158" t="s">
        <v>161</v>
      </c>
    </row>
    <row r="235" spans="2:51" s="14" customFormat="1" ht="12">
      <c r="B235" s="164"/>
      <c r="D235" s="151" t="s">
        <v>173</v>
      </c>
      <c r="E235" s="165" t="s">
        <v>3</v>
      </c>
      <c r="F235" s="166" t="s">
        <v>192</v>
      </c>
      <c r="H235" s="167">
        <v>5</v>
      </c>
      <c r="I235" s="168"/>
      <c r="L235" s="164"/>
      <c r="M235" s="169"/>
      <c r="T235" s="170"/>
      <c r="AT235" s="165" t="s">
        <v>173</v>
      </c>
      <c r="AU235" s="165" t="s">
        <v>82</v>
      </c>
      <c r="AV235" s="14" t="s">
        <v>169</v>
      </c>
      <c r="AW235" s="14" t="s">
        <v>32</v>
      </c>
      <c r="AX235" s="14" t="s">
        <v>80</v>
      </c>
      <c r="AY235" s="165" t="s">
        <v>161</v>
      </c>
    </row>
    <row r="236" spans="2:65" s="1" customFormat="1" ht="16.5" customHeight="1">
      <c r="B236" s="132"/>
      <c r="C236" s="133" t="s">
        <v>672</v>
      </c>
      <c r="D236" s="133" t="s">
        <v>164</v>
      </c>
      <c r="E236" s="134" t="s">
        <v>2657</v>
      </c>
      <c r="F236" s="135" t="s">
        <v>2658</v>
      </c>
      <c r="G236" s="136" t="s">
        <v>2643</v>
      </c>
      <c r="H236" s="137">
        <v>1</v>
      </c>
      <c r="I236" s="138"/>
      <c r="J236" s="139">
        <f>ROUND(I236*H236,2)</f>
        <v>0</v>
      </c>
      <c r="K236" s="135" t="s">
        <v>2548</v>
      </c>
      <c r="L236" s="33"/>
      <c r="M236" s="140" t="s">
        <v>3</v>
      </c>
      <c r="N236" s="141" t="s">
        <v>44</v>
      </c>
      <c r="P236" s="142">
        <f>O236*H236</f>
        <v>0</v>
      </c>
      <c r="Q236" s="142">
        <v>0</v>
      </c>
      <c r="R236" s="142">
        <f>Q236*H236</f>
        <v>0</v>
      </c>
      <c r="S236" s="142">
        <v>0</v>
      </c>
      <c r="T236" s="143">
        <f>S236*H236</f>
        <v>0</v>
      </c>
      <c r="AR236" s="144" t="s">
        <v>310</v>
      </c>
      <c r="AT236" s="144" t="s">
        <v>164</v>
      </c>
      <c r="AU236" s="144" t="s">
        <v>82</v>
      </c>
      <c r="AY236" s="18" t="s">
        <v>161</v>
      </c>
      <c r="BE236" s="145">
        <f>IF(N236="základní",J236,0)</f>
        <v>0</v>
      </c>
      <c r="BF236" s="145">
        <f>IF(N236="snížená",J236,0)</f>
        <v>0</v>
      </c>
      <c r="BG236" s="145">
        <f>IF(N236="zákl. přenesená",J236,0)</f>
        <v>0</v>
      </c>
      <c r="BH236" s="145">
        <f>IF(N236="sníž. přenesená",J236,0)</f>
        <v>0</v>
      </c>
      <c r="BI236" s="145">
        <f>IF(N236="nulová",J236,0)</f>
        <v>0</v>
      </c>
      <c r="BJ236" s="18" t="s">
        <v>80</v>
      </c>
      <c r="BK236" s="145">
        <f>ROUND(I236*H236,2)</f>
        <v>0</v>
      </c>
      <c r="BL236" s="18" t="s">
        <v>310</v>
      </c>
      <c r="BM236" s="144" t="s">
        <v>833</v>
      </c>
    </row>
    <row r="237" spans="2:51" s="13" customFormat="1" ht="12">
      <c r="B237" s="157"/>
      <c r="D237" s="151" t="s">
        <v>173</v>
      </c>
      <c r="E237" s="158" t="s">
        <v>3</v>
      </c>
      <c r="F237" s="159" t="s">
        <v>80</v>
      </c>
      <c r="H237" s="160">
        <v>1</v>
      </c>
      <c r="I237" s="161"/>
      <c r="L237" s="157"/>
      <c r="M237" s="162"/>
      <c r="T237" s="163"/>
      <c r="AT237" s="158" t="s">
        <v>173</v>
      </c>
      <c r="AU237" s="158" t="s">
        <v>82</v>
      </c>
      <c r="AV237" s="13" t="s">
        <v>82</v>
      </c>
      <c r="AW237" s="13" t="s">
        <v>32</v>
      </c>
      <c r="AX237" s="13" t="s">
        <v>73</v>
      </c>
      <c r="AY237" s="158" t="s">
        <v>161</v>
      </c>
    </row>
    <row r="238" spans="2:51" s="14" customFormat="1" ht="12">
      <c r="B238" s="164"/>
      <c r="D238" s="151" t="s">
        <v>173</v>
      </c>
      <c r="E238" s="165" t="s">
        <v>3</v>
      </c>
      <c r="F238" s="166" t="s">
        <v>192</v>
      </c>
      <c r="H238" s="167">
        <v>1</v>
      </c>
      <c r="I238" s="168"/>
      <c r="L238" s="164"/>
      <c r="M238" s="169"/>
      <c r="T238" s="170"/>
      <c r="AT238" s="165" t="s">
        <v>173</v>
      </c>
      <c r="AU238" s="165" t="s">
        <v>82</v>
      </c>
      <c r="AV238" s="14" t="s">
        <v>169</v>
      </c>
      <c r="AW238" s="14" t="s">
        <v>32</v>
      </c>
      <c r="AX238" s="14" t="s">
        <v>80</v>
      </c>
      <c r="AY238" s="165" t="s">
        <v>161</v>
      </c>
    </row>
    <row r="239" spans="2:65" s="1" customFormat="1" ht="16.5" customHeight="1">
      <c r="B239" s="132"/>
      <c r="C239" s="171" t="s">
        <v>676</v>
      </c>
      <c r="D239" s="171" t="s">
        <v>193</v>
      </c>
      <c r="E239" s="172" t="s">
        <v>2659</v>
      </c>
      <c r="F239" s="173" t="s">
        <v>2660</v>
      </c>
      <c r="G239" s="174" t="s">
        <v>212</v>
      </c>
      <c r="H239" s="175">
        <v>1</v>
      </c>
      <c r="I239" s="176"/>
      <c r="J239" s="177">
        <f>ROUND(I239*H239,2)</f>
        <v>0</v>
      </c>
      <c r="K239" s="173" t="s">
        <v>2548</v>
      </c>
      <c r="L239" s="178"/>
      <c r="M239" s="179" t="s">
        <v>3</v>
      </c>
      <c r="N239" s="180" t="s">
        <v>44</v>
      </c>
      <c r="P239" s="142">
        <f>O239*H239</f>
        <v>0</v>
      </c>
      <c r="Q239" s="142">
        <v>0</v>
      </c>
      <c r="R239" s="142">
        <f>Q239*H239</f>
        <v>0</v>
      </c>
      <c r="S239" s="142">
        <v>0</v>
      </c>
      <c r="T239" s="143">
        <f>S239*H239</f>
        <v>0</v>
      </c>
      <c r="AR239" s="144" t="s">
        <v>488</v>
      </c>
      <c r="AT239" s="144" t="s">
        <v>193</v>
      </c>
      <c r="AU239" s="144" t="s">
        <v>82</v>
      </c>
      <c r="AY239" s="18" t="s">
        <v>161</v>
      </c>
      <c r="BE239" s="145">
        <f>IF(N239="základní",J239,0)</f>
        <v>0</v>
      </c>
      <c r="BF239" s="145">
        <f>IF(N239="snížená",J239,0)</f>
        <v>0</v>
      </c>
      <c r="BG239" s="145">
        <f>IF(N239="zákl. přenesená",J239,0)</f>
        <v>0</v>
      </c>
      <c r="BH239" s="145">
        <f>IF(N239="sníž. přenesená",J239,0)</f>
        <v>0</v>
      </c>
      <c r="BI239" s="145">
        <f>IF(N239="nulová",J239,0)</f>
        <v>0</v>
      </c>
      <c r="BJ239" s="18" t="s">
        <v>80</v>
      </c>
      <c r="BK239" s="145">
        <f>ROUND(I239*H239,2)</f>
        <v>0</v>
      </c>
      <c r="BL239" s="18" t="s">
        <v>310</v>
      </c>
      <c r="BM239" s="144" t="s">
        <v>843</v>
      </c>
    </row>
    <row r="240" spans="2:51" s="13" customFormat="1" ht="12">
      <c r="B240" s="157"/>
      <c r="D240" s="151" t="s">
        <v>173</v>
      </c>
      <c r="E240" s="158" t="s">
        <v>3</v>
      </c>
      <c r="F240" s="159" t="s">
        <v>80</v>
      </c>
      <c r="H240" s="160">
        <v>1</v>
      </c>
      <c r="I240" s="161"/>
      <c r="L240" s="157"/>
      <c r="M240" s="162"/>
      <c r="T240" s="163"/>
      <c r="AT240" s="158" t="s">
        <v>173</v>
      </c>
      <c r="AU240" s="158" t="s">
        <v>82</v>
      </c>
      <c r="AV240" s="13" t="s">
        <v>82</v>
      </c>
      <c r="AW240" s="13" t="s">
        <v>32</v>
      </c>
      <c r="AX240" s="13" t="s">
        <v>73</v>
      </c>
      <c r="AY240" s="158" t="s">
        <v>161</v>
      </c>
    </row>
    <row r="241" spans="2:51" s="14" customFormat="1" ht="12">
      <c r="B241" s="164"/>
      <c r="D241" s="151" t="s">
        <v>173</v>
      </c>
      <c r="E241" s="165" t="s">
        <v>3</v>
      </c>
      <c r="F241" s="166" t="s">
        <v>192</v>
      </c>
      <c r="H241" s="167">
        <v>1</v>
      </c>
      <c r="I241" s="168"/>
      <c r="L241" s="164"/>
      <c r="M241" s="169"/>
      <c r="T241" s="170"/>
      <c r="AT241" s="165" t="s">
        <v>173</v>
      </c>
      <c r="AU241" s="165" t="s">
        <v>82</v>
      </c>
      <c r="AV241" s="14" t="s">
        <v>169</v>
      </c>
      <c r="AW241" s="14" t="s">
        <v>32</v>
      </c>
      <c r="AX241" s="14" t="s">
        <v>80</v>
      </c>
      <c r="AY241" s="165" t="s">
        <v>161</v>
      </c>
    </row>
    <row r="242" spans="2:65" s="1" customFormat="1" ht="16.5" customHeight="1">
      <c r="B242" s="132"/>
      <c r="C242" s="133" t="s">
        <v>680</v>
      </c>
      <c r="D242" s="133" t="s">
        <v>164</v>
      </c>
      <c r="E242" s="134" t="s">
        <v>2661</v>
      </c>
      <c r="F242" s="135" t="s">
        <v>2662</v>
      </c>
      <c r="G242" s="136" t="s">
        <v>2643</v>
      </c>
      <c r="H242" s="137">
        <v>2</v>
      </c>
      <c r="I242" s="138"/>
      <c r="J242" s="139">
        <f>ROUND(I242*H242,2)</f>
        <v>0</v>
      </c>
      <c r="K242" s="135" t="s">
        <v>2548</v>
      </c>
      <c r="L242" s="33"/>
      <c r="M242" s="140" t="s">
        <v>3</v>
      </c>
      <c r="N242" s="141" t="s">
        <v>44</v>
      </c>
      <c r="P242" s="142">
        <f>O242*H242</f>
        <v>0</v>
      </c>
      <c r="Q242" s="142">
        <v>0</v>
      </c>
      <c r="R242" s="142">
        <f>Q242*H242</f>
        <v>0</v>
      </c>
      <c r="S242" s="142">
        <v>0</v>
      </c>
      <c r="T242" s="143">
        <f>S242*H242</f>
        <v>0</v>
      </c>
      <c r="AR242" s="144" t="s">
        <v>310</v>
      </c>
      <c r="AT242" s="144" t="s">
        <v>164</v>
      </c>
      <c r="AU242" s="144" t="s">
        <v>82</v>
      </c>
      <c r="AY242" s="18" t="s">
        <v>161</v>
      </c>
      <c r="BE242" s="145">
        <f>IF(N242="základní",J242,0)</f>
        <v>0</v>
      </c>
      <c r="BF242" s="145">
        <f>IF(N242="snížená",J242,0)</f>
        <v>0</v>
      </c>
      <c r="BG242" s="145">
        <f>IF(N242="zákl. přenesená",J242,0)</f>
        <v>0</v>
      </c>
      <c r="BH242" s="145">
        <f>IF(N242="sníž. přenesená",J242,0)</f>
        <v>0</v>
      </c>
      <c r="BI242" s="145">
        <f>IF(N242="nulová",J242,0)</f>
        <v>0</v>
      </c>
      <c r="BJ242" s="18" t="s">
        <v>80</v>
      </c>
      <c r="BK242" s="145">
        <f>ROUND(I242*H242,2)</f>
        <v>0</v>
      </c>
      <c r="BL242" s="18" t="s">
        <v>310</v>
      </c>
      <c r="BM242" s="144" t="s">
        <v>852</v>
      </c>
    </row>
    <row r="243" spans="2:51" s="13" customFormat="1" ht="12">
      <c r="B243" s="157"/>
      <c r="D243" s="151" t="s">
        <v>173</v>
      </c>
      <c r="E243" s="158" t="s">
        <v>3</v>
      </c>
      <c r="F243" s="159" t="s">
        <v>82</v>
      </c>
      <c r="H243" s="160">
        <v>2</v>
      </c>
      <c r="I243" s="161"/>
      <c r="L243" s="157"/>
      <c r="M243" s="162"/>
      <c r="T243" s="163"/>
      <c r="AT243" s="158" t="s">
        <v>173</v>
      </c>
      <c r="AU243" s="158" t="s">
        <v>82</v>
      </c>
      <c r="AV243" s="13" t="s">
        <v>82</v>
      </c>
      <c r="AW243" s="13" t="s">
        <v>32</v>
      </c>
      <c r="AX243" s="13" t="s">
        <v>73</v>
      </c>
      <c r="AY243" s="158" t="s">
        <v>161</v>
      </c>
    </row>
    <row r="244" spans="2:51" s="14" customFormat="1" ht="12">
      <c r="B244" s="164"/>
      <c r="D244" s="151" t="s">
        <v>173</v>
      </c>
      <c r="E244" s="165" t="s">
        <v>3</v>
      </c>
      <c r="F244" s="166" t="s">
        <v>192</v>
      </c>
      <c r="H244" s="167">
        <v>2</v>
      </c>
      <c r="I244" s="168"/>
      <c r="L244" s="164"/>
      <c r="M244" s="169"/>
      <c r="T244" s="170"/>
      <c r="AT244" s="165" t="s">
        <v>173</v>
      </c>
      <c r="AU244" s="165" t="s">
        <v>82</v>
      </c>
      <c r="AV244" s="14" t="s">
        <v>169</v>
      </c>
      <c r="AW244" s="14" t="s">
        <v>32</v>
      </c>
      <c r="AX244" s="14" t="s">
        <v>80</v>
      </c>
      <c r="AY244" s="165" t="s">
        <v>161</v>
      </c>
    </row>
    <row r="245" spans="2:65" s="1" customFormat="1" ht="16.5" customHeight="1">
      <c r="B245" s="132"/>
      <c r="C245" s="171" t="s">
        <v>691</v>
      </c>
      <c r="D245" s="171" t="s">
        <v>193</v>
      </c>
      <c r="E245" s="172" t="s">
        <v>2663</v>
      </c>
      <c r="F245" s="173" t="s">
        <v>2664</v>
      </c>
      <c r="G245" s="174" t="s">
        <v>212</v>
      </c>
      <c r="H245" s="175">
        <v>2</v>
      </c>
      <c r="I245" s="176"/>
      <c r="J245" s="177">
        <f>ROUND(I245*H245,2)</f>
        <v>0</v>
      </c>
      <c r="K245" s="173" t="s">
        <v>2548</v>
      </c>
      <c r="L245" s="178"/>
      <c r="M245" s="179" t="s">
        <v>3</v>
      </c>
      <c r="N245" s="180" t="s">
        <v>44</v>
      </c>
      <c r="P245" s="142">
        <f>O245*H245</f>
        <v>0</v>
      </c>
      <c r="Q245" s="142">
        <v>0</v>
      </c>
      <c r="R245" s="142">
        <f>Q245*H245</f>
        <v>0</v>
      </c>
      <c r="S245" s="142">
        <v>0</v>
      </c>
      <c r="T245" s="143">
        <f>S245*H245</f>
        <v>0</v>
      </c>
      <c r="AR245" s="144" t="s">
        <v>488</v>
      </c>
      <c r="AT245" s="144" t="s">
        <v>193</v>
      </c>
      <c r="AU245" s="144" t="s">
        <v>82</v>
      </c>
      <c r="AY245" s="18" t="s">
        <v>161</v>
      </c>
      <c r="BE245" s="145">
        <f>IF(N245="základní",J245,0)</f>
        <v>0</v>
      </c>
      <c r="BF245" s="145">
        <f>IF(N245="snížená",J245,0)</f>
        <v>0</v>
      </c>
      <c r="BG245" s="145">
        <f>IF(N245="zákl. přenesená",J245,0)</f>
        <v>0</v>
      </c>
      <c r="BH245" s="145">
        <f>IF(N245="sníž. přenesená",J245,0)</f>
        <v>0</v>
      </c>
      <c r="BI245" s="145">
        <f>IF(N245="nulová",J245,0)</f>
        <v>0</v>
      </c>
      <c r="BJ245" s="18" t="s">
        <v>80</v>
      </c>
      <c r="BK245" s="145">
        <f>ROUND(I245*H245,2)</f>
        <v>0</v>
      </c>
      <c r="BL245" s="18" t="s">
        <v>310</v>
      </c>
      <c r="BM245" s="144" t="s">
        <v>861</v>
      </c>
    </row>
    <row r="246" spans="2:51" s="13" customFormat="1" ht="12">
      <c r="B246" s="157"/>
      <c r="D246" s="151" t="s">
        <v>173</v>
      </c>
      <c r="E246" s="158" t="s">
        <v>3</v>
      </c>
      <c r="F246" s="159" t="s">
        <v>82</v>
      </c>
      <c r="H246" s="160">
        <v>2</v>
      </c>
      <c r="I246" s="161"/>
      <c r="L246" s="157"/>
      <c r="M246" s="162"/>
      <c r="T246" s="163"/>
      <c r="AT246" s="158" t="s">
        <v>173</v>
      </c>
      <c r="AU246" s="158" t="s">
        <v>82</v>
      </c>
      <c r="AV246" s="13" t="s">
        <v>82</v>
      </c>
      <c r="AW246" s="13" t="s">
        <v>32</v>
      </c>
      <c r="AX246" s="13" t="s">
        <v>73</v>
      </c>
      <c r="AY246" s="158" t="s">
        <v>161</v>
      </c>
    </row>
    <row r="247" spans="2:51" s="14" customFormat="1" ht="12">
      <c r="B247" s="164"/>
      <c r="D247" s="151" t="s">
        <v>173</v>
      </c>
      <c r="E247" s="165" t="s">
        <v>3</v>
      </c>
      <c r="F247" s="166" t="s">
        <v>192</v>
      </c>
      <c r="H247" s="167">
        <v>2</v>
      </c>
      <c r="I247" s="168"/>
      <c r="L247" s="164"/>
      <c r="M247" s="169"/>
      <c r="T247" s="170"/>
      <c r="AT247" s="165" t="s">
        <v>173</v>
      </c>
      <c r="AU247" s="165" t="s">
        <v>82</v>
      </c>
      <c r="AV247" s="14" t="s">
        <v>169</v>
      </c>
      <c r="AW247" s="14" t="s">
        <v>32</v>
      </c>
      <c r="AX247" s="14" t="s">
        <v>80</v>
      </c>
      <c r="AY247" s="165" t="s">
        <v>161</v>
      </c>
    </row>
    <row r="248" spans="2:65" s="1" customFormat="1" ht="16.5" customHeight="1">
      <c r="B248" s="132"/>
      <c r="C248" s="171" t="s">
        <v>696</v>
      </c>
      <c r="D248" s="171" t="s">
        <v>193</v>
      </c>
      <c r="E248" s="172" t="s">
        <v>2665</v>
      </c>
      <c r="F248" s="173" t="s">
        <v>2666</v>
      </c>
      <c r="G248" s="174" t="s">
        <v>212</v>
      </c>
      <c r="H248" s="175">
        <v>3</v>
      </c>
      <c r="I248" s="176"/>
      <c r="J248" s="177">
        <f>ROUND(I248*H248,2)</f>
        <v>0</v>
      </c>
      <c r="K248" s="173" t="s">
        <v>2548</v>
      </c>
      <c r="L248" s="178"/>
      <c r="M248" s="179" t="s">
        <v>3</v>
      </c>
      <c r="N248" s="180" t="s">
        <v>44</v>
      </c>
      <c r="P248" s="142">
        <f>O248*H248</f>
        <v>0</v>
      </c>
      <c r="Q248" s="142">
        <v>0</v>
      </c>
      <c r="R248" s="142">
        <f>Q248*H248</f>
        <v>0</v>
      </c>
      <c r="S248" s="142">
        <v>0</v>
      </c>
      <c r="T248" s="143">
        <f>S248*H248</f>
        <v>0</v>
      </c>
      <c r="AR248" s="144" t="s">
        <v>488</v>
      </c>
      <c r="AT248" s="144" t="s">
        <v>193</v>
      </c>
      <c r="AU248" s="144" t="s">
        <v>82</v>
      </c>
      <c r="AY248" s="18" t="s">
        <v>161</v>
      </c>
      <c r="BE248" s="145">
        <f>IF(N248="základní",J248,0)</f>
        <v>0</v>
      </c>
      <c r="BF248" s="145">
        <f>IF(N248="snížená",J248,0)</f>
        <v>0</v>
      </c>
      <c r="BG248" s="145">
        <f>IF(N248="zákl. přenesená",J248,0)</f>
        <v>0</v>
      </c>
      <c r="BH248" s="145">
        <f>IF(N248="sníž. přenesená",J248,0)</f>
        <v>0</v>
      </c>
      <c r="BI248" s="145">
        <f>IF(N248="nulová",J248,0)</f>
        <v>0</v>
      </c>
      <c r="BJ248" s="18" t="s">
        <v>80</v>
      </c>
      <c r="BK248" s="145">
        <f>ROUND(I248*H248,2)</f>
        <v>0</v>
      </c>
      <c r="BL248" s="18" t="s">
        <v>310</v>
      </c>
      <c r="BM248" s="144" t="s">
        <v>869</v>
      </c>
    </row>
    <row r="249" spans="2:51" s="13" customFormat="1" ht="12">
      <c r="B249" s="157"/>
      <c r="D249" s="151" t="s">
        <v>173</v>
      </c>
      <c r="E249" s="158" t="s">
        <v>3</v>
      </c>
      <c r="F249" s="159" t="s">
        <v>199</v>
      </c>
      <c r="H249" s="160">
        <v>3</v>
      </c>
      <c r="I249" s="161"/>
      <c r="L249" s="157"/>
      <c r="M249" s="162"/>
      <c r="T249" s="163"/>
      <c r="AT249" s="158" t="s">
        <v>173</v>
      </c>
      <c r="AU249" s="158" t="s">
        <v>82</v>
      </c>
      <c r="AV249" s="13" t="s">
        <v>82</v>
      </c>
      <c r="AW249" s="13" t="s">
        <v>32</v>
      </c>
      <c r="AX249" s="13" t="s">
        <v>73</v>
      </c>
      <c r="AY249" s="158" t="s">
        <v>161</v>
      </c>
    </row>
    <row r="250" spans="2:51" s="14" customFormat="1" ht="12">
      <c r="B250" s="164"/>
      <c r="D250" s="151" t="s">
        <v>173</v>
      </c>
      <c r="E250" s="165" t="s">
        <v>3</v>
      </c>
      <c r="F250" s="166" t="s">
        <v>192</v>
      </c>
      <c r="H250" s="167">
        <v>3</v>
      </c>
      <c r="I250" s="168"/>
      <c r="L250" s="164"/>
      <c r="M250" s="169"/>
      <c r="T250" s="170"/>
      <c r="AT250" s="165" t="s">
        <v>173</v>
      </c>
      <c r="AU250" s="165" t="s">
        <v>82</v>
      </c>
      <c r="AV250" s="14" t="s">
        <v>169</v>
      </c>
      <c r="AW250" s="14" t="s">
        <v>32</v>
      </c>
      <c r="AX250" s="14" t="s">
        <v>80</v>
      </c>
      <c r="AY250" s="165" t="s">
        <v>161</v>
      </c>
    </row>
    <row r="251" spans="2:65" s="1" customFormat="1" ht="16.5" customHeight="1">
      <c r="B251" s="132"/>
      <c r="C251" s="133" t="s">
        <v>294</v>
      </c>
      <c r="D251" s="133" t="s">
        <v>164</v>
      </c>
      <c r="E251" s="134" t="s">
        <v>2667</v>
      </c>
      <c r="F251" s="135" t="s">
        <v>2668</v>
      </c>
      <c r="G251" s="136" t="s">
        <v>2643</v>
      </c>
      <c r="H251" s="137">
        <v>8</v>
      </c>
      <c r="I251" s="138"/>
      <c r="J251" s="139">
        <f>ROUND(I251*H251,2)</f>
        <v>0</v>
      </c>
      <c r="K251" s="135" t="s">
        <v>2548</v>
      </c>
      <c r="L251" s="33"/>
      <c r="M251" s="140" t="s">
        <v>3</v>
      </c>
      <c r="N251" s="141" t="s">
        <v>44</v>
      </c>
      <c r="P251" s="142">
        <f>O251*H251</f>
        <v>0</v>
      </c>
      <c r="Q251" s="142">
        <v>0</v>
      </c>
      <c r="R251" s="142">
        <f>Q251*H251</f>
        <v>0</v>
      </c>
      <c r="S251" s="142">
        <v>0</v>
      </c>
      <c r="T251" s="143">
        <f>S251*H251</f>
        <v>0</v>
      </c>
      <c r="AR251" s="144" t="s">
        <v>310</v>
      </c>
      <c r="AT251" s="144" t="s">
        <v>164</v>
      </c>
      <c r="AU251" s="144" t="s">
        <v>82</v>
      </c>
      <c r="AY251" s="18" t="s">
        <v>161</v>
      </c>
      <c r="BE251" s="145">
        <f>IF(N251="základní",J251,0)</f>
        <v>0</v>
      </c>
      <c r="BF251" s="145">
        <f>IF(N251="snížená",J251,0)</f>
        <v>0</v>
      </c>
      <c r="BG251" s="145">
        <f>IF(N251="zákl. přenesená",J251,0)</f>
        <v>0</v>
      </c>
      <c r="BH251" s="145">
        <f>IF(N251="sníž. přenesená",J251,0)</f>
        <v>0</v>
      </c>
      <c r="BI251" s="145">
        <f>IF(N251="nulová",J251,0)</f>
        <v>0</v>
      </c>
      <c r="BJ251" s="18" t="s">
        <v>80</v>
      </c>
      <c r="BK251" s="145">
        <f>ROUND(I251*H251,2)</f>
        <v>0</v>
      </c>
      <c r="BL251" s="18" t="s">
        <v>310</v>
      </c>
      <c r="BM251" s="144" t="s">
        <v>877</v>
      </c>
    </row>
    <row r="252" spans="2:51" s="13" customFormat="1" ht="12">
      <c r="B252" s="157"/>
      <c r="D252" s="151" t="s">
        <v>173</v>
      </c>
      <c r="E252" s="158" t="s">
        <v>3</v>
      </c>
      <c r="F252" s="159" t="s">
        <v>196</v>
      </c>
      <c r="H252" s="160">
        <v>8</v>
      </c>
      <c r="I252" s="161"/>
      <c r="L252" s="157"/>
      <c r="M252" s="162"/>
      <c r="T252" s="163"/>
      <c r="AT252" s="158" t="s">
        <v>173</v>
      </c>
      <c r="AU252" s="158" t="s">
        <v>82</v>
      </c>
      <c r="AV252" s="13" t="s">
        <v>82</v>
      </c>
      <c r="AW252" s="13" t="s">
        <v>32</v>
      </c>
      <c r="AX252" s="13" t="s">
        <v>73</v>
      </c>
      <c r="AY252" s="158" t="s">
        <v>161</v>
      </c>
    </row>
    <row r="253" spans="2:51" s="14" customFormat="1" ht="12">
      <c r="B253" s="164"/>
      <c r="D253" s="151" t="s">
        <v>173</v>
      </c>
      <c r="E253" s="165" t="s">
        <v>3</v>
      </c>
      <c r="F253" s="166" t="s">
        <v>192</v>
      </c>
      <c r="H253" s="167">
        <v>8</v>
      </c>
      <c r="I253" s="168"/>
      <c r="L253" s="164"/>
      <c r="M253" s="169"/>
      <c r="T253" s="170"/>
      <c r="AT253" s="165" t="s">
        <v>173</v>
      </c>
      <c r="AU253" s="165" t="s">
        <v>82</v>
      </c>
      <c r="AV253" s="14" t="s">
        <v>169</v>
      </c>
      <c r="AW253" s="14" t="s">
        <v>32</v>
      </c>
      <c r="AX253" s="14" t="s">
        <v>80</v>
      </c>
      <c r="AY253" s="165" t="s">
        <v>161</v>
      </c>
    </row>
    <row r="254" spans="2:65" s="1" customFormat="1" ht="16.5" customHeight="1">
      <c r="B254" s="132"/>
      <c r="C254" s="171" t="s">
        <v>712</v>
      </c>
      <c r="D254" s="171" t="s">
        <v>193</v>
      </c>
      <c r="E254" s="172" t="s">
        <v>2669</v>
      </c>
      <c r="F254" s="173" t="s">
        <v>2670</v>
      </c>
      <c r="G254" s="174" t="s">
        <v>212</v>
      </c>
      <c r="H254" s="175">
        <v>8</v>
      </c>
      <c r="I254" s="176"/>
      <c r="J254" s="177">
        <f>ROUND(I254*H254,2)</f>
        <v>0</v>
      </c>
      <c r="K254" s="173" t="s">
        <v>2548</v>
      </c>
      <c r="L254" s="178"/>
      <c r="M254" s="179" t="s">
        <v>3</v>
      </c>
      <c r="N254" s="180" t="s">
        <v>44</v>
      </c>
      <c r="P254" s="142">
        <f>O254*H254</f>
        <v>0</v>
      </c>
      <c r="Q254" s="142">
        <v>0</v>
      </c>
      <c r="R254" s="142">
        <f>Q254*H254</f>
        <v>0</v>
      </c>
      <c r="S254" s="142">
        <v>0</v>
      </c>
      <c r="T254" s="143">
        <f>S254*H254</f>
        <v>0</v>
      </c>
      <c r="AR254" s="144" t="s">
        <v>488</v>
      </c>
      <c r="AT254" s="144" t="s">
        <v>193</v>
      </c>
      <c r="AU254" s="144" t="s">
        <v>82</v>
      </c>
      <c r="AY254" s="18" t="s">
        <v>161</v>
      </c>
      <c r="BE254" s="145">
        <f>IF(N254="základní",J254,0)</f>
        <v>0</v>
      </c>
      <c r="BF254" s="145">
        <f>IF(N254="snížená",J254,0)</f>
        <v>0</v>
      </c>
      <c r="BG254" s="145">
        <f>IF(N254="zákl. přenesená",J254,0)</f>
        <v>0</v>
      </c>
      <c r="BH254" s="145">
        <f>IF(N254="sníž. přenesená",J254,0)</f>
        <v>0</v>
      </c>
      <c r="BI254" s="145">
        <f>IF(N254="nulová",J254,0)</f>
        <v>0</v>
      </c>
      <c r="BJ254" s="18" t="s">
        <v>80</v>
      </c>
      <c r="BK254" s="145">
        <f>ROUND(I254*H254,2)</f>
        <v>0</v>
      </c>
      <c r="BL254" s="18" t="s">
        <v>310</v>
      </c>
      <c r="BM254" s="144" t="s">
        <v>887</v>
      </c>
    </row>
    <row r="255" spans="2:51" s="13" customFormat="1" ht="12">
      <c r="B255" s="157"/>
      <c r="D255" s="151" t="s">
        <v>173</v>
      </c>
      <c r="E255" s="158" t="s">
        <v>3</v>
      </c>
      <c r="F255" s="159" t="s">
        <v>196</v>
      </c>
      <c r="H255" s="160">
        <v>8</v>
      </c>
      <c r="I255" s="161"/>
      <c r="L255" s="157"/>
      <c r="M255" s="162"/>
      <c r="T255" s="163"/>
      <c r="AT255" s="158" t="s">
        <v>173</v>
      </c>
      <c r="AU255" s="158" t="s">
        <v>82</v>
      </c>
      <c r="AV255" s="13" t="s">
        <v>82</v>
      </c>
      <c r="AW255" s="13" t="s">
        <v>32</v>
      </c>
      <c r="AX255" s="13" t="s">
        <v>73</v>
      </c>
      <c r="AY255" s="158" t="s">
        <v>161</v>
      </c>
    </row>
    <row r="256" spans="2:51" s="14" customFormat="1" ht="12">
      <c r="B256" s="164"/>
      <c r="D256" s="151" t="s">
        <v>173</v>
      </c>
      <c r="E256" s="165" t="s">
        <v>3</v>
      </c>
      <c r="F256" s="166" t="s">
        <v>192</v>
      </c>
      <c r="H256" s="167">
        <v>8</v>
      </c>
      <c r="I256" s="168"/>
      <c r="L256" s="164"/>
      <c r="M256" s="169"/>
      <c r="T256" s="170"/>
      <c r="AT256" s="165" t="s">
        <v>173</v>
      </c>
      <c r="AU256" s="165" t="s">
        <v>82</v>
      </c>
      <c r="AV256" s="14" t="s">
        <v>169</v>
      </c>
      <c r="AW256" s="14" t="s">
        <v>32</v>
      </c>
      <c r="AX256" s="14" t="s">
        <v>80</v>
      </c>
      <c r="AY256" s="165" t="s">
        <v>161</v>
      </c>
    </row>
    <row r="257" spans="2:65" s="1" customFormat="1" ht="16.5" customHeight="1">
      <c r="B257" s="132"/>
      <c r="C257" s="133" t="s">
        <v>720</v>
      </c>
      <c r="D257" s="133" t="s">
        <v>164</v>
      </c>
      <c r="E257" s="134" t="s">
        <v>2671</v>
      </c>
      <c r="F257" s="135" t="s">
        <v>2672</v>
      </c>
      <c r="G257" s="136" t="s">
        <v>2643</v>
      </c>
      <c r="H257" s="137">
        <v>2</v>
      </c>
      <c r="I257" s="138"/>
      <c r="J257" s="139">
        <f>ROUND(I257*H257,2)</f>
        <v>0</v>
      </c>
      <c r="K257" s="135" t="s">
        <v>2548</v>
      </c>
      <c r="L257" s="33"/>
      <c r="M257" s="140" t="s">
        <v>3</v>
      </c>
      <c r="N257" s="141" t="s">
        <v>44</v>
      </c>
      <c r="P257" s="142">
        <f>O257*H257</f>
        <v>0</v>
      </c>
      <c r="Q257" s="142">
        <v>0</v>
      </c>
      <c r="R257" s="142">
        <f>Q257*H257</f>
        <v>0</v>
      </c>
      <c r="S257" s="142">
        <v>0</v>
      </c>
      <c r="T257" s="143">
        <f>S257*H257</f>
        <v>0</v>
      </c>
      <c r="AR257" s="144" t="s">
        <v>310</v>
      </c>
      <c r="AT257" s="144" t="s">
        <v>164</v>
      </c>
      <c r="AU257" s="144" t="s">
        <v>82</v>
      </c>
      <c r="AY257" s="18" t="s">
        <v>161</v>
      </c>
      <c r="BE257" s="145">
        <f>IF(N257="základní",J257,0)</f>
        <v>0</v>
      </c>
      <c r="BF257" s="145">
        <f>IF(N257="snížená",J257,0)</f>
        <v>0</v>
      </c>
      <c r="BG257" s="145">
        <f>IF(N257="zákl. přenesená",J257,0)</f>
        <v>0</v>
      </c>
      <c r="BH257" s="145">
        <f>IF(N257="sníž. přenesená",J257,0)</f>
        <v>0</v>
      </c>
      <c r="BI257" s="145">
        <f>IF(N257="nulová",J257,0)</f>
        <v>0</v>
      </c>
      <c r="BJ257" s="18" t="s">
        <v>80</v>
      </c>
      <c r="BK257" s="145">
        <f>ROUND(I257*H257,2)</f>
        <v>0</v>
      </c>
      <c r="BL257" s="18" t="s">
        <v>310</v>
      </c>
      <c r="BM257" s="144" t="s">
        <v>903</v>
      </c>
    </row>
    <row r="258" spans="2:51" s="13" customFormat="1" ht="12">
      <c r="B258" s="157"/>
      <c r="D258" s="151" t="s">
        <v>173</v>
      </c>
      <c r="E258" s="158" t="s">
        <v>3</v>
      </c>
      <c r="F258" s="159" t="s">
        <v>82</v>
      </c>
      <c r="H258" s="160">
        <v>2</v>
      </c>
      <c r="I258" s="161"/>
      <c r="L258" s="157"/>
      <c r="M258" s="162"/>
      <c r="T258" s="163"/>
      <c r="AT258" s="158" t="s">
        <v>173</v>
      </c>
      <c r="AU258" s="158" t="s">
        <v>82</v>
      </c>
      <c r="AV258" s="13" t="s">
        <v>82</v>
      </c>
      <c r="AW258" s="13" t="s">
        <v>32</v>
      </c>
      <c r="AX258" s="13" t="s">
        <v>73</v>
      </c>
      <c r="AY258" s="158" t="s">
        <v>161</v>
      </c>
    </row>
    <row r="259" spans="2:51" s="14" customFormat="1" ht="12">
      <c r="B259" s="164"/>
      <c r="D259" s="151" t="s">
        <v>173</v>
      </c>
      <c r="E259" s="165" t="s">
        <v>3</v>
      </c>
      <c r="F259" s="166" t="s">
        <v>192</v>
      </c>
      <c r="H259" s="167">
        <v>2</v>
      </c>
      <c r="I259" s="168"/>
      <c r="L259" s="164"/>
      <c r="M259" s="169"/>
      <c r="T259" s="170"/>
      <c r="AT259" s="165" t="s">
        <v>173</v>
      </c>
      <c r="AU259" s="165" t="s">
        <v>82</v>
      </c>
      <c r="AV259" s="14" t="s">
        <v>169</v>
      </c>
      <c r="AW259" s="14" t="s">
        <v>32</v>
      </c>
      <c r="AX259" s="14" t="s">
        <v>80</v>
      </c>
      <c r="AY259" s="165" t="s">
        <v>161</v>
      </c>
    </row>
    <row r="260" spans="2:65" s="1" customFormat="1" ht="16.5" customHeight="1">
      <c r="B260" s="132"/>
      <c r="C260" s="171" t="s">
        <v>727</v>
      </c>
      <c r="D260" s="171" t="s">
        <v>193</v>
      </c>
      <c r="E260" s="172" t="s">
        <v>2673</v>
      </c>
      <c r="F260" s="173" t="s">
        <v>2674</v>
      </c>
      <c r="G260" s="174" t="s">
        <v>212</v>
      </c>
      <c r="H260" s="175">
        <v>2</v>
      </c>
      <c r="I260" s="176"/>
      <c r="J260" s="177">
        <f>ROUND(I260*H260,2)</f>
        <v>0</v>
      </c>
      <c r="K260" s="173" t="s">
        <v>2548</v>
      </c>
      <c r="L260" s="178"/>
      <c r="M260" s="179" t="s">
        <v>3</v>
      </c>
      <c r="N260" s="180" t="s">
        <v>44</v>
      </c>
      <c r="P260" s="142">
        <f>O260*H260</f>
        <v>0</v>
      </c>
      <c r="Q260" s="142">
        <v>0</v>
      </c>
      <c r="R260" s="142">
        <f>Q260*H260</f>
        <v>0</v>
      </c>
      <c r="S260" s="142">
        <v>0</v>
      </c>
      <c r="T260" s="143">
        <f>S260*H260</f>
        <v>0</v>
      </c>
      <c r="AR260" s="144" t="s">
        <v>488</v>
      </c>
      <c r="AT260" s="144" t="s">
        <v>193</v>
      </c>
      <c r="AU260" s="144" t="s">
        <v>82</v>
      </c>
      <c r="AY260" s="18" t="s">
        <v>161</v>
      </c>
      <c r="BE260" s="145">
        <f>IF(N260="základní",J260,0)</f>
        <v>0</v>
      </c>
      <c r="BF260" s="145">
        <f>IF(N260="snížená",J260,0)</f>
        <v>0</v>
      </c>
      <c r="BG260" s="145">
        <f>IF(N260="zákl. přenesená",J260,0)</f>
        <v>0</v>
      </c>
      <c r="BH260" s="145">
        <f>IF(N260="sníž. přenesená",J260,0)</f>
        <v>0</v>
      </c>
      <c r="BI260" s="145">
        <f>IF(N260="nulová",J260,0)</f>
        <v>0</v>
      </c>
      <c r="BJ260" s="18" t="s">
        <v>80</v>
      </c>
      <c r="BK260" s="145">
        <f>ROUND(I260*H260,2)</f>
        <v>0</v>
      </c>
      <c r="BL260" s="18" t="s">
        <v>310</v>
      </c>
      <c r="BM260" s="144" t="s">
        <v>931</v>
      </c>
    </row>
    <row r="261" spans="2:51" s="13" customFormat="1" ht="12">
      <c r="B261" s="157"/>
      <c r="D261" s="151" t="s">
        <v>173</v>
      </c>
      <c r="E261" s="158" t="s">
        <v>3</v>
      </c>
      <c r="F261" s="159" t="s">
        <v>82</v>
      </c>
      <c r="H261" s="160">
        <v>2</v>
      </c>
      <c r="I261" s="161"/>
      <c r="L261" s="157"/>
      <c r="M261" s="162"/>
      <c r="T261" s="163"/>
      <c r="AT261" s="158" t="s">
        <v>173</v>
      </c>
      <c r="AU261" s="158" t="s">
        <v>82</v>
      </c>
      <c r="AV261" s="13" t="s">
        <v>82</v>
      </c>
      <c r="AW261" s="13" t="s">
        <v>32</v>
      </c>
      <c r="AX261" s="13" t="s">
        <v>73</v>
      </c>
      <c r="AY261" s="158" t="s">
        <v>161</v>
      </c>
    </row>
    <row r="262" spans="2:51" s="14" customFormat="1" ht="12">
      <c r="B262" s="164"/>
      <c r="D262" s="151" t="s">
        <v>173</v>
      </c>
      <c r="E262" s="165" t="s">
        <v>3</v>
      </c>
      <c r="F262" s="166" t="s">
        <v>192</v>
      </c>
      <c r="H262" s="167">
        <v>2</v>
      </c>
      <c r="I262" s="168"/>
      <c r="L262" s="164"/>
      <c r="M262" s="169"/>
      <c r="T262" s="170"/>
      <c r="AT262" s="165" t="s">
        <v>173</v>
      </c>
      <c r="AU262" s="165" t="s">
        <v>82</v>
      </c>
      <c r="AV262" s="14" t="s">
        <v>169</v>
      </c>
      <c r="AW262" s="14" t="s">
        <v>32</v>
      </c>
      <c r="AX262" s="14" t="s">
        <v>80</v>
      </c>
      <c r="AY262" s="165" t="s">
        <v>161</v>
      </c>
    </row>
    <row r="263" spans="2:65" s="1" customFormat="1" ht="16.5" customHeight="1">
      <c r="B263" s="132"/>
      <c r="C263" s="133" t="s">
        <v>733</v>
      </c>
      <c r="D263" s="133" t="s">
        <v>164</v>
      </c>
      <c r="E263" s="134" t="s">
        <v>2675</v>
      </c>
      <c r="F263" s="135" t="s">
        <v>2676</v>
      </c>
      <c r="G263" s="136" t="s">
        <v>212</v>
      </c>
      <c r="H263" s="137">
        <v>2</v>
      </c>
      <c r="I263" s="138"/>
      <c r="J263" s="139">
        <f>ROUND(I263*H263,2)</f>
        <v>0</v>
      </c>
      <c r="K263" s="135" t="s">
        <v>2548</v>
      </c>
      <c r="L263" s="33"/>
      <c r="M263" s="140" t="s">
        <v>3</v>
      </c>
      <c r="N263" s="141" t="s">
        <v>44</v>
      </c>
      <c r="P263" s="142">
        <f>O263*H263</f>
        <v>0</v>
      </c>
      <c r="Q263" s="142">
        <v>0</v>
      </c>
      <c r="R263" s="142">
        <f>Q263*H263</f>
        <v>0</v>
      </c>
      <c r="S263" s="142">
        <v>0</v>
      </c>
      <c r="T263" s="143">
        <f>S263*H263</f>
        <v>0</v>
      </c>
      <c r="AR263" s="144" t="s">
        <v>310</v>
      </c>
      <c r="AT263" s="144" t="s">
        <v>164</v>
      </c>
      <c r="AU263" s="144" t="s">
        <v>82</v>
      </c>
      <c r="AY263" s="18" t="s">
        <v>161</v>
      </c>
      <c r="BE263" s="145">
        <f>IF(N263="základní",J263,0)</f>
        <v>0</v>
      </c>
      <c r="BF263" s="145">
        <f>IF(N263="snížená",J263,0)</f>
        <v>0</v>
      </c>
      <c r="BG263" s="145">
        <f>IF(N263="zákl. přenesená",J263,0)</f>
        <v>0</v>
      </c>
      <c r="BH263" s="145">
        <f>IF(N263="sníž. přenesená",J263,0)</f>
        <v>0</v>
      </c>
      <c r="BI263" s="145">
        <f>IF(N263="nulová",J263,0)</f>
        <v>0</v>
      </c>
      <c r="BJ263" s="18" t="s">
        <v>80</v>
      </c>
      <c r="BK263" s="145">
        <f>ROUND(I263*H263,2)</f>
        <v>0</v>
      </c>
      <c r="BL263" s="18" t="s">
        <v>310</v>
      </c>
      <c r="BM263" s="144" t="s">
        <v>943</v>
      </c>
    </row>
    <row r="264" spans="2:51" s="13" customFormat="1" ht="12">
      <c r="B264" s="157"/>
      <c r="D264" s="151" t="s">
        <v>173</v>
      </c>
      <c r="E264" s="158" t="s">
        <v>3</v>
      </c>
      <c r="F264" s="159" t="s">
        <v>82</v>
      </c>
      <c r="H264" s="160">
        <v>2</v>
      </c>
      <c r="I264" s="161"/>
      <c r="L264" s="157"/>
      <c r="M264" s="162"/>
      <c r="T264" s="163"/>
      <c r="AT264" s="158" t="s">
        <v>173</v>
      </c>
      <c r="AU264" s="158" t="s">
        <v>82</v>
      </c>
      <c r="AV264" s="13" t="s">
        <v>82</v>
      </c>
      <c r="AW264" s="13" t="s">
        <v>32</v>
      </c>
      <c r="AX264" s="13" t="s">
        <v>73</v>
      </c>
      <c r="AY264" s="158" t="s">
        <v>161</v>
      </c>
    </row>
    <row r="265" spans="2:51" s="14" customFormat="1" ht="12">
      <c r="B265" s="164"/>
      <c r="D265" s="151" t="s">
        <v>173</v>
      </c>
      <c r="E265" s="165" t="s">
        <v>3</v>
      </c>
      <c r="F265" s="166" t="s">
        <v>192</v>
      </c>
      <c r="H265" s="167">
        <v>2</v>
      </c>
      <c r="I265" s="168"/>
      <c r="L265" s="164"/>
      <c r="M265" s="169"/>
      <c r="T265" s="170"/>
      <c r="AT265" s="165" t="s">
        <v>173</v>
      </c>
      <c r="AU265" s="165" t="s">
        <v>82</v>
      </c>
      <c r="AV265" s="14" t="s">
        <v>169</v>
      </c>
      <c r="AW265" s="14" t="s">
        <v>32</v>
      </c>
      <c r="AX265" s="14" t="s">
        <v>80</v>
      </c>
      <c r="AY265" s="165" t="s">
        <v>161</v>
      </c>
    </row>
    <row r="266" spans="2:65" s="1" customFormat="1" ht="16.5" customHeight="1">
      <c r="B266" s="132"/>
      <c r="C266" s="171" t="s">
        <v>741</v>
      </c>
      <c r="D266" s="171" t="s">
        <v>193</v>
      </c>
      <c r="E266" s="172" t="s">
        <v>2677</v>
      </c>
      <c r="F266" s="173" t="s">
        <v>2678</v>
      </c>
      <c r="G266" s="174" t="s">
        <v>212</v>
      </c>
      <c r="H266" s="175">
        <v>2</v>
      </c>
      <c r="I266" s="176"/>
      <c r="J266" s="177">
        <f>ROUND(I266*H266,2)</f>
        <v>0</v>
      </c>
      <c r="K266" s="173" t="s">
        <v>2548</v>
      </c>
      <c r="L266" s="178"/>
      <c r="M266" s="179" t="s">
        <v>3</v>
      </c>
      <c r="N266" s="180" t="s">
        <v>44</v>
      </c>
      <c r="P266" s="142">
        <f>O266*H266</f>
        <v>0</v>
      </c>
      <c r="Q266" s="142">
        <v>0</v>
      </c>
      <c r="R266" s="142">
        <f>Q266*H266</f>
        <v>0</v>
      </c>
      <c r="S266" s="142">
        <v>0</v>
      </c>
      <c r="T266" s="143">
        <f>S266*H266</f>
        <v>0</v>
      </c>
      <c r="AR266" s="144" t="s">
        <v>488</v>
      </c>
      <c r="AT266" s="144" t="s">
        <v>193</v>
      </c>
      <c r="AU266" s="144" t="s">
        <v>82</v>
      </c>
      <c r="AY266" s="18" t="s">
        <v>161</v>
      </c>
      <c r="BE266" s="145">
        <f>IF(N266="základní",J266,0)</f>
        <v>0</v>
      </c>
      <c r="BF266" s="145">
        <f>IF(N266="snížená",J266,0)</f>
        <v>0</v>
      </c>
      <c r="BG266" s="145">
        <f>IF(N266="zákl. přenesená",J266,0)</f>
        <v>0</v>
      </c>
      <c r="BH266" s="145">
        <f>IF(N266="sníž. přenesená",J266,0)</f>
        <v>0</v>
      </c>
      <c r="BI266" s="145">
        <f>IF(N266="nulová",J266,0)</f>
        <v>0</v>
      </c>
      <c r="BJ266" s="18" t="s">
        <v>80</v>
      </c>
      <c r="BK266" s="145">
        <f>ROUND(I266*H266,2)</f>
        <v>0</v>
      </c>
      <c r="BL266" s="18" t="s">
        <v>310</v>
      </c>
      <c r="BM266" s="144" t="s">
        <v>953</v>
      </c>
    </row>
    <row r="267" spans="2:51" s="13" customFormat="1" ht="12">
      <c r="B267" s="157"/>
      <c r="D267" s="151" t="s">
        <v>173</v>
      </c>
      <c r="E267" s="158" t="s">
        <v>3</v>
      </c>
      <c r="F267" s="159" t="s">
        <v>82</v>
      </c>
      <c r="H267" s="160">
        <v>2</v>
      </c>
      <c r="I267" s="161"/>
      <c r="L267" s="157"/>
      <c r="M267" s="162"/>
      <c r="T267" s="163"/>
      <c r="AT267" s="158" t="s">
        <v>173</v>
      </c>
      <c r="AU267" s="158" t="s">
        <v>82</v>
      </c>
      <c r="AV267" s="13" t="s">
        <v>82</v>
      </c>
      <c r="AW267" s="13" t="s">
        <v>32</v>
      </c>
      <c r="AX267" s="13" t="s">
        <v>73</v>
      </c>
      <c r="AY267" s="158" t="s">
        <v>161</v>
      </c>
    </row>
    <row r="268" spans="2:51" s="14" customFormat="1" ht="12">
      <c r="B268" s="164"/>
      <c r="D268" s="151" t="s">
        <v>173</v>
      </c>
      <c r="E268" s="165" t="s">
        <v>3</v>
      </c>
      <c r="F268" s="166" t="s">
        <v>192</v>
      </c>
      <c r="H268" s="167">
        <v>2</v>
      </c>
      <c r="I268" s="168"/>
      <c r="L268" s="164"/>
      <c r="M268" s="169"/>
      <c r="T268" s="170"/>
      <c r="AT268" s="165" t="s">
        <v>173</v>
      </c>
      <c r="AU268" s="165" t="s">
        <v>82</v>
      </c>
      <c r="AV268" s="14" t="s">
        <v>169</v>
      </c>
      <c r="AW268" s="14" t="s">
        <v>32</v>
      </c>
      <c r="AX268" s="14" t="s">
        <v>80</v>
      </c>
      <c r="AY268" s="165" t="s">
        <v>161</v>
      </c>
    </row>
    <row r="269" spans="2:65" s="1" customFormat="1" ht="16.5" customHeight="1">
      <c r="B269" s="132"/>
      <c r="C269" s="171" t="s">
        <v>755</v>
      </c>
      <c r="D269" s="171" t="s">
        <v>193</v>
      </c>
      <c r="E269" s="172" t="s">
        <v>2679</v>
      </c>
      <c r="F269" s="173" t="s">
        <v>2680</v>
      </c>
      <c r="G269" s="174" t="s">
        <v>212</v>
      </c>
      <c r="H269" s="175">
        <v>2</v>
      </c>
      <c r="I269" s="176"/>
      <c r="J269" s="177">
        <f>ROUND(I269*H269,2)</f>
        <v>0</v>
      </c>
      <c r="K269" s="173" t="s">
        <v>2548</v>
      </c>
      <c r="L269" s="178"/>
      <c r="M269" s="179" t="s">
        <v>3</v>
      </c>
      <c r="N269" s="180" t="s">
        <v>44</v>
      </c>
      <c r="P269" s="142">
        <f>O269*H269</f>
        <v>0</v>
      </c>
      <c r="Q269" s="142">
        <v>0</v>
      </c>
      <c r="R269" s="142">
        <f>Q269*H269</f>
        <v>0</v>
      </c>
      <c r="S269" s="142">
        <v>0</v>
      </c>
      <c r="T269" s="143">
        <f>S269*H269</f>
        <v>0</v>
      </c>
      <c r="AR269" s="144" t="s">
        <v>488</v>
      </c>
      <c r="AT269" s="144" t="s">
        <v>193</v>
      </c>
      <c r="AU269" s="144" t="s">
        <v>82</v>
      </c>
      <c r="AY269" s="18" t="s">
        <v>161</v>
      </c>
      <c r="BE269" s="145">
        <f>IF(N269="základní",J269,0)</f>
        <v>0</v>
      </c>
      <c r="BF269" s="145">
        <f>IF(N269="snížená",J269,0)</f>
        <v>0</v>
      </c>
      <c r="BG269" s="145">
        <f>IF(N269="zákl. přenesená",J269,0)</f>
        <v>0</v>
      </c>
      <c r="BH269" s="145">
        <f>IF(N269="sníž. přenesená",J269,0)</f>
        <v>0</v>
      </c>
      <c r="BI269" s="145">
        <f>IF(N269="nulová",J269,0)</f>
        <v>0</v>
      </c>
      <c r="BJ269" s="18" t="s">
        <v>80</v>
      </c>
      <c r="BK269" s="145">
        <f>ROUND(I269*H269,2)</f>
        <v>0</v>
      </c>
      <c r="BL269" s="18" t="s">
        <v>310</v>
      </c>
      <c r="BM269" s="144" t="s">
        <v>964</v>
      </c>
    </row>
    <row r="270" spans="2:51" s="13" customFormat="1" ht="12">
      <c r="B270" s="157"/>
      <c r="D270" s="151" t="s">
        <v>173</v>
      </c>
      <c r="E270" s="158" t="s">
        <v>3</v>
      </c>
      <c r="F270" s="159" t="s">
        <v>82</v>
      </c>
      <c r="H270" s="160">
        <v>2</v>
      </c>
      <c r="I270" s="161"/>
      <c r="L270" s="157"/>
      <c r="M270" s="162"/>
      <c r="T270" s="163"/>
      <c r="AT270" s="158" t="s">
        <v>173</v>
      </c>
      <c r="AU270" s="158" t="s">
        <v>82</v>
      </c>
      <c r="AV270" s="13" t="s">
        <v>82</v>
      </c>
      <c r="AW270" s="13" t="s">
        <v>32</v>
      </c>
      <c r="AX270" s="13" t="s">
        <v>73</v>
      </c>
      <c r="AY270" s="158" t="s">
        <v>161</v>
      </c>
    </row>
    <row r="271" spans="2:51" s="14" customFormat="1" ht="12">
      <c r="B271" s="164"/>
      <c r="D271" s="151" t="s">
        <v>173</v>
      </c>
      <c r="E271" s="165" t="s">
        <v>3</v>
      </c>
      <c r="F271" s="166" t="s">
        <v>192</v>
      </c>
      <c r="H271" s="167">
        <v>2</v>
      </c>
      <c r="I271" s="168"/>
      <c r="L271" s="164"/>
      <c r="M271" s="169"/>
      <c r="T271" s="170"/>
      <c r="AT271" s="165" t="s">
        <v>173</v>
      </c>
      <c r="AU271" s="165" t="s">
        <v>82</v>
      </c>
      <c r="AV271" s="14" t="s">
        <v>169</v>
      </c>
      <c r="AW271" s="14" t="s">
        <v>32</v>
      </c>
      <c r="AX271" s="14" t="s">
        <v>80</v>
      </c>
      <c r="AY271" s="165" t="s">
        <v>161</v>
      </c>
    </row>
    <row r="272" spans="2:65" s="1" customFormat="1" ht="16.5" customHeight="1">
      <c r="B272" s="132"/>
      <c r="C272" s="171" t="s">
        <v>763</v>
      </c>
      <c r="D272" s="171" t="s">
        <v>193</v>
      </c>
      <c r="E272" s="172" t="s">
        <v>2681</v>
      </c>
      <c r="F272" s="173" t="s">
        <v>2682</v>
      </c>
      <c r="G272" s="174" t="s">
        <v>212</v>
      </c>
      <c r="H272" s="175">
        <v>1</v>
      </c>
      <c r="I272" s="176"/>
      <c r="J272" s="177">
        <f>ROUND(I272*H272,2)</f>
        <v>0</v>
      </c>
      <c r="K272" s="173" t="s">
        <v>2548</v>
      </c>
      <c r="L272" s="178"/>
      <c r="M272" s="179" t="s">
        <v>3</v>
      </c>
      <c r="N272" s="180" t="s">
        <v>44</v>
      </c>
      <c r="P272" s="142">
        <f>O272*H272</f>
        <v>0</v>
      </c>
      <c r="Q272" s="142">
        <v>0</v>
      </c>
      <c r="R272" s="142">
        <f>Q272*H272</f>
        <v>0</v>
      </c>
      <c r="S272" s="142">
        <v>0</v>
      </c>
      <c r="T272" s="143">
        <f>S272*H272</f>
        <v>0</v>
      </c>
      <c r="AR272" s="144" t="s">
        <v>488</v>
      </c>
      <c r="AT272" s="144" t="s">
        <v>193</v>
      </c>
      <c r="AU272" s="144" t="s">
        <v>82</v>
      </c>
      <c r="AY272" s="18" t="s">
        <v>161</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310</v>
      </c>
      <c r="BM272" s="144" t="s">
        <v>976</v>
      </c>
    </row>
    <row r="273" spans="2:51" s="13" customFormat="1" ht="12">
      <c r="B273" s="157"/>
      <c r="D273" s="151" t="s">
        <v>173</v>
      </c>
      <c r="E273" s="158" t="s">
        <v>3</v>
      </c>
      <c r="F273" s="159" t="s">
        <v>80</v>
      </c>
      <c r="H273" s="160">
        <v>1</v>
      </c>
      <c r="I273" s="161"/>
      <c r="L273" s="157"/>
      <c r="M273" s="162"/>
      <c r="T273" s="163"/>
      <c r="AT273" s="158" t="s">
        <v>173</v>
      </c>
      <c r="AU273" s="158" t="s">
        <v>82</v>
      </c>
      <c r="AV273" s="13" t="s">
        <v>82</v>
      </c>
      <c r="AW273" s="13" t="s">
        <v>32</v>
      </c>
      <c r="AX273" s="13" t="s">
        <v>73</v>
      </c>
      <c r="AY273" s="158" t="s">
        <v>161</v>
      </c>
    </row>
    <row r="274" spans="2:51" s="14" customFormat="1" ht="12">
      <c r="B274" s="164"/>
      <c r="D274" s="151" t="s">
        <v>173</v>
      </c>
      <c r="E274" s="165" t="s">
        <v>3</v>
      </c>
      <c r="F274" s="166" t="s">
        <v>192</v>
      </c>
      <c r="H274" s="167">
        <v>1</v>
      </c>
      <c r="I274" s="168"/>
      <c r="L274" s="164"/>
      <c r="M274" s="169"/>
      <c r="T274" s="170"/>
      <c r="AT274" s="165" t="s">
        <v>173</v>
      </c>
      <c r="AU274" s="165" t="s">
        <v>82</v>
      </c>
      <c r="AV274" s="14" t="s">
        <v>169</v>
      </c>
      <c r="AW274" s="14" t="s">
        <v>32</v>
      </c>
      <c r="AX274" s="14" t="s">
        <v>80</v>
      </c>
      <c r="AY274" s="165" t="s">
        <v>161</v>
      </c>
    </row>
    <row r="275" spans="2:65" s="1" customFormat="1" ht="16.5" customHeight="1">
      <c r="B275" s="132"/>
      <c r="C275" s="133" t="s">
        <v>768</v>
      </c>
      <c r="D275" s="133" t="s">
        <v>164</v>
      </c>
      <c r="E275" s="134" t="s">
        <v>2683</v>
      </c>
      <c r="F275" s="135" t="s">
        <v>2684</v>
      </c>
      <c r="G275" s="136" t="s">
        <v>2643</v>
      </c>
      <c r="H275" s="137">
        <v>1</v>
      </c>
      <c r="I275" s="138"/>
      <c r="J275" s="139">
        <f>ROUND(I275*H275,2)</f>
        <v>0</v>
      </c>
      <c r="K275" s="135" t="s">
        <v>2548</v>
      </c>
      <c r="L275" s="33"/>
      <c r="M275" s="140" t="s">
        <v>3</v>
      </c>
      <c r="N275" s="141" t="s">
        <v>44</v>
      </c>
      <c r="P275" s="142">
        <f>O275*H275</f>
        <v>0</v>
      </c>
      <c r="Q275" s="142">
        <v>0</v>
      </c>
      <c r="R275" s="142">
        <f>Q275*H275</f>
        <v>0</v>
      </c>
      <c r="S275" s="142">
        <v>0</v>
      </c>
      <c r="T275" s="143">
        <f>S275*H275</f>
        <v>0</v>
      </c>
      <c r="AR275" s="144" t="s">
        <v>310</v>
      </c>
      <c r="AT275" s="144" t="s">
        <v>164</v>
      </c>
      <c r="AU275" s="144" t="s">
        <v>82</v>
      </c>
      <c r="AY275" s="18" t="s">
        <v>161</v>
      </c>
      <c r="BE275" s="145">
        <f>IF(N275="základní",J275,0)</f>
        <v>0</v>
      </c>
      <c r="BF275" s="145">
        <f>IF(N275="snížená",J275,0)</f>
        <v>0</v>
      </c>
      <c r="BG275" s="145">
        <f>IF(N275="zákl. přenesená",J275,0)</f>
        <v>0</v>
      </c>
      <c r="BH275" s="145">
        <f>IF(N275="sníž. přenesená",J275,0)</f>
        <v>0</v>
      </c>
      <c r="BI275" s="145">
        <f>IF(N275="nulová",J275,0)</f>
        <v>0</v>
      </c>
      <c r="BJ275" s="18" t="s">
        <v>80</v>
      </c>
      <c r="BK275" s="145">
        <f>ROUND(I275*H275,2)</f>
        <v>0</v>
      </c>
      <c r="BL275" s="18" t="s">
        <v>310</v>
      </c>
      <c r="BM275" s="144" t="s">
        <v>984</v>
      </c>
    </row>
    <row r="276" spans="2:51" s="13" customFormat="1" ht="12">
      <c r="B276" s="157"/>
      <c r="D276" s="151" t="s">
        <v>173</v>
      </c>
      <c r="E276" s="158" t="s">
        <v>3</v>
      </c>
      <c r="F276" s="159" t="s">
        <v>80</v>
      </c>
      <c r="H276" s="160">
        <v>1</v>
      </c>
      <c r="I276" s="161"/>
      <c r="L276" s="157"/>
      <c r="M276" s="162"/>
      <c r="T276" s="163"/>
      <c r="AT276" s="158" t="s">
        <v>173</v>
      </c>
      <c r="AU276" s="158" t="s">
        <v>82</v>
      </c>
      <c r="AV276" s="13" t="s">
        <v>82</v>
      </c>
      <c r="AW276" s="13" t="s">
        <v>32</v>
      </c>
      <c r="AX276" s="13" t="s">
        <v>73</v>
      </c>
      <c r="AY276" s="158" t="s">
        <v>161</v>
      </c>
    </row>
    <row r="277" spans="2:51" s="14" customFormat="1" ht="12">
      <c r="B277" s="164"/>
      <c r="D277" s="151" t="s">
        <v>173</v>
      </c>
      <c r="E277" s="165" t="s">
        <v>3</v>
      </c>
      <c r="F277" s="166" t="s">
        <v>192</v>
      </c>
      <c r="H277" s="167">
        <v>1</v>
      </c>
      <c r="I277" s="168"/>
      <c r="L277" s="164"/>
      <c r="M277" s="169"/>
      <c r="T277" s="170"/>
      <c r="AT277" s="165" t="s">
        <v>173</v>
      </c>
      <c r="AU277" s="165" t="s">
        <v>82</v>
      </c>
      <c r="AV277" s="14" t="s">
        <v>169</v>
      </c>
      <c r="AW277" s="14" t="s">
        <v>32</v>
      </c>
      <c r="AX277" s="14" t="s">
        <v>80</v>
      </c>
      <c r="AY277" s="165" t="s">
        <v>161</v>
      </c>
    </row>
    <row r="278" spans="2:65" s="1" customFormat="1" ht="24.2" customHeight="1">
      <c r="B278" s="132"/>
      <c r="C278" s="133" t="s">
        <v>774</v>
      </c>
      <c r="D278" s="133" t="s">
        <v>164</v>
      </c>
      <c r="E278" s="134" t="s">
        <v>2685</v>
      </c>
      <c r="F278" s="135" t="s">
        <v>2686</v>
      </c>
      <c r="G278" s="136" t="s">
        <v>212</v>
      </c>
      <c r="H278" s="137">
        <v>1</v>
      </c>
      <c r="I278" s="138"/>
      <c r="J278" s="139">
        <f>ROUND(I278*H278,2)</f>
        <v>0</v>
      </c>
      <c r="K278" s="135" t="s">
        <v>2548</v>
      </c>
      <c r="L278" s="33"/>
      <c r="M278" s="140" t="s">
        <v>3</v>
      </c>
      <c r="N278" s="141" t="s">
        <v>44</v>
      </c>
      <c r="P278" s="142">
        <f>O278*H278</f>
        <v>0</v>
      </c>
      <c r="Q278" s="142">
        <v>0</v>
      </c>
      <c r="R278" s="142">
        <f>Q278*H278</f>
        <v>0</v>
      </c>
      <c r="S278" s="142">
        <v>0</v>
      </c>
      <c r="T278" s="143">
        <f>S278*H278</f>
        <v>0</v>
      </c>
      <c r="AR278" s="144" t="s">
        <v>310</v>
      </c>
      <c r="AT278" s="144" t="s">
        <v>164</v>
      </c>
      <c r="AU278" s="144" t="s">
        <v>82</v>
      </c>
      <c r="AY278" s="18" t="s">
        <v>161</v>
      </c>
      <c r="BE278" s="145">
        <f>IF(N278="základní",J278,0)</f>
        <v>0</v>
      </c>
      <c r="BF278" s="145">
        <f>IF(N278="snížená",J278,0)</f>
        <v>0</v>
      </c>
      <c r="BG278" s="145">
        <f>IF(N278="zákl. přenesená",J278,0)</f>
        <v>0</v>
      </c>
      <c r="BH278" s="145">
        <f>IF(N278="sníž. přenesená",J278,0)</f>
        <v>0</v>
      </c>
      <c r="BI278" s="145">
        <f>IF(N278="nulová",J278,0)</f>
        <v>0</v>
      </c>
      <c r="BJ278" s="18" t="s">
        <v>80</v>
      </c>
      <c r="BK278" s="145">
        <f>ROUND(I278*H278,2)</f>
        <v>0</v>
      </c>
      <c r="BL278" s="18" t="s">
        <v>310</v>
      </c>
      <c r="BM278" s="144" t="s">
        <v>992</v>
      </c>
    </row>
    <row r="279" spans="2:51" s="13" customFormat="1" ht="12">
      <c r="B279" s="157"/>
      <c r="D279" s="151" t="s">
        <v>173</v>
      </c>
      <c r="E279" s="158" t="s">
        <v>3</v>
      </c>
      <c r="F279" s="159" t="s">
        <v>80</v>
      </c>
      <c r="H279" s="160">
        <v>1</v>
      </c>
      <c r="I279" s="161"/>
      <c r="L279" s="157"/>
      <c r="M279" s="162"/>
      <c r="T279" s="163"/>
      <c r="AT279" s="158" t="s">
        <v>173</v>
      </c>
      <c r="AU279" s="158" t="s">
        <v>82</v>
      </c>
      <c r="AV279" s="13" t="s">
        <v>82</v>
      </c>
      <c r="AW279" s="13" t="s">
        <v>32</v>
      </c>
      <c r="AX279" s="13" t="s">
        <v>73</v>
      </c>
      <c r="AY279" s="158" t="s">
        <v>161</v>
      </c>
    </row>
    <row r="280" spans="2:51" s="14" customFormat="1" ht="12">
      <c r="B280" s="164"/>
      <c r="D280" s="151" t="s">
        <v>173</v>
      </c>
      <c r="E280" s="165" t="s">
        <v>3</v>
      </c>
      <c r="F280" s="166" t="s">
        <v>192</v>
      </c>
      <c r="H280" s="167">
        <v>1</v>
      </c>
      <c r="I280" s="168"/>
      <c r="L280" s="164"/>
      <c r="M280" s="169"/>
      <c r="T280" s="170"/>
      <c r="AT280" s="165" t="s">
        <v>173</v>
      </c>
      <c r="AU280" s="165" t="s">
        <v>82</v>
      </c>
      <c r="AV280" s="14" t="s">
        <v>169</v>
      </c>
      <c r="AW280" s="14" t="s">
        <v>32</v>
      </c>
      <c r="AX280" s="14" t="s">
        <v>80</v>
      </c>
      <c r="AY280" s="165" t="s">
        <v>161</v>
      </c>
    </row>
    <row r="281" spans="2:65" s="1" customFormat="1" ht="16.5" customHeight="1">
      <c r="B281" s="132"/>
      <c r="C281" s="133" t="s">
        <v>788</v>
      </c>
      <c r="D281" s="133" t="s">
        <v>164</v>
      </c>
      <c r="E281" s="134" t="s">
        <v>2687</v>
      </c>
      <c r="F281" s="135" t="s">
        <v>2688</v>
      </c>
      <c r="G281" s="136" t="s">
        <v>2643</v>
      </c>
      <c r="H281" s="137">
        <v>7</v>
      </c>
      <c r="I281" s="138"/>
      <c r="J281" s="139">
        <f>ROUND(I281*H281,2)</f>
        <v>0</v>
      </c>
      <c r="K281" s="135" t="s">
        <v>2548</v>
      </c>
      <c r="L281" s="33"/>
      <c r="M281" s="140" t="s">
        <v>3</v>
      </c>
      <c r="N281" s="141" t="s">
        <v>44</v>
      </c>
      <c r="P281" s="142">
        <f>O281*H281</f>
        <v>0</v>
      </c>
      <c r="Q281" s="142">
        <v>0</v>
      </c>
      <c r="R281" s="142">
        <f>Q281*H281</f>
        <v>0</v>
      </c>
      <c r="S281" s="142">
        <v>0</v>
      </c>
      <c r="T281" s="143">
        <f>S281*H281</f>
        <v>0</v>
      </c>
      <c r="V281" s="285" t="s">
        <v>4185</v>
      </c>
      <c r="AR281" s="144" t="s">
        <v>310</v>
      </c>
      <c r="AT281" s="144" t="s">
        <v>164</v>
      </c>
      <c r="AU281" s="144" t="s">
        <v>82</v>
      </c>
      <c r="AY281" s="18" t="s">
        <v>161</v>
      </c>
      <c r="BE281" s="145">
        <f>IF(N281="základní",J281,0)</f>
        <v>0</v>
      </c>
      <c r="BF281" s="145">
        <f>IF(N281="snížená",J281,0)</f>
        <v>0</v>
      </c>
      <c r="BG281" s="145">
        <f>IF(N281="zákl. přenesená",J281,0)</f>
        <v>0</v>
      </c>
      <c r="BH281" s="145">
        <f>IF(N281="sníž. přenesená",J281,0)</f>
        <v>0</v>
      </c>
      <c r="BI281" s="145">
        <f>IF(N281="nulová",J281,0)</f>
        <v>0</v>
      </c>
      <c r="BJ281" s="18" t="s">
        <v>80</v>
      </c>
      <c r="BK281" s="145">
        <f>ROUND(I281*H281,2)</f>
        <v>0</v>
      </c>
      <c r="BL281" s="18" t="s">
        <v>310</v>
      </c>
      <c r="BM281" s="144" t="s">
        <v>1000</v>
      </c>
    </row>
    <row r="282" spans="2:51" s="13" customFormat="1" ht="12">
      <c r="B282" s="157"/>
      <c r="D282" s="151" t="s">
        <v>173</v>
      </c>
      <c r="E282" s="158" t="s">
        <v>3</v>
      </c>
      <c r="F282" s="159" t="s">
        <v>229</v>
      </c>
      <c r="H282" s="160">
        <v>7</v>
      </c>
      <c r="I282" s="161"/>
      <c r="L282" s="157"/>
      <c r="M282" s="162"/>
      <c r="T282" s="163"/>
      <c r="AT282" s="158" t="s">
        <v>173</v>
      </c>
      <c r="AU282" s="158" t="s">
        <v>82</v>
      </c>
      <c r="AV282" s="13" t="s">
        <v>82</v>
      </c>
      <c r="AW282" s="13" t="s">
        <v>32</v>
      </c>
      <c r="AX282" s="13" t="s">
        <v>73</v>
      </c>
      <c r="AY282" s="158" t="s">
        <v>161</v>
      </c>
    </row>
    <row r="283" spans="2:51" s="14" customFormat="1" ht="12">
      <c r="B283" s="164"/>
      <c r="D283" s="151" t="s">
        <v>173</v>
      </c>
      <c r="E283" s="165" t="s">
        <v>3</v>
      </c>
      <c r="F283" s="166" t="s">
        <v>192</v>
      </c>
      <c r="H283" s="167">
        <v>7</v>
      </c>
      <c r="I283" s="168"/>
      <c r="L283" s="164"/>
      <c r="M283" s="169"/>
      <c r="T283" s="170"/>
      <c r="AT283" s="165" t="s">
        <v>173</v>
      </c>
      <c r="AU283" s="165" t="s">
        <v>82</v>
      </c>
      <c r="AV283" s="14" t="s">
        <v>169</v>
      </c>
      <c r="AW283" s="14" t="s">
        <v>32</v>
      </c>
      <c r="AX283" s="14" t="s">
        <v>80</v>
      </c>
      <c r="AY283" s="165" t="s">
        <v>161</v>
      </c>
    </row>
    <row r="284" spans="2:65" s="1" customFormat="1" ht="21.75" customHeight="1">
      <c r="B284" s="132"/>
      <c r="C284" s="133" t="s">
        <v>796</v>
      </c>
      <c r="D284" s="133" t="s">
        <v>164</v>
      </c>
      <c r="E284" s="134" t="s">
        <v>2689</v>
      </c>
      <c r="F284" s="135" t="s">
        <v>2690</v>
      </c>
      <c r="G284" s="136" t="s">
        <v>212</v>
      </c>
      <c r="H284" s="137">
        <v>7</v>
      </c>
      <c r="I284" s="138"/>
      <c r="J284" s="139">
        <f>ROUND(I284*H284,2)</f>
        <v>0</v>
      </c>
      <c r="K284" s="135" t="s">
        <v>2548</v>
      </c>
      <c r="L284" s="33"/>
      <c r="M284" s="140" t="s">
        <v>3</v>
      </c>
      <c r="N284" s="141" t="s">
        <v>44</v>
      </c>
      <c r="P284" s="142">
        <f>O284*H284</f>
        <v>0</v>
      </c>
      <c r="Q284" s="142">
        <v>0</v>
      </c>
      <c r="R284" s="142">
        <f>Q284*H284</f>
        <v>0</v>
      </c>
      <c r="S284" s="142">
        <v>0</v>
      </c>
      <c r="T284" s="143">
        <f>S284*H284</f>
        <v>0</v>
      </c>
      <c r="AR284" s="144" t="s">
        <v>310</v>
      </c>
      <c r="AT284" s="144" t="s">
        <v>164</v>
      </c>
      <c r="AU284" s="144" t="s">
        <v>82</v>
      </c>
      <c r="AY284" s="18" t="s">
        <v>161</v>
      </c>
      <c r="BE284" s="145">
        <f>IF(N284="základní",J284,0)</f>
        <v>0</v>
      </c>
      <c r="BF284" s="145">
        <f>IF(N284="snížená",J284,0)</f>
        <v>0</v>
      </c>
      <c r="BG284" s="145">
        <f>IF(N284="zákl. přenesená",J284,0)</f>
        <v>0</v>
      </c>
      <c r="BH284" s="145">
        <f>IF(N284="sníž. přenesená",J284,0)</f>
        <v>0</v>
      </c>
      <c r="BI284" s="145">
        <f>IF(N284="nulová",J284,0)</f>
        <v>0</v>
      </c>
      <c r="BJ284" s="18" t="s">
        <v>80</v>
      </c>
      <c r="BK284" s="145">
        <f>ROUND(I284*H284,2)</f>
        <v>0</v>
      </c>
      <c r="BL284" s="18" t="s">
        <v>310</v>
      </c>
      <c r="BM284" s="144" t="s">
        <v>1008</v>
      </c>
    </row>
    <row r="285" spans="2:51" s="13" customFormat="1" ht="12">
      <c r="B285" s="157"/>
      <c r="D285" s="151" t="s">
        <v>173</v>
      </c>
      <c r="E285" s="158" t="s">
        <v>3</v>
      </c>
      <c r="F285" s="159" t="s">
        <v>229</v>
      </c>
      <c r="H285" s="160">
        <v>7</v>
      </c>
      <c r="I285" s="161"/>
      <c r="L285" s="157"/>
      <c r="M285" s="162"/>
      <c r="T285" s="163"/>
      <c r="AT285" s="158" t="s">
        <v>173</v>
      </c>
      <c r="AU285" s="158" t="s">
        <v>82</v>
      </c>
      <c r="AV285" s="13" t="s">
        <v>82</v>
      </c>
      <c r="AW285" s="13" t="s">
        <v>32</v>
      </c>
      <c r="AX285" s="13" t="s">
        <v>73</v>
      </c>
      <c r="AY285" s="158" t="s">
        <v>161</v>
      </c>
    </row>
    <row r="286" spans="2:51" s="14" customFormat="1" ht="12">
      <c r="B286" s="164"/>
      <c r="D286" s="151" t="s">
        <v>173</v>
      </c>
      <c r="E286" s="165" t="s">
        <v>3</v>
      </c>
      <c r="F286" s="166" t="s">
        <v>192</v>
      </c>
      <c r="H286" s="167">
        <v>7</v>
      </c>
      <c r="I286" s="168"/>
      <c r="L286" s="164"/>
      <c r="M286" s="169"/>
      <c r="T286" s="170"/>
      <c r="AT286" s="165" t="s">
        <v>173</v>
      </c>
      <c r="AU286" s="165" t="s">
        <v>82</v>
      </c>
      <c r="AV286" s="14" t="s">
        <v>169</v>
      </c>
      <c r="AW286" s="14" t="s">
        <v>32</v>
      </c>
      <c r="AX286" s="14" t="s">
        <v>80</v>
      </c>
      <c r="AY286" s="165" t="s">
        <v>161</v>
      </c>
    </row>
    <row r="287" spans="2:65" s="1" customFormat="1" ht="16.5" customHeight="1">
      <c r="B287" s="132"/>
      <c r="C287" s="133" t="s">
        <v>804</v>
      </c>
      <c r="D287" s="133" t="s">
        <v>164</v>
      </c>
      <c r="E287" s="134" t="s">
        <v>2691</v>
      </c>
      <c r="F287" s="135" t="s">
        <v>2692</v>
      </c>
      <c r="G287" s="136" t="s">
        <v>212</v>
      </c>
      <c r="H287" s="137">
        <v>7</v>
      </c>
      <c r="I287" s="138"/>
      <c r="J287" s="139">
        <f>ROUND(I287*H287,2)</f>
        <v>0</v>
      </c>
      <c r="K287" s="135" t="s">
        <v>2548</v>
      </c>
      <c r="L287" s="33"/>
      <c r="M287" s="140" t="s">
        <v>3</v>
      </c>
      <c r="N287" s="141" t="s">
        <v>44</v>
      </c>
      <c r="P287" s="142">
        <f>O287*H287</f>
        <v>0</v>
      </c>
      <c r="Q287" s="142">
        <v>0</v>
      </c>
      <c r="R287" s="142">
        <f>Q287*H287</f>
        <v>0</v>
      </c>
      <c r="S287" s="142">
        <v>0</v>
      </c>
      <c r="T287" s="143">
        <f>S287*H287</f>
        <v>0</v>
      </c>
      <c r="AR287" s="144" t="s">
        <v>310</v>
      </c>
      <c r="AT287" s="144" t="s">
        <v>164</v>
      </c>
      <c r="AU287" s="144" t="s">
        <v>82</v>
      </c>
      <c r="AY287" s="18" t="s">
        <v>161</v>
      </c>
      <c r="BE287" s="145">
        <f>IF(N287="základní",J287,0)</f>
        <v>0</v>
      </c>
      <c r="BF287" s="145">
        <f>IF(N287="snížená",J287,0)</f>
        <v>0</v>
      </c>
      <c r="BG287" s="145">
        <f>IF(N287="zákl. přenesená",J287,0)</f>
        <v>0</v>
      </c>
      <c r="BH287" s="145">
        <f>IF(N287="sníž. přenesená",J287,0)</f>
        <v>0</v>
      </c>
      <c r="BI287" s="145">
        <f>IF(N287="nulová",J287,0)</f>
        <v>0</v>
      </c>
      <c r="BJ287" s="18" t="s">
        <v>80</v>
      </c>
      <c r="BK287" s="145">
        <f>ROUND(I287*H287,2)</f>
        <v>0</v>
      </c>
      <c r="BL287" s="18" t="s">
        <v>310</v>
      </c>
      <c r="BM287" s="144" t="s">
        <v>1016</v>
      </c>
    </row>
    <row r="288" spans="2:51" s="13" customFormat="1" ht="12">
      <c r="B288" s="157"/>
      <c r="D288" s="151" t="s">
        <v>173</v>
      </c>
      <c r="E288" s="158" t="s">
        <v>3</v>
      </c>
      <c r="F288" s="159" t="s">
        <v>229</v>
      </c>
      <c r="H288" s="160">
        <v>7</v>
      </c>
      <c r="I288" s="161"/>
      <c r="L288" s="157"/>
      <c r="M288" s="162"/>
      <c r="T288" s="163"/>
      <c r="AT288" s="158" t="s">
        <v>173</v>
      </c>
      <c r="AU288" s="158" t="s">
        <v>82</v>
      </c>
      <c r="AV288" s="13" t="s">
        <v>82</v>
      </c>
      <c r="AW288" s="13" t="s">
        <v>32</v>
      </c>
      <c r="AX288" s="13" t="s">
        <v>73</v>
      </c>
      <c r="AY288" s="158" t="s">
        <v>161</v>
      </c>
    </row>
    <row r="289" spans="2:51" s="14" customFormat="1" ht="12">
      <c r="B289" s="164"/>
      <c r="D289" s="151" t="s">
        <v>173</v>
      </c>
      <c r="E289" s="165" t="s">
        <v>3</v>
      </c>
      <c r="F289" s="166" t="s">
        <v>192</v>
      </c>
      <c r="H289" s="167">
        <v>7</v>
      </c>
      <c r="I289" s="168"/>
      <c r="L289" s="164"/>
      <c r="M289" s="169"/>
      <c r="T289" s="170"/>
      <c r="AT289" s="165" t="s">
        <v>173</v>
      </c>
      <c r="AU289" s="165" t="s">
        <v>82</v>
      </c>
      <c r="AV289" s="14" t="s">
        <v>169</v>
      </c>
      <c r="AW289" s="14" t="s">
        <v>32</v>
      </c>
      <c r="AX289" s="14" t="s">
        <v>80</v>
      </c>
      <c r="AY289" s="165" t="s">
        <v>161</v>
      </c>
    </row>
    <row r="290" spans="2:65" s="1" customFormat="1" ht="16.5" customHeight="1">
      <c r="B290" s="132"/>
      <c r="C290" s="133" t="s">
        <v>814</v>
      </c>
      <c r="D290" s="133" t="s">
        <v>164</v>
      </c>
      <c r="E290" s="134" t="s">
        <v>2693</v>
      </c>
      <c r="F290" s="135" t="s">
        <v>2694</v>
      </c>
      <c r="G290" s="136" t="s">
        <v>2643</v>
      </c>
      <c r="H290" s="137">
        <v>2</v>
      </c>
      <c r="I290" s="138"/>
      <c r="J290" s="139">
        <f>ROUND(I290*H290,2)</f>
        <v>0</v>
      </c>
      <c r="K290" s="135" t="s">
        <v>2548</v>
      </c>
      <c r="L290" s="33"/>
      <c r="M290" s="140" t="s">
        <v>3</v>
      </c>
      <c r="N290" s="141" t="s">
        <v>44</v>
      </c>
      <c r="P290" s="142">
        <f>O290*H290</f>
        <v>0</v>
      </c>
      <c r="Q290" s="142">
        <v>0</v>
      </c>
      <c r="R290" s="142">
        <f>Q290*H290</f>
        <v>0</v>
      </c>
      <c r="S290" s="142">
        <v>0</v>
      </c>
      <c r="T290" s="143">
        <f>S290*H290</f>
        <v>0</v>
      </c>
      <c r="AR290" s="144" t="s">
        <v>310</v>
      </c>
      <c r="AT290" s="144" t="s">
        <v>164</v>
      </c>
      <c r="AU290" s="144" t="s">
        <v>82</v>
      </c>
      <c r="AY290" s="18" t="s">
        <v>161</v>
      </c>
      <c r="BE290" s="145">
        <f>IF(N290="základní",J290,0)</f>
        <v>0</v>
      </c>
      <c r="BF290" s="145">
        <f>IF(N290="snížená",J290,0)</f>
        <v>0</v>
      </c>
      <c r="BG290" s="145">
        <f>IF(N290="zákl. přenesená",J290,0)</f>
        <v>0</v>
      </c>
      <c r="BH290" s="145">
        <f>IF(N290="sníž. přenesená",J290,0)</f>
        <v>0</v>
      </c>
      <c r="BI290" s="145">
        <f>IF(N290="nulová",J290,0)</f>
        <v>0</v>
      </c>
      <c r="BJ290" s="18" t="s">
        <v>80</v>
      </c>
      <c r="BK290" s="145">
        <f>ROUND(I290*H290,2)</f>
        <v>0</v>
      </c>
      <c r="BL290" s="18" t="s">
        <v>310</v>
      </c>
      <c r="BM290" s="144" t="s">
        <v>1024</v>
      </c>
    </row>
    <row r="291" spans="2:51" s="13" customFormat="1" ht="12">
      <c r="B291" s="157"/>
      <c r="D291" s="151" t="s">
        <v>173</v>
      </c>
      <c r="E291" s="158" t="s">
        <v>3</v>
      </c>
      <c r="F291" s="159" t="s">
        <v>82</v>
      </c>
      <c r="H291" s="160">
        <v>2</v>
      </c>
      <c r="I291" s="161"/>
      <c r="L291" s="157"/>
      <c r="M291" s="162"/>
      <c r="T291" s="163"/>
      <c r="AT291" s="158" t="s">
        <v>173</v>
      </c>
      <c r="AU291" s="158" t="s">
        <v>82</v>
      </c>
      <c r="AV291" s="13" t="s">
        <v>82</v>
      </c>
      <c r="AW291" s="13" t="s">
        <v>32</v>
      </c>
      <c r="AX291" s="13" t="s">
        <v>73</v>
      </c>
      <c r="AY291" s="158" t="s">
        <v>161</v>
      </c>
    </row>
    <row r="292" spans="2:51" s="14" customFormat="1" ht="12">
      <c r="B292" s="164"/>
      <c r="D292" s="151" t="s">
        <v>173</v>
      </c>
      <c r="E292" s="165" t="s">
        <v>3</v>
      </c>
      <c r="F292" s="166" t="s">
        <v>192</v>
      </c>
      <c r="H292" s="167">
        <v>2</v>
      </c>
      <c r="I292" s="168"/>
      <c r="L292" s="164"/>
      <c r="M292" s="169"/>
      <c r="T292" s="170"/>
      <c r="AT292" s="165" t="s">
        <v>173</v>
      </c>
      <c r="AU292" s="165" t="s">
        <v>82</v>
      </c>
      <c r="AV292" s="14" t="s">
        <v>169</v>
      </c>
      <c r="AW292" s="14" t="s">
        <v>32</v>
      </c>
      <c r="AX292" s="14" t="s">
        <v>80</v>
      </c>
      <c r="AY292" s="165" t="s">
        <v>161</v>
      </c>
    </row>
    <row r="293" spans="2:65" s="1" customFormat="1" ht="16.5" customHeight="1">
      <c r="B293" s="132"/>
      <c r="C293" s="171" t="s">
        <v>822</v>
      </c>
      <c r="D293" s="171" t="s">
        <v>193</v>
      </c>
      <c r="E293" s="172" t="s">
        <v>2695</v>
      </c>
      <c r="F293" s="173" t="s">
        <v>2696</v>
      </c>
      <c r="G293" s="174" t="s">
        <v>212</v>
      </c>
      <c r="H293" s="175">
        <v>2</v>
      </c>
      <c r="I293" s="138"/>
      <c r="J293" s="177">
        <f>ROUND(I293*H293,2)</f>
        <v>0</v>
      </c>
      <c r="K293" s="173" t="s">
        <v>2548</v>
      </c>
      <c r="L293" s="178"/>
      <c r="M293" s="179" t="s">
        <v>3</v>
      </c>
      <c r="N293" s="180" t="s">
        <v>44</v>
      </c>
      <c r="P293" s="142">
        <f>O293*H293</f>
        <v>0</v>
      </c>
      <c r="Q293" s="142">
        <v>0</v>
      </c>
      <c r="R293" s="142">
        <f>Q293*H293</f>
        <v>0</v>
      </c>
      <c r="S293" s="142">
        <v>0</v>
      </c>
      <c r="T293" s="143">
        <f>S293*H293</f>
        <v>0</v>
      </c>
      <c r="AR293" s="144" t="s">
        <v>488</v>
      </c>
      <c r="AT293" s="144" t="s">
        <v>193</v>
      </c>
      <c r="AU293" s="144" t="s">
        <v>82</v>
      </c>
      <c r="AY293" s="18" t="s">
        <v>161</v>
      </c>
      <c r="BE293" s="145">
        <f>IF(N293="základní",J293,0)</f>
        <v>0</v>
      </c>
      <c r="BF293" s="145">
        <f>IF(N293="snížená",J293,0)</f>
        <v>0</v>
      </c>
      <c r="BG293" s="145">
        <f>IF(N293="zákl. přenesená",J293,0)</f>
        <v>0</v>
      </c>
      <c r="BH293" s="145">
        <f>IF(N293="sníž. přenesená",J293,0)</f>
        <v>0</v>
      </c>
      <c r="BI293" s="145">
        <f>IF(N293="nulová",J293,0)</f>
        <v>0</v>
      </c>
      <c r="BJ293" s="18" t="s">
        <v>80</v>
      </c>
      <c r="BK293" s="145">
        <f>ROUND(I293*H293,2)</f>
        <v>0</v>
      </c>
      <c r="BL293" s="18" t="s">
        <v>310</v>
      </c>
      <c r="BM293" s="144" t="s">
        <v>1035</v>
      </c>
    </row>
    <row r="294" spans="2:51" s="13" customFormat="1" ht="12">
      <c r="B294" s="157"/>
      <c r="D294" s="151" t="s">
        <v>173</v>
      </c>
      <c r="E294" s="158" t="s">
        <v>3</v>
      </c>
      <c r="F294" s="159" t="s">
        <v>82</v>
      </c>
      <c r="H294" s="160">
        <v>2</v>
      </c>
      <c r="I294" s="161"/>
      <c r="L294" s="157"/>
      <c r="M294" s="162"/>
      <c r="T294" s="163"/>
      <c r="AT294" s="158" t="s">
        <v>173</v>
      </c>
      <c r="AU294" s="158" t="s">
        <v>82</v>
      </c>
      <c r="AV294" s="13" t="s">
        <v>82</v>
      </c>
      <c r="AW294" s="13" t="s">
        <v>32</v>
      </c>
      <c r="AX294" s="13" t="s">
        <v>73</v>
      </c>
      <c r="AY294" s="158" t="s">
        <v>161</v>
      </c>
    </row>
    <row r="295" spans="2:51" s="14" customFormat="1" ht="12">
      <c r="B295" s="164"/>
      <c r="D295" s="151" t="s">
        <v>173</v>
      </c>
      <c r="E295" s="165" t="s">
        <v>3</v>
      </c>
      <c r="F295" s="166" t="s">
        <v>192</v>
      </c>
      <c r="H295" s="167">
        <v>2</v>
      </c>
      <c r="I295" s="168"/>
      <c r="L295" s="164"/>
      <c r="M295" s="169"/>
      <c r="T295" s="170"/>
      <c r="AT295" s="165" t="s">
        <v>173</v>
      </c>
      <c r="AU295" s="165" t="s">
        <v>82</v>
      </c>
      <c r="AV295" s="14" t="s">
        <v>169</v>
      </c>
      <c r="AW295" s="14" t="s">
        <v>32</v>
      </c>
      <c r="AX295" s="14" t="s">
        <v>80</v>
      </c>
      <c r="AY295" s="165" t="s">
        <v>161</v>
      </c>
    </row>
    <row r="296" spans="2:65" s="1" customFormat="1" ht="16.5" customHeight="1">
      <c r="B296" s="132"/>
      <c r="C296" s="133" t="s">
        <v>828</v>
      </c>
      <c r="D296" s="133" t="s">
        <v>164</v>
      </c>
      <c r="E296" s="134" t="s">
        <v>2697</v>
      </c>
      <c r="F296" s="135" t="s">
        <v>2698</v>
      </c>
      <c r="G296" s="136" t="s">
        <v>212</v>
      </c>
      <c r="H296" s="137">
        <v>2</v>
      </c>
      <c r="I296" s="138"/>
      <c r="J296" s="139">
        <f>ROUND(I296*H296,2)</f>
        <v>0</v>
      </c>
      <c r="K296" s="135" t="s">
        <v>2548</v>
      </c>
      <c r="L296" s="33"/>
      <c r="M296" s="140" t="s">
        <v>3</v>
      </c>
      <c r="N296" s="141" t="s">
        <v>44</v>
      </c>
      <c r="P296" s="142">
        <f>O296*H296</f>
        <v>0</v>
      </c>
      <c r="Q296" s="142">
        <v>0</v>
      </c>
      <c r="R296" s="142">
        <f>Q296*H296</f>
        <v>0</v>
      </c>
      <c r="S296" s="142">
        <v>0</v>
      </c>
      <c r="T296" s="143">
        <f>S296*H296</f>
        <v>0</v>
      </c>
      <c r="AR296" s="144" t="s">
        <v>310</v>
      </c>
      <c r="AT296" s="144" t="s">
        <v>164</v>
      </c>
      <c r="AU296" s="144" t="s">
        <v>82</v>
      </c>
      <c r="AY296" s="18" t="s">
        <v>161</v>
      </c>
      <c r="BE296" s="145">
        <f>IF(N296="základní",J296,0)</f>
        <v>0</v>
      </c>
      <c r="BF296" s="145">
        <f>IF(N296="snížená",J296,0)</f>
        <v>0</v>
      </c>
      <c r="BG296" s="145">
        <f>IF(N296="zákl. přenesená",J296,0)</f>
        <v>0</v>
      </c>
      <c r="BH296" s="145">
        <f>IF(N296="sníž. přenesená",J296,0)</f>
        <v>0</v>
      </c>
      <c r="BI296" s="145">
        <f>IF(N296="nulová",J296,0)</f>
        <v>0</v>
      </c>
      <c r="BJ296" s="18" t="s">
        <v>80</v>
      </c>
      <c r="BK296" s="145">
        <f>ROUND(I296*H296,2)</f>
        <v>0</v>
      </c>
      <c r="BL296" s="18" t="s">
        <v>310</v>
      </c>
      <c r="BM296" s="144" t="s">
        <v>1046</v>
      </c>
    </row>
    <row r="297" spans="2:51" s="13" customFormat="1" ht="12">
      <c r="B297" s="157"/>
      <c r="D297" s="151" t="s">
        <v>173</v>
      </c>
      <c r="E297" s="158" t="s">
        <v>3</v>
      </c>
      <c r="F297" s="159" t="s">
        <v>82</v>
      </c>
      <c r="H297" s="160">
        <v>2</v>
      </c>
      <c r="I297" s="161"/>
      <c r="L297" s="157"/>
      <c r="M297" s="162"/>
      <c r="T297" s="163"/>
      <c r="AT297" s="158" t="s">
        <v>173</v>
      </c>
      <c r="AU297" s="158" t="s">
        <v>82</v>
      </c>
      <c r="AV297" s="13" t="s">
        <v>82</v>
      </c>
      <c r="AW297" s="13" t="s">
        <v>32</v>
      </c>
      <c r="AX297" s="13" t="s">
        <v>73</v>
      </c>
      <c r="AY297" s="158" t="s">
        <v>161</v>
      </c>
    </row>
    <row r="298" spans="2:51" s="14" customFormat="1" ht="12">
      <c r="B298" s="164"/>
      <c r="D298" s="151" t="s">
        <v>173</v>
      </c>
      <c r="E298" s="165" t="s">
        <v>3</v>
      </c>
      <c r="F298" s="166" t="s">
        <v>192</v>
      </c>
      <c r="H298" s="167">
        <v>2</v>
      </c>
      <c r="I298" s="168"/>
      <c r="L298" s="164"/>
      <c r="M298" s="169"/>
      <c r="T298" s="170"/>
      <c r="AT298" s="165" t="s">
        <v>173</v>
      </c>
      <c r="AU298" s="165" t="s">
        <v>82</v>
      </c>
      <c r="AV298" s="14" t="s">
        <v>169</v>
      </c>
      <c r="AW298" s="14" t="s">
        <v>32</v>
      </c>
      <c r="AX298" s="14" t="s">
        <v>80</v>
      </c>
      <c r="AY298" s="165" t="s">
        <v>161</v>
      </c>
    </row>
    <row r="299" spans="2:65" s="1" customFormat="1" ht="16.5" customHeight="1">
      <c r="B299" s="132"/>
      <c r="C299" s="133" t="s">
        <v>833</v>
      </c>
      <c r="D299" s="133" t="s">
        <v>164</v>
      </c>
      <c r="E299" s="134" t="s">
        <v>2699</v>
      </c>
      <c r="F299" s="135" t="s">
        <v>2700</v>
      </c>
      <c r="G299" s="136" t="s">
        <v>2643</v>
      </c>
      <c r="H299" s="137">
        <v>2</v>
      </c>
      <c r="I299" s="138"/>
      <c r="J299" s="139">
        <f>ROUND(I299*H299,2)</f>
        <v>0</v>
      </c>
      <c r="K299" s="135" t="s">
        <v>2548</v>
      </c>
      <c r="L299" s="33"/>
      <c r="M299" s="140" t="s">
        <v>3</v>
      </c>
      <c r="N299" s="141" t="s">
        <v>44</v>
      </c>
      <c r="P299" s="142">
        <f>O299*H299</f>
        <v>0</v>
      </c>
      <c r="Q299" s="142">
        <v>0</v>
      </c>
      <c r="R299" s="142">
        <f>Q299*H299</f>
        <v>0</v>
      </c>
      <c r="S299" s="142">
        <v>0</v>
      </c>
      <c r="T299" s="143">
        <f>S299*H299</f>
        <v>0</v>
      </c>
      <c r="AR299" s="144" t="s">
        <v>310</v>
      </c>
      <c r="AT299" s="144" t="s">
        <v>164</v>
      </c>
      <c r="AU299" s="144" t="s">
        <v>82</v>
      </c>
      <c r="AY299" s="18" t="s">
        <v>161</v>
      </c>
      <c r="BE299" s="145">
        <f>IF(N299="základní",J299,0)</f>
        <v>0</v>
      </c>
      <c r="BF299" s="145">
        <f>IF(N299="snížená",J299,0)</f>
        <v>0</v>
      </c>
      <c r="BG299" s="145">
        <f>IF(N299="zákl. přenesená",J299,0)</f>
        <v>0</v>
      </c>
      <c r="BH299" s="145">
        <f>IF(N299="sníž. přenesená",J299,0)</f>
        <v>0</v>
      </c>
      <c r="BI299" s="145">
        <f>IF(N299="nulová",J299,0)</f>
        <v>0</v>
      </c>
      <c r="BJ299" s="18" t="s">
        <v>80</v>
      </c>
      <c r="BK299" s="145">
        <f>ROUND(I299*H299,2)</f>
        <v>0</v>
      </c>
      <c r="BL299" s="18" t="s">
        <v>310</v>
      </c>
      <c r="BM299" s="144" t="s">
        <v>1057</v>
      </c>
    </row>
    <row r="300" spans="2:51" s="13" customFormat="1" ht="12">
      <c r="B300" s="157"/>
      <c r="D300" s="151" t="s">
        <v>173</v>
      </c>
      <c r="E300" s="158" t="s">
        <v>3</v>
      </c>
      <c r="F300" s="159" t="s">
        <v>82</v>
      </c>
      <c r="H300" s="160">
        <v>2</v>
      </c>
      <c r="I300" s="161"/>
      <c r="L300" s="157"/>
      <c r="M300" s="162"/>
      <c r="T300" s="163"/>
      <c r="AT300" s="158" t="s">
        <v>173</v>
      </c>
      <c r="AU300" s="158" t="s">
        <v>82</v>
      </c>
      <c r="AV300" s="13" t="s">
        <v>82</v>
      </c>
      <c r="AW300" s="13" t="s">
        <v>32</v>
      </c>
      <c r="AX300" s="13" t="s">
        <v>73</v>
      </c>
      <c r="AY300" s="158" t="s">
        <v>161</v>
      </c>
    </row>
    <row r="301" spans="2:51" s="14" customFormat="1" ht="12">
      <c r="B301" s="164"/>
      <c r="D301" s="151" t="s">
        <v>173</v>
      </c>
      <c r="E301" s="165" t="s">
        <v>3</v>
      </c>
      <c r="F301" s="166" t="s">
        <v>192</v>
      </c>
      <c r="H301" s="167">
        <v>2</v>
      </c>
      <c r="I301" s="168"/>
      <c r="L301" s="164"/>
      <c r="M301" s="169"/>
      <c r="T301" s="170"/>
      <c r="AT301" s="165" t="s">
        <v>173</v>
      </c>
      <c r="AU301" s="165" t="s">
        <v>82</v>
      </c>
      <c r="AV301" s="14" t="s">
        <v>169</v>
      </c>
      <c r="AW301" s="14" t="s">
        <v>32</v>
      </c>
      <c r="AX301" s="14" t="s">
        <v>80</v>
      </c>
      <c r="AY301" s="165" t="s">
        <v>161</v>
      </c>
    </row>
    <row r="302" spans="2:65" s="1" customFormat="1" ht="24.2" customHeight="1">
      <c r="B302" s="132"/>
      <c r="C302" s="171" t="s">
        <v>837</v>
      </c>
      <c r="D302" s="171" t="s">
        <v>193</v>
      </c>
      <c r="E302" s="172" t="s">
        <v>2701</v>
      </c>
      <c r="F302" s="173" t="s">
        <v>2702</v>
      </c>
      <c r="G302" s="174" t="s">
        <v>212</v>
      </c>
      <c r="H302" s="175">
        <v>1</v>
      </c>
      <c r="I302" s="138"/>
      <c r="J302" s="177">
        <f>ROUND(I302*H302,2)</f>
        <v>0</v>
      </c>
      <c r="K302" s="173" t="s">
        <v>2548</v>
      </c>
      <c r="L302" s="178"/>
      <c r="M302" s="179" t="s">
        <v>3</v>
      </c>
      <c r="N302" s="180" t="s">
        <v>44</v>
      </c>
      <c r="P302" s="142">
        <f>O302*H302</f>
        <v>0</v>
      </c>
      <c r="Q302" s="142">
        <v>0</v>
      </c>
      <c r="R302" s="142">
        <f>Q302*H302</f>
        <v>0</v>
      </c>
      <c r="S302" s="142">
        <v>0</v>
      </c>
      <c r="T302" s="143">
        <f>S302*H302</f>
        <v>0</v>
      </c>
      <c r="AR302" s="144" t="s">
        <v>488</v>
      </c>
      <c r="AT302" s="144" t="s">
        <v>193</v>
      </c>
      <c r="AU302" s="144" t="s">
        <v>82</v>
      </c>
      <c r="AY302" s="18" t="s">
        <v>161</v>
      </c>
      <c r="BE302" s="145">
        <f>IF(N302="základní",J302,0)</f>
        <v>0</v>
      </c>
      <c r="BF302" s="145">
        <f>IF(N302="snížená",J302,0)</f>
        <v>0</v>
      </c>
      <c r="BG302" s="145">
        <f>IF(N302="zákl. přenesená",J302,0)</f>
        <v>0</v>
      </c>
      <c r="BH302" s="145">
        <f>IF(N302="sníž. přenesená",J302,0)</f>
        <v>0</v>
      </c>
      <c r="BI302" s="145">
        <f>IF(N302="nulová",J302,0)</f>
        <v>0</v>
      </c>
      <c r="BJ302" s="18" t="s">
        <v>80</v>
      </c>
      <c r="BK302" s="145">
        <f>ROUND(I302*H302,2)</f>
        <v>0</v>
      </c>
      <c r="BL302" s="18" t="s">
        <v>310</v>
      </c>
      <c r="BM302" s="144" t="s">
        <v>1073</v>
      </c>
    </row>
    <row r="303" spans="2:51" s="13" customFormat="1" ht="12">
      <c r="B303" s="157"/>
      <c r="D303" s="151" t="s">
        <v>173</v>
      </c>
      <c r="E303" s="158" t="s">
        <v>3</v>
      </c>
      <c r="F303" s="159" t="s">
        <v>80</v>
      </c>
      <c r="H303" s="160">
        <v>1</v>
      </c>
      <c r="I303" s="161"/>
      <c r="L303" s="157"/>
      <c r="M303" s="162"/>
      <c r="T303" s="163"/>
      <c r="AT303" s="158" t="s">
        <v>173</v>
      </c>
      <c r="AU303" s="158" t="s">
        <v>82</v>
      </c>
      <c r="AV303" s="13" t="s">
        <v>82</v>
      </c>
      <c r="AW303" s="13" t="s">
        <v>32</v>
      </c>
      <c r="AX303" s="13" t="s">
        <v>73</v>
      </c>
      <c r="AY303" s="158" t="s">
        <v>161</v>
      </c>
    </row>
    <row r="304" spans="2:51" s="14" customFormat="1" ht="12">
      <c r="B304" s="164"/>
      <c r="D304" s="151" t="s">
        <v>173</v>
      </c>
      <c r="E304" s="165" t="s">
        <v>3</v>
      </c>
      <c r="F304" s="166" t="s">
        <v>192</v>
      </c>
      <c r="H304" s="167">
        <v>1</v>
      </c>
      <c r="I304" s="168"/>
      <c r="L304" s="164"/>
      <c r="M304" s="169"/>
      <c r="T304" s="170"/>
      <c r="AT304" s="165" t="s">
        <v>173</v>
      </c>
      <c r="AU304" s="165" t="s">
        <v>82</v>
      </c>
      <c r="AV304" s="14" t="s">
        <v>169</v>
      </c>
      <c r="AW304" s="14" t="s">
        <v>32</v>
      </c>
      <c r="AX304" s="14" t="s">
        <v>80</v>
      </c>
      <c r="AY304" s="165" t="s">
        <v>161</v>
      </c>
    </row>
    <row r="305" spans="2:65" s="1" customFormat="1" ht="24.2" customHeight="1">
      <c r="B305" s="132"/>
      <c r="C305" s="171" t="s">
        <v>843</v>
      </c>
      <c r="D305" s="171" t="s">
        <v>193</v>
      </c>
      <c r="E305" s="172" t="s">
        <v>2703</v>
      </c>
      <c r="F305" s="173" t="s">
        <v>2704</v>
      </c>
      <c r="G305" s="174" t="s">
        <v>212</v>
      </c>
      <c r="H305" s="175">
        <v>2</v>
      </c>
      <c r="I305" s="138"/>
      <c r="J305" s="177">
        <f>ROUND(I305*H305,2)</f>
        <v>0</v>
      </c>
      <c r="K305" s="173" t="s">
        <v>2548</v>
      </c>
      <c r="L305" s="178"/>
      <c r="M305" s="179" t="s">
        <v>3</v>
      </c>
      <c r="N305" s="180" t="s">
        <v>44</v>
      </c>
      <c r="P305" s="142">
        <f>O305*H305</f>
        <v>0</v>
      </c>
      <c r="Q305" s="142">
        <v>0</v>
      </c>
      <c r="R305" s="142">
        <f>Q305*H305</f>
        <v>0</v>
      </c>
      <c r="S305" s="142">
        <v>0</v>
      </c>
      <c r="T305" s="143">
        <f>S305*H305</f>
        <v>0</v>
      </c>
      <c r="AR305" s="144" t="s">
        <v>488</v>
      </c>
      <c r="AT305" s="144" t="s">
        <v>193</v>
      </c>
      <c r="AU305" s="144" t="s">
        <v>82</v>
      </c>
      <c r="AY305" s="18" t="s">
        <v>161</v>
      </c>
      <c r="BE305" s="145">
        <f>IF(N305="základní",J305,0)</f>
        <v>0</v>
      </c>
      <c r="BF305" s="145">
        <f>IF(N305="snížená",J305,0)</f>
        <v>0</v>
      </c>
      <c r="BG305" s="145">
        <f>IF(N305="zákl. přenesená",J305,0)</f>
        <v>0</v>
      </c>
      <c r="BH305" s="145">
        <f>IF(N305="sníž. přenesená",J305,0)</f>
        <v>0</v>
      </c>
      <c r="BI305" s="145">
        <f>IF(N305="nulová",J305,0)</f>
        <v>0</v>
      </c>
      <c r="BJ305" s="18" t="s">
        <v>80</v>
      </c>
      <c r="BK305" s="145">
        <f>ROUND(I305*H305,2)</f>
        <v>0</v>
      </c>
      <c r="BL305" s="18" t="s">
        <v>310</v>
      </c>
      <c r="BM305" s="144" t="s">
        <v>1094</v>
      </c>
    </row>
    <row r="306" spans="2:51" s="13" customFormat="1" ht="12">
      <c r="B306" s="157"/>
      <c r="D306" s="151" t="s">
        <v>173</v>
      </c>
      <c r="E306" s="158" t="s">
        <v>3</v>
      </c>
      <c r="F306" s="159" t="s">
        <v>82</v>
      </c>
      <c r="H306" s="160">
        <v>2</v>
      </c>
      <c r="I306" s="161"/>
      <c r="L306" s="157"/>
      <c r="M306" s="162"/>
      <c r="T306" s="163"/>
      <c r="AT306" s="158" t="s">
        <v>173</v>
      </c>
      <c r="AU306" s="158" t="s">
        <v>82</v>
      </c>
      <c r="AV306" s="13" t="s">
        <v>82</v>
      </c>
      <c r="AW306" s="13" t="s">
        <v>32</v>
      </c>
      <c r="AX306" s="13" t="s">
        <v>73</v>
      </c>
      <c r="AY306" s="158" t="s">
        <v>161</v>
      </c>
    </row>
    <row r="307" spans="2:51" s="14" customFormat="1" ht="12">
      <c r="B307" s="164"/>
      <c r="D307" s="151" t="s">
        <v>173</v>
      </c>
      <c r="E307" s="165" t="s">
        <v>3</v>
      </c>
      <c r="F307" s="166" t="s">
        <v>192</v>
      </c>
      <c r="H307" s="167">
        <v>2</v>
      </c>
      <c r="I307" s="168"/>
      <c r="L307" s="164"/>
      <c r="M307" s="169"/>
      <c r="T307" s="170"/>
      <c r="AT307" s="165" t="s">
        <v>173</v>
      </c>
      <c r="AU307" s="165" t="s">
        <v>82</v>
      </c>
      <c r="AV307" s="14" t="s">
        <v>169</v>
      </c>
      <c r="AW307" s="14" t="s">
        <v>32</v>
      </c>
      <c r="AX307" s="14" t="s">
        <v>80</v>
      </c>
      <c r="AY307" s="165" t="s">
        <v>161</v>
      </c>
    </row>
    <row r="308" spans="2:65" s="1" customFormat="1" ht="21.75" customHeight="1">
      <c r="B308" s="132"/>
      <c r="C308" s="133" t="s">
        <v>848</v>
      </c>
      <c r="D308" s="133" t="s">
        <v>164</v>
      </c>
      <c r="E308" s="134" t="s">
        <v>2705</v>
      </c>
      <c r="F308" s="135" t="s">
        <v>2706</v>
      </c>
      <c r="G308" s="136" t="s">
        <v>212</v>
      </c>
      <c r="H308" s="137">
        <v>2</v>
      </c>
      <c r="I308" s="138"/>
      <c r="J308" s="139">
        <f>ROUND(I308*H308,2)</f>
        <v>0</v>
      </c>
      <c r="K308" s="135" t="s">
        <v>2548</v>
      </c>
      <c r="L308" s="33"/>
      <c r="M308" s="140" t="s">
        <v>3</v>
      </c>
      <c r="N308" s="141" t="s">
        <v>44</v>
      </c>
      <c r="P308" s="142">
        <f>O308*H308</f>
        <v>0</v>
      </c>
      <c r="Q308" s="142">
        <v>0</v>
      </c>
      <c r="R308" s="142">
        <f>Q308*H308</f>
        <v>0</v>
      </c>
      <c r="S308" s="142">
        <v>0</v>
      </c>
      <c r="T308" s="143">
        <f>S308*H308</f>
        <v>0</v>
      </c>
      <c r="AR308" s="144" t="s">
        <v>310</v>
      </c>
      <c r="AT308" s="144" t="s">
        <v>164</v>
      </c>
      <c r="AU308" s="144" t="s">
        <v>82</v>
      </c>
      <c r="AY308" s="18" t="s">
        <v>161</v>
      </c>
      <c r="BE308" s="145">
        <f>IF(N308="základní",J308,0)</f>
        <v>0</v>
      </c>
      <c r="BF308" s="145">
        <f>IF(N308="snížená",J308,0)</f>
        <v>0</v>
      </c>
      <c r="BG308" s="145">
        <f>IF(N308="zákl. přenesená",J308,0)</f>
        <v>0</v>
      </c>
      <c r="BH308" s="145">
        <f>IF(N308="sníž. přenesená",J308,0)</f>
        <v>0</v>
      </c>
      <c r="BI308" s="145">
        <f>IF(N308="nulová",J308,0)</f>
        <v>0</v>
      </c>
      <c r="BJ308" s="18" t="s">
        <v>80</v>
      </c>
      <c r="BK308" s="145">
        <f>ROUND(I308*H308,2)</f>
        <v>0</v>
      </c>
      <c r="BL308" s="18" t="s">
        <v>310</v>
      </c>
      <c r="BM308" s="144" t="s">
        <v>1106</v>
      </c>
    </row>
    <row r="309" spans="2:51" s="13" customFormat="1" ht="12">
      <c r="B309" s="157"/>
      <c r="D309" s="151" t="s">
        <v>173</v>
      </c>
      <c r="E309" s="158" t="s">
        <v>3</v>
      </c>
      <c r="F309" s="159" t="s">
        <v>82</v>
      </c>
      <c r="H309" s="160">
        <v>2</v>
      </c>
      <c r="I309" s="161"/>
      <c r="L309" s="157"/>
      <c r="M309" s="162"/>
      <c r="T309" s="163"/>
      <c r="AT309" s="158" t="s">
        <v>173</v>
      </c>
      <c r="AU309" s="158" t="s">
        <v>82</v>
      </c>
      <c r="AV309" s="13" t="s">
        <v>82</v>
      </c>
      <c r="AW309" s="13" t="s">
        <v>32</v>
      </c>
      <c r="AX309" s="13" t="s">
        <v>73</v>
      </c>
      <c r="AY309" s="158" t="s">
        <v>161</v>
      </c>
    </row>
    <row r="310" spans="2:51" s="14" customFormat="1" ht="12">
      <c r="B310" s="164"/>
      <c r="D310" s="151" t="s">
        <v>173</v>
      </c>
      <c r="E310" s="165" t="s">
        <v>3</v>
      </c>
      <c r="F310" s="166" t="s">
        <v>192</v>
      </c>
      <c r="H310" s="167">
        <v>2</v>
      </c>
      <c r="I310" s="168"/>
      <c r="L310" s="164"/>
      <c r="M310" s="169"/>
      <c r="T310" s="170"/>
      <c r="AT310" s="165" t="s">
        <v>173</v>
      </c>
      <c r="AU310" s="165" t="s">
        <v>82</v>
      </c>
      <c r="AV310" s="14" t="s">
        <v>169</v>
      </c>
      <c r="AW310" s="14" t="s">
        <v>32</v>
      </c>
      <c r="AX310" s="14" t="s">
        <v>80</v>
      </c>
      <c r="AY310" s="165" t="s">
        <v>161</v>
      </c>
    </row>
    <row r="311" spans="2:65" s="1" customFormat="1" ht="16.5" customHeight="1">
      <c r="B311" s="132"/>
      <c r="C311" s="133" t="s">
        <v>852</v>
      </c>
      <c r="D311" s="133" t="s">
        <v>164</v>
      </c>
      <c r="E311" s="134" t="s">
        <v>2707</v>
      </c>
      <c r="F311" s="135" t="s">
        <v>2708</v>
      </c>
      <c r="G311" s="136" t="s">
        <v>212</v>
      </c>
      <c r="H311" s="137">
        <v>2</v>
      </c>
      <c r="I311" s="138"/>
      <c r="J311" s="139">
        <f>ROUND(I311*H311,2)</f>
        <v>0</v>
      </c>
      <c r="K311" s="135" t="s">
        <v>2548</v>
      </c>
      <c r="L311" s="33"/>
      <c r="M311" s="140" t="s">
        <v>3</v>
      </c>
      <c r="N311" s="141" t="s">
        <v>44</v>
      </c>
      <c r="P311" s="142">
        <f>O311*H311</f>
        <v>0</v>
      </c>
      <c r="Q311" s="142">
        <v>0</v>
      </c>
      <c r="R311" s="142">
        <f>Q311*H311</f>
        <v>0</v>
      </c>
      <c r="S311" s="142">
        <v>0</v>
      </c>
      <c r="T311" s="143">
        <f>S311*H311</f>
        <v>0</v>
      </c>
      <c r="AR311" s="144" t="s">
        <v>310</v>
      </c>
      <c r="AT311" s="144" t="s">
        <v>164</v>
      </c>
      <c r="AU311" s="144" t="s">
        <v>82</v>
      </c>
      <c r="AY311" s="18" t="s">
        <v>161</v>
      </c>
      <c r="BE311" s="145">
        <f>IF(N311="základní",J311,0)</f>
        <v>0</v>
      </c>
      <c r="BF311" s="145">
        <f>IF(N311="snížená",J311,0)</f>
        <v>0</v>
      </c>
      <c r="BG311" s="145">
        <f>IF(N311="zákl. přenesená",J311,0)</f>
        <v>0</v>
      </c>
      <c r="BH311" s="145">
        <f>IF(N311="sníž. přenesená",J311,0)</f>
        <v>0</v>
      </c>
      <c r="BI311" s="145">
        <f>IF(N311="nulová",J311,0)</f>
        <v>0</v>
      </c>
      <c r="BJ311" s="18" t="s">
        <v>80</v>
      </c>
      <c r="BK311" s="145">
        <f>ROUND(I311*H311,2)</f>
        <v>0</v>
      </c>
      <c r="BL311" s="18" t="s">
        <v>310</v>
      </c>
      <c r="BM311" s="144" t="s">
        <v>1123</v>
      </c>
    </row>
    <row r="312" spans="2:51" s="13" customFormat="1" ht="12">
      <c r="B312" s="157"/>
      <c r="D312" s="151" t="s">
        <v>173</v>
      </c>
      <c r="E312" s="158" t="s">
        <v>3</v>
      </c>
      <c r="F312" s="159" t="s">
        <v>82</v>
      </c>
      <c r="H312" s="160">
        <v>2</v>
      </c>
      <c r="I312" s="161"/>
      <c r="L312" s="157"/>
      <c r="M312" s="162"/>
      <c r="T312" s="163"/>
      <c r="AT312" s="158" t="s">
        <v>173</v>
      </c>
      <c r="AU312" s="158" t="s">
        <v>82</v>
      </c>
      <c r="AV312" s="13" t="s">
        <v>82</v>
      </c>
      <c r="AW312" s="13" t="s">
        <v>32</v>
      </c>
      <c r="AX312" s="13" t="s">
        <v>73</v>
      </c>
      <c r="AY312" s="158" t="s">
        <v>161</v>
      </c>
    </row>
    <row r="313" spans="2:51" s="14" customFormat="1" ht="12">
      <c r="B313" s="164"/>
      <c r="D313" s="151" t="s">
        <v>173</v>
      </c>
      <c r="E313" s="165" t="s">
        <v>3</v>
      </c>
      <c r="F313" s="166" t="s">
        <v>192</v>
      </c>
      <c r="H313" s="167">
        <v>2</v>
      </c>
      <c r="I313" s="168"/>
      <c r="L313" s="164"/>
      <c r="M313" s="169"/>
      <c r="T313" s="170"/>
      <c r="AT313" s="165" t="s">
        <v>173</v>
      </c>
      <c r="AU313" s="165" t="s">
        <v>82</v>
      </c>
      <c r="AV313" s="14" t="s">
        <v>169</v>
      </c>
      <c r="AW313" s="14" t="s">
        <v>32</v>
      </c>
      <c r="AX313" s="14" t="s">
        <v>80</v>
      </c>
      <c r="AY313" s="165" t="s">
        <v>161</v>
      </c>
    </row>
    <row r="314" spans="2:65" s="1" customFormat="1" ht="24.2" customHeight="1">
      <c r="B314" s="132"/>
      <c r="C314" s="171" t="s">
        <v>856</v>
      </c>
      <c r="D314" s="171" t="s">
        <v>193</v>
      </c>
      <c r="E314" s="172" t="s">
        <v>2709</v>
      </c>
      <c r="F314" s="173" t="s">
        <v>2710</v>
      </c>
      <c r="G314" s="174" t="s">
        <v>212</v>
      </c>
      <c r="H314" s="175">
        <v>2</v>
      </c>
      <c r="I314" s="138"/>
      <c r="J314" s="177">
        <f>ROUND(I314*H314,2)</f>
        <v>0</v>
      </c>
      <c r="K314" s="173" t="s">
        <v>2548</v>
      </c>
      <c r="L314" s="178"/>
      <c r="M314" s="179" t="s">
        <v>3</v>
      </c>
      <c r="N314" s="180" t="s">
        <v>44</v>
      </c>
      <c r="P314" s="142">
        <f>O314*H314</f>
        <v>0</v>
      </c>
      <c r="Q314" s="142">
        <v>0</v>
      </c>
      <c r="R314" s="142">
        <f>Q314*H314</f>
        <v>0</v>
      </c>
      <c r="S314" s="142">
        <v>0</v>
      </c>
      <c r="T314" s="143">
        <f>S314*H314</f>
        <v>0</v>
      </c>
      <c r="AR314" s="144" t="s">
        <v>488</v>
      </c>
      <c r="AT314" s="144" t="s">
        <v>193</v>
      </c>
      <c r="AU314" s="144" t="s">
        <v>82</v>
      </c>
      <c r="AY314" s="18" t="s">
        <v>161</v>
      </c>
      <c r="BE314" s="145">
        <f>IF(N314="základní",J314,0)</f>
        <v>0</v>
      </c>
      <c r="BF314" s="145">
        <f>IF(N314="snížená",J314,0)</f>
        <v>0</v>
      </c>
      <c r="BG314" s="145">
        <f>IF(N314="zákl. přenesená",J314,0)</f>
        <v>0</v>
      </c>
      <c r="BH314" s="145">
        <f>IF(N314="sníž. přenesená",J314,0)</f>
        <v>0</v>
      </c>
      <c r="BI314" s="145">
        <f>IF(N314="nulová",J314,0)</f>
        <v>0</v>
      </c>
      <c r="BJ314" s="18" t="s">
        <v>80</v>
      </c>
      <c r="BK314" s="145">
        <f>ROUND(I314*H314,2)</f>
        <v>0</v>
      </c>
      <c r="BL314" s="18" t="s">
        <v>310</v>
      </c>
      <c r="BM314" s="144" t="s">
        <v>1145</v>
      </c>
    </row>
    <row r="315" spans="2:51" s="13" customFormat="1" ht="12">
      <c r="B315" s="157"/>
      <c r="D315" s="151" t="s">
        <v>173</v>
      </c>
      <c r="E315" s="158" t="s">
        <v>3</v>
      </c>
      <c r="F315" s="159" t="s">
        <v>82</v>
      </c>
      <c r="H315" s="160">
        <v>2</v>
      </c>
      <c r="I315" s="161"/>
      <c r="L315" s="157"/>
      <c r="M315" s="162"/>
      <c r="T315" s="163"/>
      <c r="AT315" s="158" t="s">
        <v>173</v>
      </c>
      <c r="AU315" s="158" t="s">
        <v>82</v>
      </c>
      <c r="AV315" s="13" t="s">
        <v>82</v>
      </c>
      <c r="AW315" s="13" t="s">
        <v>32</v>
      </c>
      <c r="AX315" s="13" t="s">
        <v>73</v>
      </c>
      <c r="AY315" s="158" t="s">
        <v>161</v>
      </c>
    </row>
    <row r="316" spans="2:51" s="14" customFormat="1" ht="12">
      <c r="B316" s="164"/>
      <c r="D316" s="151" t="s">
        <v>173</v>
      </c>
      <c r="E316" s="165" t="s">
        <v>3</v>
      </c>
      <c r="F316" s="166" t="s">
        <v>192</v>
      </c>
      <c r="H316" s="167">
        <v>2</v>
      </c>
      <c r="I316" s="168"/>
      <c r="L316" s="164"/>
      <c r="M316" s="169"/>
      <c r="T316" s="170"/>
      <c r="AT316" s="165" t="s">
        <v>173</v>
      </c>
      <c r="AU316" s="165" t="s">
        <v>82</v>
      </c>
      <c r="AV316" s="14" t="s">
        <v>169</v>
      </c>
      <c r="AW316" s="14" t="s">
        <v>32</v>
      </c>
      <c r="AX316" s="14" t="s">
        <v>80</v>
      </c>
      <c r="AY316" s="165" t="s">
        <v>161</v>
      </c>
    </row>
    <row r="317" spans="2:65" s="1" customFormat="1" ht="16.5" customHeight="1">
      <c r="B317" s="132"/>
      <c r="C317" s="133" t="s">
        <v>861</v>
      </c>
      <c r="D317" s="133" t="s">
        <v>164</v>
      </c>
      <c r="E317" s="134" t="s">
        <v>2711</v>
      </c>
      <c r="F317" s="135" t="s">
        <v>2712</v>
      </c>
      <c r="G317" s="136" t="s">
        <v>212</v>
      </c>
      <c r="H317" s="137">
        <v>43</v>
      </c>
      <c r="I317" s="138"/>
      <c r="J317" s="139">
        <f>ROUND(I317*H317,2)</f>
        <v>0</v>
      </c>
      <c r="K317" s="135" t="s">
        <v>2548</v>
      </c>
      <c r="L317" s="33"/>
      <c r="M317" s="140" t="s">
        <v>3</v>
      </c>
      <c r="N317" s="141" t="s">
        <v>44</v>
      </c>
      <c r="P317" s="142">
        <f>O317*H317</f>
        <v>0</v>
      </c>
      <c r="Q317" s="142">
        <v>0</v>
      </c>
      <c r="R317" s="142">
        <f>Q317*H317</f>
        <v>0</v>
      </c>
      <c r="S317" s="142">
        <v>0</v>
      </c>
      <c r="T317" s="143">
        <f>S317*H317</f>
        <v>0</v>
      </c>
      <c r="AR317" s="144" t="s">
        <v>310</v>
      </c>
      <c r="AT317" s="144" t="s">
        <v>164</v>
      </c>
      <c r="AU317" s="144" t="s">
        <v>82</v>
      </c>
      <c r="AY317" s="18" t="s">
        <v>161</v>
      </c>
      <c r="BE317" s="145">
        <f>IF(N317="základní",J317,0)</f>
        <v>0</v>
      </c>
      <c r="BF317" s="145">
        <f>IF(N317="snížená",J317,0)</f>
        <v>0</v>
      </c>
      <c r="BG317" s="145">
        <f>IF(N317="zákl. přenesená",J317,0)</f>
        <v>0</v>
      </c>
      <c r="BH317" s="145">
        <f>IF(N317="sníž. přenesená",J317,0)</f>
        <v>0</v>
      </c>
      <c r="BI317" s="145">
        <f>IF(N317="nulová",J317,0)</f>
        <v>0</v>
      </c>
      <c r="BJ317" s="18" t="s">
        <v>80</v>
      </c>
      <c r="BK317" s="145">
        <f>ROUND(I317*H317,2)</f>
        <v>0</v>
      </c>
      <c r="BL317" s="18" t="s">
        <v>310</v>
      </c>
      <c r="BM317" s="144" t="s">
        <v>1156</v>
      </c>
    </row>
    <row r="318" spans="2:51" s="13" customFormat="1" ht="12">
      <c r="B318" s="157"/>
      <c r="D318" s="151" t="s">
        <v>173</v>
      </c>
      <c r="E318" s="158" t="s">
        <v>3</v>
      </c>
      <c r="F318" s="159" t="s">
        <v>652</v>
      </c>
      <c r="H318" s="160">
        <v>43</v>
      </c>
      <c r="I318" s="161"/>
      <c r="L318" s="157"/>
      <c r="M318" s="162"/>
      <c r="T318" s="163"/>
      <c r="AT318" s="158" t="s">
        <v>173</v>
      </c>
      <c r="AU318" s="158" t="s">
        <v>82</v>
      </c>
      <c r="AV318" s="13" t="s">
        <v>82</v>
      </c>
      <c r="AW318" s="13" t="s">
        <v>32</v>
      </c>
      <c r="AX318" s="13" t="s">
        <v>73</v>
      </c>
      <c r="AY318" s="158" t="s">
        <v>161</v>
      </c>
    </row>
    <row r="319" spans="2:51" s="14" customFormat="1" ht="12">
      <c r="B319" s="164"/>
      <c r="D319" s="151" t="s">
        <v>173</v>
      </c>
      <c r="E319" s="165" t="s">
        <v>3</v>
      </c>
      <c r="F319" s="166" t="s">
        <v>192</v>
      </c>
      <c r="H319" s="167">
        <v>43</v>
      </c>
      <c r="I319" s="168"/>
      <c r="L319" s="164"/>
      <c r="M319" s="169"/>
      <c r="T319" s="170"/>
      <c r="AT319" s="165" t="s">
        <v>173</v>
      </c>
      <c r="AU319" s="165" t="s">
        <v>82</v>
      </c>
      <c r="AV319" s="14" t="s">
        <v>169</v>
      </c>
      <c r="AW319" s="14" t="s">
        <v>32</v>
      </c>
      <c r="AX319" s="14" t="s">
        <v>80</v>
      </c>
      <c r="AY319" s="165" t="s">
        <v>161</v>
      </c>
    </row>
    <row r="320" spans="2:65" s="1" customFormat="1" ht="21.75" customHeight="1">
      <c r="B320" s="132"/>
      <c r="C320" s="133" t="s">
        <v>865</v>
      </c>
      <c r="D320" s="133" t="s">
        <v>164</v>
      </c>
      <c r="E320" s="134" t="s">
        <v>2713</v>
      </c>
      <c r="F320" s="135" t="s">
        <v>2714</v>
      </c>
      <c r="G320" s="136" t="s">
        <v>240</v>
      </c>
      <c r="H320" s="137">
        <v>0.781</v>
      </c>
      <c r="I320" s="138"/>
      <c r="J320" s="139">
        <f>ROUND(I320*H320,2)</f>
        <v>0</v>
      </c>
      <c r="K320" s="135" t="s">
        <v>2548</v>
      </c>
      <c r="L320" s="33"/>
      <c r="M320" s="140" t="s">
        <v>3</v>
      </c>
      <c r="N320" s="141" t="s">
        <v>44</v>
      </c>
      <c r="P320" s="142">
        <f>O320*H320</f>
        <v>0</v>
      </c>
      <c r="Q320" s="142">
        <v>0</v>
      </c>
      <c r="R320" s="142">
        <f>Q320*H320</f>
        <v>0</v>
      </c>
      <c r="S320" s="142">
        <v>0</v>
      </c>
      <c r="T320" s="143">
        <f>S320*H320</f>
        <v>0</v>
      </c>
      <c r="AR320" s="144" t="s">
        <v>310</v>
      </c>
      <c r="AT320" s="144" t="s">
        <v>164</v>
      </c>
      <c r="AU320" s="144" t="s">
        <v>82</v>
      </c>
      <c r="AY320" s="18" t="s">
        <v>161</v>
      </c>
      <c r="BE320" s="145">
        <f>IF(N320="základní",J320,0)</f>
        <v>0</v>
      </c>
      <c r="BF320" s="145">
        <f>IF(N320="snížená",J320,0)</f>
        <v>0</v>
      </c>
      <c r="BG320" s="145">
        <f>IF(N320="zákl. přenesená",J320,0)</f>
        <v>0</v>
      </c>
      <c r="BH320" s="145">
        <f>IF(N320="sníž. přenesená",J320,0)</f>
        <v>0</v>
      </c>
      <c r="BI320" s="145">
        <f>IF(N320="nulová",J320,0)</f>
        <v>0</v>
      </c>
      <c r="BJ320" s="18" t="s">
        <v>80</v>
      </c>
      <c r="BK320" s="145">
        <f>ROUND(I320*H320,2)</f>
        <v>0</v>
      </c>
      <c r="BL320" s="18" t="s">
        <v>310</v>
      </c>
      <c r="BM320" s="144" t="s">
        <v>1168</v>
      </c>
    </row>
    <row r="321" spans="2:63" s="11" customFormat="1" ht="22.9" customHeight="1">
      <c r="B321" s="120"/>
      <c r="D321" s="121" t="s">
        <v>72</v>
      </c>
      <c r="E321" s="130" t="s">
        <v>2715</v>
      </c>
      <c r="F321" s="130" t="s">
        <v>2716</v>
      </c>
      <c r="I321" s="123"/>
      <c r="J321" s="131">
        <f>BK321</f>
        <v>0</v>
      </c>
      <c r="L321" s="120"/>
      <c r="M321" s="125"/>
      <c r="P321" s="126">
        <f>SUM(P322:P325)</f>
        <v>0</v>
      </c>
      <c r="R321" s="126">
        <f>SUM(R322:R325)</f>
        <v>0</v>
      </c>
      <c r="T321" s="127">
        <f>SUM(T322:T325)</f>
        <v>0</v>
      </c>
      <c r="AR321" s="121" t="s">
        <v>82</v>
      </c>
      <c r="AT321" s="128" t="s">
        <v>72</v>
      </c>
      <c r="AU321" s="128" t="s">
        <v>80</v>
      </c>
      <c r="AY321" s="121" t="s">
        <v>161</v>
      </c>
      <c r="BK321" s="129">
        <f>SUM(BK322:BK325)</f>
        <v>0</v>
      </c>
    </row>
    <row r="322" spans="2:65" s="1" customFormat="1" ht="16.5" customHeight="1">
      <c r="B322" s="132"/>
      <c r="C322" s="133" t="s">
        <v>869</v>
      </c>
      <c r="D322" s="133" t="s">
        <v>164</v>
      </c>
      <c r="E322" s="134" t="s">
        <v>2717</v>
      </c>
      <c r="F322" s="135" t="s">
        <v>2718</v>
      </c>
      <c r="G322" s="136" t="s">
        <v>212</v>
      </c>
      <c r="H322" s="137">
        <v>8</v>
      </c>
      <c r="I322" s="138"/>
      <c r="J322" s="139">
        <f>ROUND(I322*H322,2)</f>
        <v>0</v>
      </c>
      <c r="K322" s="135" t="s">
        <v>2548</v>
      </c>
      <c r="L322" s="33"/>
      <c r="M322" s="140" t="s">
        <v>3</v>
      </c>
      <c r="N322" s="141" t="s">
        <v>44</v>
      </c>
      <c r="P322" s="142">
        <f>O322*H322</f>
        <v>0</v>
      </c>
      <c r="Q322" s="142">
        <v>0</v>
      </c>
      <c r="R322" s="142">
        <f>Q322*H322</f>
        <v>0</v>
      </c>
      <c r="S322" s="142">
        <v>0</v>
      </c>
      <c r="T322" s="143">
        <f>S322*H322</f>
        <v>0</v>
      </c>
      <c r="AR322" s="144" t="s">
        <v>310</v>
      </c>
      <c r="AT322" s="144" t="s">
        <v>164</v>
      </c>
      <c r="AU322" s="144" t="s">
        <v>82</v>
      </c>
      <c r="AY322" s="18" t="s">
        <v>161</v>
      </c>
      <c r="BE322" s="145">
        <f>IF(N322="základní",J322,0)</f>
        <v>0</v>
      </c>
      <c r="BF322" s="145">
        <f>IF(N322="snížená",J322,0)</f>
        <v>0</v>
      </c>
      <c r="BG322" s="145">
        <f>IF(N322="zákl. přenesená",J322,0)</f>
        <v>0</v>
      </c>
      <c r="BH322" s="145">
        <f>IF(N322="sníž. přenesená",J322,0)</f>
        <v>0</v>
      </c>
      <c r="BI322" s="145">
        <f>IF(N322="nulová",J322,0)</f>
        <v>0</v>
      </c>
      <c r="BJ322" s="18" t="s">
        <v>80</v>
      </c>
      <c r="BK322" s="145">
        <f>ROUND(I322*H322,2)</f>
        <v>0</v>
      </c>
      <c r="BL322" s="18" t="s">
        <v>310</v>
      </c>
      <c r="BM322" s="144" t="s">
        <v>1170</v>
      </c>
    </row>
    <row r="323" spans="2:51" s="13" customFormat="1" ht="12">
      <c r="B323" s="157"/>
      <c r="D323" s="151" t="s">
        <v>173</v>
      </c>
      <c r="E323" s="158" t="s">
        <v>3</v>
      </c>
      <c r="F323" s="159" t="s">
        <v>196</v>
      </c>
      <c r="H323" s="160">
        <v>8</v>
      </c>
      <c r="I323" s="161"/>
      <c r="L323" s="157"/>
      <c r="M323" s="162"/>
      <c r="T323" s="163"/>
      <c r="AT323" s="158" t="s">
        <v>173</v>
      </c>
      <c r="AU323" s="158" t="s">
        <v>82</v>
      </c>
      <c r="AV323" s="13" t="s">
        <v>82</v>
      </c>
      <c r="AW323" s="13" t="s">
        <v>32</v>
      </c>
      <c r="AX323" s="13" t="s">
        <v>73</v>
      </c>
      <c r="AY323" s="158" t="s">
        <v>161</v>
      </c>
    </row>
    <row r="324" spans="2:51" s="14" customFormat="1" ht="12">
      <c r="B324" s="164"/>
      <c r="D324" s="151" t="s">
        <v>173</v>
      </c>
      <c r="E324" s="165" t="s">
        <v>3</v>
      </c>
      <c r="F324" s="166" t="s">
        <v>192</v>
      </c>
      <c r="H324" s="167">
        <v>8</v>
      </c>
      <c r="I324" s="168"/>
      <c r="L324" s="164"/>
      <c r="M324" s="169"/>
      <c r="T324" s="170"/>
      <c r="AT324" s="165" t="s">
        <v>173</v>
      </c>
      <c r="AU324" s="165" t="s">
        <v>82</v>
      </c>
      <c r="AV324" s="14" t="s">
        <v>169</v>
      </c>
      <c r="AW324" s="14" t="s">
        <v>32</v>
      </c>
      <c r="AX324" s="14" t="s">
        <v>80</v>
      </c>
      <c r="AY324" s="165" t="s">
        <v>161</v>
      </c>
    </row>
    <row r="325" spans="2:65" s="1" customFormat="1" ht="21.75" customHeight="1">
      <c r="B325" s="132"/>
      <c r="C325" s="133" t="s">
        <v>873</v>
      </c>
      <c r="D325" s="133" t="s">
        <v>164</v>
      </c>
      <c r="E325" s="134" t="s">
        <v>2719</v>
      </c>
      <c r="F325" s="135" t="s">
        <v>2720</v>
      </c>
      <c r="G325" s="136" t="s">
        <v>240</v>
      </c>
      <c r="H325" s="137">
        <v>0.14</v>
      </c>
      <c r="I325" s="138"/>
      <c r="J325" s="139">
        <f>ROUND(I325*H325,2)</f>
        <v>0</v>
      </c>
      <c r="K325" s="135" t="s">
        <v>2548</v>
      </c>
      <c r="L325" s="33"/>
      <c r="M325" s="140" t="s">
        <v>3</v>
      </c>
      <c r="N325" s="141" t="s">
        <v>44</v>
      </c>
      <c r="P325" s="142">
        <f>O325*H325</f>
        <v>0</v>
      </c>
      <c r="Q325" s="142">
        <v>0</v>
      </c>
      <c r="R325" s="142">
        <f>Q325*H325</f>
        <v>0</v>
      </c>
      <c r="S325" s="142">
        <v>0</v>
      </c>
      <c r="T325" s="143">
        <f>S325*H325</f>
        <v>0</v>
      </c>
      <c r="AR325" s="144" t="s">
        <v>310</v>
      </c>
      <c r="AT325" s="144" t="s">
        <v>164</v>
      </c>
      <c r="AU325" s="144" t="s">
        <v>82</v>
      </c>
      <c r="AY325" s="18" t="s">
        <v>161</v>
      </c>
      <c r="BE325" s="145">
        <f>IF(N325="základní",J325,0)</f>
        <v>0</v>
      </c>
      <c r="BF325" s="145">
        <f>IF(N325="snížená",J325,0)</f>
        <v>0</v>
      </c>
      <c r="BG325" s="145">
        <f>IF(N325="zákl. přenesená",J325,0)</f>
        <v>0</v>
      </c>
      <c r="BH325" s="145">
        <f>IF(N325="sníž. přenesená",J325,0)</f>
        <v>0</v>
      </c>
      <c r="BI325" s="145">
        <f>IF(N325="nulová",J325,0)</f>
        <v>0</v>
      </c>
      <c r="BJ325" s="18" t="s">
        <v>80</v>
      </c>
      <c r="BK325" s="145">
        <f>ROUND(I325*H325,2)</f>
        <v>0</v>
      </c>
      <c r="BL325" s="18" t="s">
        <v>310</v>
      </c>
      <c r="BM325" s="144" t="s">
        <v>1172</v>
      </c>
    </row>
    <row r="326" spans="2:63" s="11" customFormat="1" ht="22.9" customHeight="1">
      <c r="B326" s="120"/>
      <c r="D326" s="121" t="s">
        <v>72</v>
      </c>
      <c r="E326" s="130" t="s">
        <v>2721</v>
      </c>
      <c r="F326" s="130" t="s">
        <v>2722</v>
      </c>
      <c r="I326" s="123"/>
      <c r="J326" s="131">
        <f>BK326</f>
        <v>0</v>
      </c>
      <c r="L326" s="120"/>
      <c r="M326" s="125"/>
      <c r="P326" s="126">
        <f>SUM(P327:P354)</f>
        <v>0</v>
      </c>
      <c r="R326" s="126">
        <f>SUM(R327:R354)</f>
        <v>0</v>
      </c>
      <c r="T326" s="127">
        <f>SUM(T327:T354)</f>
        <v>0</v>
      </c>
      <c r="AR326" s="121" t="s">
        <v>82</v>
      </c>
      <c r="AT326" s="128" t="s">
        <v>72</v>
      </c>
      <c r="AU326" s="128" t="s">
        <v>80</v>
      </c>
      <c r="AY326" s="121" t="s">
        <v>161</v>
      </c>
      <c r="BK326" s="129">
        <f>SUM(BK327:BK354)</f>
        <v>0</v>
      </c>
    </row>
    <row r="327" spans="2:65" s="1" customFormat="1" ht="21.75" customHeight="1">
      <c r="B327" s="132"/>
      <c r="C327" s="133" t="s">
        <v>877</v>
      </c>
      <c r="D327" s="133" t="s">
        <v>164</v>
      </c>
      <c r="E327" s="134" t="s">
        <v>2723</v>
      </c>
      <c r="F327" s="135" t="s">
        <v>2724</v>
      </c>
      <c r="G327" s="136" t="s">
        <v>340</v>
      </c>
      <c r="H327" s="137">
        <v>6</v>
      </c>
      <c r="I327" s="138"/>
      <c r="J327" s="139">
        <f>ROUND(I327*H327,2)</f>
        <v>0</v>
      </c>
      <c r="K327" s="135" t="s">
        <v>2558</v>
      </c>
      <c r="L327" s="33"/>
      <c r="M327" s="140" t="s">
        <v>3</v>
      </c>
      <c r="N327" s="141" t="s">
        <v>44</v>
      </c>
      <c r="P327" s="142">
        <f>O327*H327</f>
        <v>0</v>
      </c>
      <c r="Q327" s="142">
        <v>0</v>
      </c>
      <c r="R327" s="142">
        <f>Q327*H327</f>
        <v>0</v>
      </c>
      <c r="S327" s="142">
        <v>0</v>
      </c>
      <c r="T327" s="143">
        <f>S327*H327</f>
        <v>0</v>
      </c>
      <c r="AR327" s="144" t="s">
        <v>310</v>
      </c>
      <c r="AT327" s="144" t="s">
        <v>164</v>
      </c>
      <c r="AU327" s="144" t="s">
        <v>82</v>
      </c>
      <c r="AY327" s="18" t="s">
        <v>161</v>
      </c>
      <c r="BE327" s="145">
        <f>IF(N327="základní",J327,0)</f>
        <v>0</v>
      </c>
      <c r="BF327" s="145">
        <f>IF(N327="snížená",J327,0)</f>
        <v>0</v>
      </c>
      <c r="BG327" s="145">
        <f>IF(N327="zákl. přenesená",J327,0)</f>
        <v>0</v>
      </c>
      <c r="BH327" s="145">
        <f>IF(N327="sníž. přenesená",J327,0)</f>
        <v>0</v>
      </c>
      <c r="BI327" s="145">
        <f>IF(N327="nulová",J327,0)</f>
        <v>0</v>
      </c>
      <c r="BJ327" s="18" t="s">
        <v>80</v>
      </c>
      <c r="BK327" s="145">
        <f>ROUND(I327*H327,2)</f>
        <v>0</v>
      </c>
      <c r="BL327" s="18" t="s">
        <v>310</v>
      </c>
      <c r="BM327" s="144" t="s">
        <v>1174</v>
      </c>
    </row>
    <row r="328" spans="2:51" s="13" customFormat="1" ht="12">
      <c r="B328" s="157"/>
      <c r="D328" s="151" t="s">
        <v>173</v>
      </c>
      <c r="E328" s="158" t="s">
        <v>3</v>
      </c>
      <c r="F328" s="159" t="s">
        <v>223</v>
      </c>
      <c r="H328" s="160">
        <v>6</v>
      </c>
      <c r="I328" s="161"/>
      <c r="L328" s="157"/>
      <c r="M328" s="162"/>
      <c r="T328" s="163"/>
      <c r="AT328" s="158" t="s">
        <v>173</v>
      </c>
      <c r="AU328" s="158" t="s">
        <v>82</v>
      </c>
      <c r="AV328" s="13" t="s">
        <v>82</v>
      </c>
      <c r="AW328" s="13" t="s">
        <v>32</v>
      </c>
      <c r="AX328" s="13" t="s">
        <v>73</v>
      </c>
      <c r="AY328" s="158" t="s">
        <v>161</v>
      </c>
    </row>
    <row r="329" spans="2:51" s="14" customFormat="1" ht="12">
      <c r="B329" s="164"/>
      <c r="D329" s="151" t="s">
        <v>173</v>
      </c>
      <c r="E329" s="165" t="s">
        <v>3</v>
      </c>
      <c r="F329" s="166" t="s">
        <v>192</v>
      </c>
      <c r="H329" s="167">
        <v>6</v>
      </c>
      <c r="I329" s="168"/>
      <c r="L329" s="164"/>
      <c r="M329" s="169"/>
      <c r="T329" s="170"/>
      <c r="AT329" s="165" t="s">
        <v>173</v>
      </c>
      <c r="AU329" s="165" t="s">
        <v>82</v>
      </c>
      <c r="AV329" s="14" t="s">
        <v>169</v>
      </c>
      <c r="AW329" s="14" t="s">
        <v>32</v>
      </c>
      <c r="AX329" s="14" t="s">
        <v>80</v>
      </c>
      <c r="AY329" s="165" t="s">
        <v>161</v>
      </c>
    </row>
    <row r="330" spans="2:65" s="1" customFormat="1" ht="21.75" customHeight="1">
      <c r="B330" s="132"/>
      <c r="C330" s="133" t="s">
        <v>881</v>
      </c>
      <c r="D330" s="133" t="s">
        <v>164</v>
      </c>
      <c r="E330" s="134" t="s">
        <v>2725</v>
      </c>
      <c r="F330" s="135" t="s">
        <v>2726</v>
      </c>
      <c r="G330" s="136" t="s">
        <v>240</v>
      </c>
      <c r="H330" s="137">
        <v>0.035</v>
      </c>
      <c r="I330" s="138"/>
      <c r="J330" s="139">
        <f>ROUND(I330*H330,2)</f>
        <v>0</v>
      </c>
      <c r="K330" s="135" t="s">
        <v>2558</v>
      </c>
      <c r="L330" s="33"/>
      <c r="M330" s="140" t="s">
        <v>3</v>
      </c>
      <c r="N330" s="141" t="s">
        <v>44</v>
      </c>
      <c r="P330" s="142">
        <f>O330*H330</f>
        <v>0</v>
      </c>
      <c r="Q330" s="142">
        <v>0</v>
      </c>
      <c r="R330" s="142">
        <f>Q330*H330</f>
        <v>0</v>
      </c>
      <c r="S330" s="142">
        <v>0</v>
      </c>
      <c r="T330" s="143">
        <f>S330*H330</f>
        <v>0</v>
      </c>
      <c r="AR330" s="144" t="s">
        <v>310</v>
      </c>
      <c r="AT330" s="144" t="s">
        <v>164</v>
      </c>
      <c r="AU330" s="144" t="s">
        <v>82</v>
      </c>
      <c r="AY330" s="18" t="s">
        <v>161</v>
      </c>
      <c r="BE330" s="145">
        <f>IF(N330="základní",J330,0)</f>
        <v>0</v>
      </c>
      <c r="BF330" s="145">
        <f>IF(N330="snížená",J330,0)</f>
        <v>0</v>
      </c>
      <c r="BG330" s="145">
        <f>IF(N330="zákl. přenesená",J330,0)</f>
        <v>0</v>
      </c>
      <c r="BH330" s="145">
        <f>IF(N330="sníž. přenesená",J330,0)</f>
        <v>0</v>
      </c>
      <c r="BI330" s="145">
        <f>IF(N330="nulová",J330,0)</f>
        <v>0</v>
      </c>
      <c r="BJ330" s="18" t="s">
        <v>80</v>
      </c>
      <c r="BK330" s="145">
        <f>ROUND(I330*H330,2)</f>
        <v>0</v>
      </c>
      <c r="BL330" s="18" t="s">
        <v>310</v>
      </c>
      <c r="BM330" s="144" t="s">
        <v>1179</v>
      </c>
    </row>
    <row r="331" spans="2:51" s="13" customFormat="1" ht="12">
      <c r="B331" s="157"/>
      <c r="D331" s="151" t="s">
        <v>173</v>
      </c>
      <c r="E331" s="158" t="s">
        <v>3</v>
      </c>
      <c r="F331" s="159" t="s">
        <v>2727</v>
      </c>
      <c r="H331" s="160">
        <v>0.035</v>
      </c>
      <c r="I331" s="161"/>
      <c r="L331" s="157"/>
      <c r="M331" s="162"/>
      <c r="T331" s="163"/>
      <c r="AT331" s="158" t="s">
        <v>173</v>
      </c>
      <c r="AU331" s="158" t="s">
        <v>82</v>
      </c>
      <c r="AV331" s="13" t="s">
        <v>82</v>
      </c>
      <c r="AW331" s="13" t="s">
        <v>32</v>
      </c>
      <c r="AX331" s="13" t="s">
        <v>73</v>
      </c>
      <c r="AY331" s="158" t="s">
        <v>161</v>
      </c>
    </row>
    <row r="332" spans="2:51" s="14" customFormat="1" ht="12">
      <c r="B332" s="164"/>
      <c r="D332" s="151" t="s">
        <v>173</v>
      </c>
      <c r="E332" s="165" t="s">
        <v>3</v>
      </c>
      <c r="F332" s="166" t="s">
        <v>192</v>
      </c>
      <c r="H332" s="167">
        <v>0.035</v>
      </c>
      <c r="I332" s="168"/>
      <c r="L332" s="164"/>
      <c r="M332" s="169"/>
      <c r="T332" s="170"/>
      <c r="AT332" s="165" t="s">
        <v>173</v>
      </c>
      <c r="AU332" s="165" t="s">
        <v>82</v>
      </c>
      <c r="AV332" s="14" t="s">
        <v>169</v>
      </c>
      <c r="AW332" s="14" t="s">
        <v>32</v>
      </c>
      <c r="AX332" s="14" t="s">
        <v>80</v>
      </c>
      <c r="AY332" s="165" t="s">
        <v>161</v>
      </c>
    </row>
    <row r="333" spans="2:65" s="1" customFormat="1" ht="21.75" customHeight="1">
      <c r="B333" s="132"/>
      <c r="C333" s="133" t="s">
        <v>887</v>
      </c>
      <c r="D333" s="133" t="s">
        <v>164</v>
      </c>
      <c r="E333" s="134" t="s">
        <v>2728</v>
      </c>
      <c r="F333" s="135" t="s">
        <v>2729</v>
      </c>
      <c r="G333" s="136" t="s">
        <v>212</v>
      </c>
      <c r="H333" s="137">
        <v>4</v>
      </c>
      <c r="I333" s="138"/>
      <c r="J333" s="139">
        <f>ROUND(I333*H333,2)</f>
        <v>0</v>
      </c>
      <c r="K333" s="135" t="s">
        <v>2548</v>
      </c>
      <c r="L333" s="33"/>
      <c r="M333" s="140" t="s">
        <v>3</v>
      </c>
      <c r="N333" s="141" t="s">
        <v>44</v>
      </c>
      <c r="P333" s="142">
        <f>O333*H333</f>
        <v>0</v>
      </c>
      <c r="Q333" s="142">
        <v>0</v>
      </c>
      <c r="R333" s="142">
        <f>Q333*H333</f>
        <v>0</v>
      </c>
      <c r="S333" s="142">
        <v>0</v>
      </c>
      <c r="T333" s="143">
        <f>S333*H333</f>
        <v>0</v>
      </c>
      <c r="AR333" s="144" t="s">
        <v>310</v>
      </c>
      <c r="AT333" s="144" t="s">
        <v>164</v>
      </c>
      <c r="AU333" s="144" t="s">
        <v>82</v>
      </c>
      <c r="AY333" s="18" t="s">
        <v>161</v>
      </c>
      <c r="BE333" s="145">
        <f>IF(N333="základní",J333,0)</f>
        <v>0</v>
      </c>
      <c r="BF333" s="145">
        <f>IF(N333="snížená",J333,0)</f>
        <v>0</v>
      </c>
      <c r="BG333" s="145">
        <f>IF(N333="zákl. přenesená",J333,0)</f>
        <v>0</v>
      </c>
      <c r="BH333" s="145">
        <f>IF(N333="sníž. přenesená",J333,0)</f>
        <v>0</v>
      </c>
      <c r="BI333" s="145">
        <f>IF(N333="nulová",J333,0)</f>
        <v>0</v>
      </c>
      <c r="BJ333" s="18" t="s">
        <v>80</v>
      </c>
      <c r="BK333" s="145">
        <f>ROUND(I333*H333,2)</f>
        <v>0</v>
      </c>
      <c r="BL333" s="18" t="s">
        <v>310</v>
      </c>
      <c r="BM333" s="144" t="s">
        <v>1180</v>
      </c>
    </row>
    <row r="334" spans="2:51" s="13" customFormat="1" ht="12">
      <c r="B334" s="157"/>
      <c r="D334" s="151" t="s">
        <v>173</v>
      </c>
      <c r="E334" s="158" t="s">
        <v>3</v>
      </c>
      <c r="F334" s="159" t="s">
        <v>169</v>
      </c>
      <c r="H334" s="160">
        <v>4</v>
      </c>
      <c r="I334" s="161"/>
      <c r="L334" s="157"/>
      <c r="M334" s="162"/>
      <c r="T334" s="163"/>
      <c r="AT334" s="158" t="s">
        <v>173</v>
      </c>
      <c r="AU334" s="158" t="s">
        <v>82</v>
      </c>
      <c r="AV334" s="13" t="s">
        <v>82</v>
      </c>
      <c r="AW334" s="13" t="s">
        <v>32</v>
      </c>
      <c r="AX334" s="13" t="s">
        <v>73</v>
      </c>
      <c r="AY334" s="158" t="s">
        <v>161</v>
      </c>
    </row>
    <row r="335" spans="2:51" s="14" customFormat="1" ht="12">
      <c r="B335" s="164"/>
      <c r="D335" s="151" t="s">
        <v>173</v>
      </c>
      <c r="E335" s="165" t="s">
        <v>3</v>
      </c>
      <c r="F335" s="166" t="s">
        <v>192</v>
      </c>
      <c r="H335" s="167">
        <v>4</v>
      </c>
      <c r="I335" s="168"/>
      <c r="L335" s="164"/>
      <c r="M335" s="169"/>
      <c r="T335" s="170"/>
      <c r="AT335" s="165" t="s">
        <v>173</v>
      </c>
      <c r="AU335" s="165" t="s">
        <v>82</v>
      </c>
      <c r="AV335" s="14" t="s">
        <v>169</v>
      </c>
      <c r="AW335" s="14" t="s">
        <v>32</v>
      </c>
      <c r="AX335" s="14" t="s">
        <v>80</v>
      </c>
      <c r="AY335" s="165" t="s">
        <v>161</v>
      </c>
    </row>
    <row r="336" spans="2:65" s="1" customFormat="1" ht="16.5" customHeight="1">
      <c r="B336" s="132"/>
      <c r="C336" s="171" t="s">
        <v>895</v>
      </c>
      <c r="D336" s="171" t="s">
        <v>193</v>
      </c>
      <c r="E336" s="172" t="s">
        <v>2730</v>
      </c>
      <c r="F336" s="173" t="s">
        <v>2731</v>
      </c>
      <c r="G336" s="174" t="s">
        <v>212</v>
      </c>
      <c r="H336" s="175">
        <v>4</v>
      </c>
      <c r="I336" s="176"/>
      <c r="J336" s="177">
        <f>ROUND(I336*H336,2)</f>
        <v>0</v>
      </c>
      <c r="K336" s="173" t="s">
        <v>2548</v>
      </c>
      <c r="L336" s="178"/>
      <c r="M336" s="179" t="s">
        <v>3</v>
      </c>
      <c r="N336" s="180" t="s">
        <v>44</v>
      </c>
      <c r="P336" s="142">
        <f>O336*H336</f>
        <v>0</v>
      </c>
      <c r="Q336" s="142">
        <v>0</v>
      </c>
      <c r="R336" s="142">
        <f>Q336*H336</f>
        <v>0</v>
      </c>
      <c r="S336" s="142">
        <v>0</v>
      </c>
      <c r="T336" s="143">
        <f>S336*H336</f>
        <v>0</v>
      </c>
      <c r="AR336" s="144" t="s">
        <v>488</v>
      </c>
      <c r="AT336" s="144" t="s">
        <v>193</v>
      </c>
      <c r="AU336" s="144" t="s">
        <v>82</v>
      </c>
      <c r="AY336" s="18" t="s">
        <v>161</v>
      </c>
      <c r="BE336" s="145">
        <f>IF(N336="základní",J336,0)</f>
        <v>0</v>
      </c>
      <c r="BF336" s="145">
        <f>IF(N336="snížená",J336,0)</f>
        <v>0</v>
      </c>
      <c r="BG336" s="145">
        <f>IF(N336="zákl. přenesená",J336,0)</f>
        <v>0</v>
      </c>
      <c r="BH336" s="145">
        <f>IF(N336="sníž. přenesená",J336,0)</f>
        <v>0</v>
      </c>
      <c r="BI336" s="145">
        <f>IF(N336="nulová",J336,0)</f>
        <v>0</v>
      </c>
      <c r="BJ336" s="18" t="s">
        <v>80</v>
      </c>
      <c r="BK336" s="145">
        <f>ROUND(I336*H336,2)</f>
        <v>0</v>
      </c>
      <c r="BL336" s="18" t="s">
        <v>310</v>
      </c>
      <c r="BM336" s="144" t="s">
        <v>1181</v>
      </c>
    </row>
    <row r="337" spans="2:51" s="13" customFormat="1" ht="12">
      <c r="B337" s="157"/>
      <c r="D337" s="151" t="s">
        <v>173</v>
      </c>
      <c r="E337" s="158" t="s">
        <v>3</v>
      </c>
      <c r="F337" s="159" t="s">
        <v>169</v>
      </c>
      <c r="H337" s="160">
        <v>4</v>
      </c>
      <c r="I337" s="161"/>
      <c r="L337" s="157"/>
      <c r="M337" s="162"/>
      <c r="T337" s="163"/>
      <c r="AT337" s="158" t="s">
        <v>173</v>
      </c>
      <c r="AU337" s="158" t="s">
        <v>82</v>
      </c>
      <c r="AV337" s="13" t="s">
        <v>82</v>
      </c>
      <c r="AW337" s="13" t="s">
        <v>32</v>
      </c>
      <c r="AX337" s="13" t="s">
        <v>73</v>
      </c>
      <c r="AY337" s="158" t="s">
        <v>161</v>
      </c>
    </row>
    <row r="338" spans="2:51" s="14" customFormat="1" ht="12">
      <c r="B338" s="164"/>
      <c r="D338" s="151" t="s">
        <v>173</v>
      </c>
      <c r="E338" s="165" t="s">
        <v>3</v>
      </c>
      <c r="F338" s="166" t="s">
        <v>192</v>
      </c>
      <c r="H338" s="167">
        <v>4</v>
      </c>
      <c r="I338" s="168"/>
      <c r="L338" s="164"/>
      <c r="M338" s="169"/>
      <c r="T338" s="170"/>
      <c r="AT338" s="165" t="s">
        <v>173</v>
      </c>
      <c r="AU338" s="165" t="s">
        <v>82</v>
      </c>
      <c r="AV338" s="14" t="s">
        <v>169</v>
      </c>
      <c r="AW338" s="14" t="s">
        <v>32</v>
      </c>
      <c r="AX338" s="14" t="s">
        <v>80</v>
      </c>
      <c r="AY338" s="165" t="s">
        <v>161</v>
      </c>
    </row>
    <row r="339" spans="2:65" s="1" customFormat="1" ht="21.75" customHeight="1">
      <c r="B339" s="132"/>
      <c r="C339" s="133" t="s">
        <v>903</v>
      </c>
      <c r="D339" s="133" t="s">
        <v>164</v>
      </c>
      <c r="E339" s="134" t="s">
        <v>2732</v>
      </c>
      <c r="F339" s="135" t="s">
        <v>2733</v>
      </c>
      <c r="G339" s="136" t="s">
        <v>212</v>
      </c>
      <c r="H339" s="137">
        <v>9</v>
      </c>
      <c r="I339" s="138"/>
      <c r="J339" s="139">
        <f>ROUND(I339*H339,2)</f>
        <v>0</v>
      </c>
      <c r="K339" s="135" t="s">
        <v>2548</v>
      </c>
      <c r="L339" s="33"/>
      <c r="M339" s="140" t="s">
        <v>3</v>
      </c>
      <c r="N339" s="141" t="s">
        <v>44</v>
      </c>
      <c r="P339" s="142">
        <f>O339*H339</f>
        <v>0</v>
      </c>
      <c r="Q339" s="142">
        <v>0</v>
      </c>
      <c r="R339" s="142">
        <f>Q339*H339</f>
        <v>0</v>
      </c>
      <c r="S339" s="142">
        <v>0</v>
      </c>
      <c r="T339" s="143">
        <f>S339*H339</f>
        <v>0</v>
      </c>
      <c r="AR339" s="144" t="s">
        <v>310</v>
      </c>
      <c r="AT339" s="144" t="s">
        <v>164</v>
      </c>
      <c r="AU339" s="144" t="s">
        <v>82</v>
      </c>
      <c r="AY339" s="18" t="s">
        <v>161</v>
      </c>
      <c r="BE339" s="145">
        <f>IF(N339="základní",J339,0)</f>
        <v>0</v>
      </c>
      <c r="BF339" s="145">
        <f>IF(N339="snížená",J339,0)</f>
        <v>0</v>
      </c>
      <c r="BG339" s="145">
        <f>IF(N339="zákl. přenesená",J339,0)</f>
        <v>0</v>
      </c>
      <c r="BH339" s="145">
        <f>IF(N339="sníž. přenesená",J339,0)</f>
        <v>0</v>
      </c>
      <c r="BI339" s="145">
        <f>IF(N339="nulová",J339,0)</f>
        <v>0</v>
      </c>
      <c r="BJ339" s="18" t="s">
        <v>80</v>
      </c>
      <c r="BK339" s="145">
        <f>ROUND(I339*H339,2)</f>
        <v>0</v>
      </c>
      <c r="BL339" s="18" t="s">
        <v>310</v>
      </c>
      <c r="BM339" s="144" t="s">
        <v>1189</v>
      </c>
    </row>
    <row r="340" spans="2:51" s="13" customFormat="1" ht="12">
      <c r="B340" s="157"/>
      <c r="D340" s="151" t="s">
        <v>173</v>
      </c>
      <c r="E340" s="158" t="s">
        <v>3</v>
      </c>
      <c r="F340" s="159" t="s">
        <v>256</v>
      </c>
      <c r="H340" s="160">
        <v>9</v>
      </c>
      <c r="I340" s="161"/>
      <c r="L340" s="157"/>
      <c r="M340" s="162"/>
      <c r="T340" s="163"/>
      <c r="AT340" s="158" t="s">
        <v>173</v>
      </c>
      <c r="AU340" s="158" t="s">
        <v>82</v>
      </c>
      <c r="AV340" s="13" t="s">
        <v>82</v>
      </c>
      <c r="AW340" s="13" t="s">
        <v>32</v>
      </c>
      <c r="AX340" s="13" t="s">
        <v>73</v>
      </c>
      <c r="AY340" s="158" t="s">
        <v>161</v>
      </c>
    </row>
    <row r="341" spans="2:51" s="14" customFormat="1" ht="12">
      <c r="B341" s="164"/>
      <c r="D341" s="151" t="s">
        <v>173</v>
      </c>
      <c r="E341" s="165" t="s">
        <v>3</v>
      </c>
      <c r="F341" s="166" t="s">
        <v>192</v>
      </c>
      <c r="H341" s="167">
        <v>9</v>
      </c>
      <c r="I341" s="168"/>
      <c r="L341" s="164"/>
      <c r="M341" s="169"/>
      <c r="T341" s="170"/>
      <c r="AT341" s="165" t="s">
        <v>173</v>
      </c>
      <c r="AU341" s="165" t="s">
        <v>82</v>
      </c>
      <c r="AV341" s="14" t="s">
        <v>169</v>
      </c>
      <c r="AW341" s="14" t="s">
        <v>32</v>
      </c>
      <c r="AX341" s="14" t="s">
        <v>80</v>
      </c>
      <c r="AY341" s="165" t="s">
        <v>161</v>
      </c>
    </row>
    <row r="342" spans="2:65" s="1" customFormat="1" ht="24.2" customHeight="1">
      <c r="B342" s="132"/>
      <c r="C342" s="171" t="s">
        <v>909</v>
      </c>
      <c r="D342" s="171" t="s">
        <v>193</v>
      </c>
      <c r="E342" s="172" t="s">
        <v>2734</v>
      </c>
      <c r="F342" s="173" t="s">
        <v>2735</v>
      </c>
      <c r="G342" s="174" t="s">
        <v>212</v>
      </c>
      <c r="H342" s="175">
        <v>9</v>
      </c>
      <c r="I342" s="176"/>
      <c r="J342" s="177">
        <f>ROUND(I342*H342,2)</f>
        <v>0</v>
      </c>
      <c r="K342" s="173" t="s">
        <v>2736</v>
      </c>
      <c r="L342" s="178"/>
      <c r="M342" s="179" t="s">
        <v>3</v>
      </c>
      <c r="N342" s="180" t="s">
        <v>44</v>
      </c>
      <c r="P342" s="142">
        <f>O342*H342</f>
        <v>0</v>
      </c>
      <c r="Q342" s="142">
        <v>0</v>
      </c>
      <c r="R342" s="142">
        <f>Q342*H342</f>
        <v>0</v>
      </c>
      <c r="S342" s="142">
        <v>0</v>
      </c>
      <c r="T342" s="143">
        <f>S342*H342</f>
        <v>0</v>
      </c>
      <c r="AR342" s="144" t="s">
        <v>488</v>
      </c>
      <c r="AT342" s="144" t="s">
        <v>193</v>
      </c>
      <c r="AU342" s="144" t="s">
        <v>82</v>
      </c>
      <c r="AY342" s="18" t="s">
        <v>161</v>
      </c>
      <c r="BE342" s="145">
        <f>IF(N342="základní",J342,0)</f>
        <v>0</v>
      </c>
      <c r="BF342" s="145">
        <f>IF(N342="snížená",J342,0)</f>
        <v>0</v>
      </c>
      <c r="BG342" s="145">
        <f>IF(N342="zákl. přenesená",J342,0)</f>
        <v>0</v>
      </c>
      <c r="BH342" s="145">
        <f>IF(N342="sníž. přenesená",J342,0)</f>
        <v>0</v>
      </c>
      <c r="BI342" s="145">
        <f>IF(N342="nulová",J342,0)</f>
        <v>0</v>
      </c>
      <c r="BJ342" s="18" t="s">
        <v>80</v>
      </c>
      <c r="BK342" s="145">
        <f>ROUND(I342*H342,2)</f>
        <v>0</v>
      </c>
      <c r="BL342" s="18" t="s">
        <v>310</v>
      </c>
      <c r="BM342" s="144" t="s">
        <v>1197</v>
      </c>
    </row>
    <row r="343" spans="2:51" s="13" customFormat="1" ht="12">
      <c r="B343" s="157"/>
      <c r="D343" s="151" t="s">
        <v>173</v>
      </c>
      <c r="E343" s="158" t="s">
        <v>3</v>
      </c>
      <c r="F343" s="159" t="s">
        <v>256</v>
      </c>
      <c r="H343" s="160">
        <v>9</v>
      </c>
      <c r="I343" s="161"/>
      <c r="L343" s="157"/>
      <c r="M343" s="162"/>
      <c r="T343" s="163"/>
      <c r="AT343" s="158" t="s">
        <v>173</v>
      </c>
      <c r="AU343" s="158" t="s">
        <v>82</v>
      </c>
      <c r="AV343" s="13" t="s">
        <v>82</v>
      </c>
      <c r="AW343" s="13" t="s">
        <v>32</v>
      </c>
      <c r="AX343" s="13" t="s">
        <v>73</v>
      </c>
      <c r="AY343" s="158" t="s">
        <v>161</v>
      </c>
    </row>
    <row r="344" spans="2:51" s="14" customFormat="1" ht="12">
      <c r="B344" s="164"/>
      <c r="D344" s="151" t="s">
        <v>173</v>
      </c>
      <c r="E344" s="165" t="s">
        <v>3</v>
      </c>
      <c r="F344" s="166" t="s">
        <v>192</v>
      </c>
      <c r="H344" s="167">
        <v>9</v>
      </c>
      <c r="I344" s="168"/>
      <c r="L344" s="164"/>
      <c r="M344" s="169"/>
      <c r="T344" s="170"/>
      <c r="AT344" s="165" t="s">
        <v>173</v>
      </c>
      <c r="AU344" s="165" t="s">
        <v>82</v>
      </c>
      <c r="AV344" s="14" t="s">
        <v>169</v>
      </c>
      <c r="AW344" s="14" t="s">
        <v>32</v>
      </c>
      <c r="AX344" s="14" t="s">
        <v>80</v>
      </c>
      <c r="AY344" s="165" t="s">
        <v>161</v>
      </c>
    </row>
    <row r="345" spans="2:65" s="1" customFormat="1" ht="21.75" customHeight="1">
      <c r="B345" s="132"/>
      <c r="C345" s="133" t="s">
        <v>931</v>
      </c>
      <c r="D345" s="133" t="s">
        <v>164</v>
      </c>
      <c r="E345" s="134" t="s">
        <v>2737</v>
      </c>
      <c r="F345" s="135" t="s">
        <v>2738</v>
      </c>
      <c r="G345" s="136" t="s">
        <v>212</v>
      </c>
      <c r="H345" s="137">
        <v>2</v>
      </c>
      <c r="I345" s="138"/>
      <c r="J345" s="139">
        <f>ROUND(I345*H345,2)</f>
        <v>0</v>
      </c>
      <c r="K345" s="135" t="s">
        <v>2548</v>
      </c>
      <c r="L345" s="33"/>
      <c r="M345" s="140" t="s">
        <v>3</v>
      </c>
      <c r="N345" s="141" t="s">
        <v>44</v>
      </c>
      <c r="P345" s="142">
        <f>O345*H345</f>
        <v>0</v>
      </c>
      <c r="Q345" s="142">
        <v>0</v>
      </c>
      <c r="R345" s="142">
        <f>Q345*H345</f>
        <v>0</v>
      </c>
      <c r="S345" s="142">
        <v>0</v>
      </c>
      <c r="T345" s="143">
        <f>S345*H345</f>
        <v>0</v>
      </c>
      <c r="AR345" s="144" t="s">
        <v>310</v>
      </c>
      <c r="AT345" s="144" t="s">
        <v>164</v>
      </c>
      <c r="AU345" s="144" t="s">
        <v>82</v>
      </c>
      <c r="AY345" s="18" t="s">
        <v>161</v>
      </c>
      <c r="BE345" s="145">
        <f>IF(N345="základní",J345,0)</f>
        <v>0</v>
      </c>
      <c r="BF345" s="145">
        <f>IF(N345="snížená",J345,0)</f>
        <v>0</v>
      </c>
      <c r="BG345" s="145">
        <f>IF(N345="zákl. přenesená",J345,0)</f>
        <v>0</v>
      </c>
      <c r="BH345" s="145">
        <f>IF(N345="sníž. přenesená",J345,0)</f>
        <v>0</v>
      </c>
      <c r="BI345" s="145">
        <f>IF(N345="nulová",J345,0)</f>
        <v>0</v>
      </c>
      <c r="BJ345" s="18" t="s">
        <v>80</v>
      </c>
      <c r="BK345" s="145">
        <f>ROUND(I345*H345,2)</f>
        <v>0</v>
      </c>
      <c r="BL345" s="18" t="s">
        <v>310</v>
      </c>
      <c r="BM345" s="144" t="s">
        <v>1205</v>
      </c>
    </row>
    <row r="346" spans="2:51" s="13" customFormat="1" ht="12">
      <c r="B346" s="157"/>
      <c r="D346" s="151" t="s">
        <v>173</v>
      </c>
      <c r="E346" s="158" t="s">
        <v>3</v>
      </c>
      <c r="F346" s="159" t="s">
        <v>82</v>
      </c>
      <c r="H346" s="160">
        <v>2</v>
      </c>
      <c r="I346" s="161"/>
      <c r="L346" s="157"/>
      <c r="M346" s="162"/>
      <c r="T346" s="163"/>
      <c r="AT346" s="158" t="s">
        <v>173</v>
      </c>
      <c r="AU346" s="158" t="s">
        <v>82</v>
      </c>
      <c r="AV346" s="13" t="s">
        <v>82</v>
      </c>
      <c r="AW346" s="13" t="s">
        <v>32</v>
      </c>
      <c r="AX346" s="13" t="s">
        <v>73</v>
      </c>
      <c r="AY346" s="158" t="s">
        <v>161</v>
      </c>
    </row>
    <row r="347" spans="2:51" s="14" customFormat="1" ht="12">
      <c r="B347" s="164"/>
      <c r="D347" s="151" t="s">
        <v>173</v>
      </c>
      <c r="E347" s="165" t="s">
        <v>3</v>
      </c>
      <c r="F347" s="166" t="s">
        <v>192</v>
      </c>
      <c r="H347" s="167">
        <v>2</v>
      </c>
      <c r="I347" s="168"/>
      <c r="L347" s="164"/>
      <c r="M347" s="169"/>
      <c r="T347" s="170"/>
      <c r="AT347" s="165" t="s">
        <v>173</v>
      </c>
      <c r="AU347" s="165" t="s">
        <v>82</v>
      </c>
      <c r="AV347" s="14" t="s">
        <v>169</v>
      </c>
      <c r="AW347" s="14" t="s">
        <v>32</v>
      </c>
      <c r="AX347" s="14" t="s">
        <v>80</v>
      </c>
      <c r="AY347" s="165" t="s">
        <v>161</v>
      </c>
    </row>
    <row r="348" spans="2:65" s="1" customFormat="1" ht="16.5" customHeight="1">
      <c r="B348" s="132"/>
      <c r="C348" s="171" t="s">
        <v>938</v>
      </c>
      <c r="D348" s="171" t="s">
        <v>193</v>
      </c>
      <c r="E348" s="172" t="s">
        <v>2739</v>
      </c>
      <c r="F348" s="173" t="s">
        <v>2740</v>
      </c>
      <c r="G348" s="174" t="s">
        <v>212</v>
      </c>
      <c r="H348" s="175">
        <v>2</v>
      </c>
      <c r="I348" s="176"/>
      <c r="J348" s="177">
        <f>ROUND(I348*H348,2)</f>
        <v>0</v>
      </c>
      <c r="K348" s="173" t="s">
        <v>2548</v>
      </c>
      <c r="L348" s="178"/>
      <c r="M348" s="179" t="s">
        <v>3</v>
      </c>
      <c r="N348" s="180" t="s">
        <v>44</v>
      </c>
      <c r="P348" s="142">
        <f>O348*H348</f>
        <v>0</v>
      </c>
      <c r="Q348" s="142">
        <v>0</v>
      </c>
      <c r="R348" s="142">
        <f>Q348*H348</f>
        <v>0</v>
      </c>
      <c r="S348" s="142">
        <v>0</v>
      </c>
      <c r="T348" s="143">
        <f>S348*H348</f>
        <v>0</v>
      </c>
      <c r="AR348" s="144" t="s">
        <v>488</v>
      </c>
      <c r="AT348" s="144" t="s">
        <v>193</v>
      </c>
      <c r="AU348" s="144" t="s">
        <v>82</v>
      </c>
      <c r="AY348" s="18" t="s">
        <v>161</v>
      </c>
      <c r="BE348" s="145">
        <f>IF(N348="základní",J348,0)</f>
        <v>0</v>
      </c>
      <c r="BF348" s="145">
        <f>IF(N348="snížená",J348,0)</f>
        <v>0</v>
      </c>
      <c r="BG348" s="145">
        <f>IF(N348="zákl. přenesená",J348,0)</f>
        <v>0</v>
      </c>
      <c r="BH348" s="145">
        <f>IF(N348="sníž. přenesená",J348,0)</f>
        <v>0</v>
      </c>
      <c r="BI348" s="145">
        <f>IF(N348="nulová",J348,0)</f>
        <v>0</v>
      </c>
      <c r="BJ348" s="18" t="s">
        <v>80</v>
      </c>
      <c r="BK348" s="145">
        <f>ROUND(I348*H348,2)</f>
        <v>0</v>
      </c>
      <c r="BL348" s="18" t="s">
        <v>310</v>
      </c>
      <c r="BM348" s="144" t="s">
        <v>1209</v>
      </c>
    </row>
    <row r="349" spans="2:51" s="13" customFormat="1" ht="12">
      <c r="B349" s="157"/>
      <c r="D349" s="151" t="s">
        <v>173</v>
      </c>
      <c r="E349" s="158" t="s">
        <v>3</v>
      </c>
      <c r="F349" s="159" t="s">
        <v>82</v>
      </c>
      <c r="H349" s="160">
        <v>2</v>
      </c>
      <c r="I349" s="161"/>
      <c r="L349" s="157"/>
      <c r="M349" s="162"/>
      <c r="T349" s="163"/>
      <c r="AT349" s="158" t="s">
        <v>173</v>
      </c>
      <c r="AU349" s="158" t="s">
        <v>82</v>
      </c>
      <c r="AV349" s="13" t="s">
        <v>82</v>
      </c>
      <c r="AW349" s="13" t="s">
        <v>32</v>
      </c>
      <c r="AX349" s="13" t="s">
        <v>73</v>
      </c>
      <c r="AY349" s="158" t="s">
        <v>161</v>
      </c>
    </row>
    <row r="350" spans="2:51" s="14" customFormat="1" ht="12">
      <c r="B350" s="164"/>
      <c r="D350" s="151" t="s">
        <v>173</v>
      </c>
      <c r="E350" s="165" t="s">
        <v>3</v>
      </c>
      <c r="F350" s="166" t="s">
        <v>192</v>
      </c>
      <c r="H350" s="167">
        <v>2</v>
      </c>
      <c r="I350" s="168"/>
      <c r="L350" s="164"/>
      <c r="M350" s="169"/>
      <c r="T350" s="170"/>
      <c r="AT350" s="165" t="s">
        <v>173</v>
      </c>
      <c r="AU350" s="165" t="s">
        <v>82</v>
      </c>
      <c r="AV350" s="14" t="s">
        <v>169</v>
      </c>
      <c r="AW350" s="14" t="s">
        <v>32</v>
      </c>
      <c r="AX350" s="14" t="s">
        <v>80</v>
      </c>
      <c r="AY350" s="165" t="s">
        <v>161</v>
      </c>
    </row>
    <row r="351" spans="2:65" s="1" customFormat="1" ht="16.5" customHeight="1">
      <c r="B351" s="132"/>
      <c r="C351" s="171" t="s">
        <v>943</v>
      </c>
      <c r="D351" s="171" t="s">
        <v>193</v>
      </c>
      <c r="E351" s="172" t="s">
        <v>2741</v>
      </c>
      <c r="F351" s="173" t="s">
        <v>2742</v>
      </c>
      <c r="G351" s="174" t="s">
        <v>212</v>
      </c>
      <c r="H351" s="175">
        <v>1</v>
      </c>
      <c r="I351" s="176"/>
      <c r="J351" s="177">
        <f>ROUND(I351*H351,2)</f>
        <v>0</v>
      </c>
      <c r="K351" s="173" t="s">
        <v>2548</v>
      </c>
      <c r="L351" s="178"/>
      <c r="M351" s="179" t="s">
        <v>3</v>
      </c>
      <c r="N351" s="180" t="s">
        <v>44</v>
      </c>
      <c r="P351" s="142">
        <f>O351*H351</f>
        <v>0</v>
      </c>
      <c r="Q351" s="142">
        <v>0</v>
      </c>
      <c r="R351" s="142">
        <f>Q351*H351</f>
        <v>0</v>
      </c>
      <c r="S351" s="142">
        <v>0</v>
      </c>
      <c r="T351" s="143">
        <f>S351*H351</f>
        <v>0</v>
      </c>
      <c r="AR351" s="144" t="s">
        <v>488</v>
      </c>
      <c r="AT351" s="144" t="s">
        <v>193</v>
      </c>
      <c r="AU351" s="144" t="s">
        <v>82</v>
      </c>
      <c r="AY351" s="18" t="s">
        <v>161</v>
      </c>
      <c r="BE351" s="145">
        <f>IF(N351="základní",J351,0)</f>
        <v>0</v>
      </c>
      <c r="BF351" s="145">
        <f>IF(N351="snížená",J351,0)</f>
        <v>0</v>
      </c>
      <c r="BG351" s="145">
        <f>IF(N351="zákl. přenesená",J351,0)</f>
        <v>0</v>
      </c>
      <c r="BH351" s="145">
        <f>IF(N351="sníž. přenesená",J351,0)</f>
        <v>0</v>
      </c>
      <c r="BI351" s="145">
        <f>IF(N351="nulová",J351,0)</f>
        <v>0</v>
      </c>
      <c r="BJ351" s="18" t="s">
        <v>80</v>
      </c>
      <c r="BK351" s="145">
        <f>ROUND(I351*H351,2)</f>
        <v>0</v>
      </c>
      <c r="BL351" s="18" t="s">
        <v>310</v>
      </c>
      <c r="BM351" s="144" t="s">
        <v>1212</v>
      </c>
    </row>
    <row r="352" spans="2:51" s="13" customFormat="1" ht="12">
      <c r="B352" s="157"/>
      <c r="D352" s="151" t="s">
        <v>173</v>
      </c>
      <c r="E352" s="158" t="s">
        <v>3</v>
      </c>
      <c r="F352" s="159" t="s">
        <v>80</v>
      </c>
      <c r="H352" s="160">
        <v>1</v>
      </c>
      <c r="I352" s="161"/>
      <c r="L352" s="157"/>
      <c r="M352" s="162"/>
      <c r="T352" s="163"/>
      <c r="AT352" s="158" t="s">
        <v>173</v>
      </c>
      <c r="AU352" s="158" t="s">
        <v>82</v>
      </c>
      <c r="AV352" s="13" t="s">
        <v>82</v>
      </c>
      <c r="AW352" s="13" t="s">
        <v>32</v>
      </c>
      <c r="AX352" s="13" t="s">
        <v>73</v>
      </c>
      <c r="AY352" s="158" t="s">
        <v>161</v>
      </c>
    </row>
    <row r="353" spans="2:51" s="14" customFormat="1" ht="12">
      <c r="B353" s="164"/>
      <c r="D353" s="151" t="s">
        <v>173</v>
      </c>
      <c r="E353" s="165" t="s">
        <v>3</v>
      </c>
      <c r="F353" s="166" t="s">
        <v>192</v>
      </c>
      <c r="H353" s="167">
        <v>1</v>
      </c>
      <c r="I353" s="168"/>
      <c r="L353" s="164"/>
      <c r="M353" s="169"/>
      <c r="T353" s="170"/>
      <c r="AT353" s="165" t="s">
        <v>173</v>
      </c>
      <c r="AU353" s="165" t="s">
        <v>82</v>
      </c>
      <c r="AV353" s="14" t="s">
        <v>169</v>
      </c>
      <c r="AW353" s="14" t="s">
        <v>32</v>
      </c>
      <c r="AX353" s="14" t="s">
        <v>80</v>
      </c>
      <c r="AY353" s="165" t="s">
        <v>161</v>
      </c>
    </row>
    <row r="354" spans="2:65" s="1" customFormat="1" ht="21.75" customHeight="1">
      <c r="B354" s="132"/>
      <c r="C354" s="133" t="s">
        <v>948</v>
      </c>
      <c r="D354" s="133" t="s">
        <v>164</v>
      </c>
      <c r="E354" s="134" t="s">
        <v>2743</v>
      </c>
      <c r="F354" s="135" t="s">
        <v>2744</v>
      </c>
      <c r="G354" s="136" t="s">
        <v>240</v>
      </c>
      <c r="H354" s="137">
        <v>0.08</v>
      </c>
      <c r="I354" s="138"/>
      <c r="J354" s="139">
        <f>ROUND(I354*H354,2)</f>
        <v>0</v>
      </c>
      <c r="K354" s="135" t="s">
        <v>2548</v>
      </c>
      <c r="L354" s="33"/>
      <c r="M354" s="140" t="s">
        <v>3</v>
      </c>
      <c r="N354" s="141" t="s">
        <v>44</v>
      </c>
      <c r="P354" s="142">
        <f>O354*H354</f>
        <v>0</v>
      </c>
      <c r="Q354" s="142">
        <v>0</v>
      </c>
      <c r="R354" s="142">
        <f>Q354*H354</f>
        <v>0</v>
      </c>
      <c r="S354" s="142">
        <v>0</v>
      </c>
      <c r="T354" s="143">
        <f>S354*H354</f>
        <v>0</v>
      </c>
      <c r="AR354" s="144" t="s">
        <v>310</v>
      </c>
      <c r="AT354" s="144" t="s">
        <v>164</v>
      </c>
      <c r="AU354" s="144" t="s">
        <v>82</v>
      </c>
      <c r="AY354" s="18" t="s">
        <v>161</v>
      </c>
      <c r="BE354" s="145">
        <f>IF(N354="základní",J354,0)</f>
        <v>0</v>
      </c>
      <c r="BF354" s="145">
        <f>IF(N354="snížená",J354,0)</f>
        <v>0</v>
      </c>
      <c r="BG354" s="145">
        <f>IF(N354="zákl. přenesená",J354,0)</f>
        <v>0</v>
      </c>
      <c r="BH354" s="145">
        <f>IF(N354="sníž. přenesená",J354,0)</f>
        <v>0</v>
      </c>
      <c r="BI354" s="145">
        <f>IF(N354="nulová",J354,0)</f>
        <v>0</v>
      </c>
      <c r="BJ354" s="18" t="s">
        <v>80</v>
      </c>
      <c r="BK354" s="145">
        <f>ROUND(I354*H354,2)</f>
        <v>0</v>
      </c>
      <c r="BL354" s="18" t="s">
        <v>310</v>
      </c>
      <c r="BM354" s="144" t="s">
        <v>1222</v>
      </c>
    </row>
    <row r="355" spans="2:63" s="11" customFormat="1" ht="22.9" customHeight="1">
      <c r="B355" s="120"/>
      <c r="D355" s="121" t="s">
        <v>72</v>
      </c>
      <c r="E355" s="130" t="s">
        <v>2745</v>
      </c>
      <c r="F355" s="130" t="s">
        <v>2746</v>
      </c>
      <c r="I355" s="123"/>
      <c r="J355" s="131">
        <f>BK355</f>
        <v>0</v>
      </c>
      <c r="L355" s="120"/>
      <c r="M355" s="125"/>
      <c r="P355" s="126">
        <f>SUM(P356:P371)</f>
        <v>0</v>
      </c>
      <c r="R355" s="126">
        <f>SUM(R356:R371)</f>
        <v>0</v>
      </c>
      <c r="T355" s="127">
        <f>SUM(T356:T371)</f>
        <v>0</v>
      </c>
      <c r="AR355" s="121" t="s">
        <v>82</v>
      </c>
      <c r="AT355" s="128" t="s">
        <v>72</v>
      </c>
      <c r="AU355" s="128" t="s">
        <v>80</v>
      </c>
      <c r="AY355" s="121" t="s">
        <v>161</v>
      </c>
      <c r="BK355" s="129">
        <f>SUM(BK356:BK371)</f>
        <v>0</v>
      </c>
    </row>
    <row r="356" spans="2:65" s="1" customFormat="1" ht="21.75" customHeight="1">
      <c r="B356" s="132"/>
      <c r="C356" s="133" t="s">
        <v>953</v>
      </c>
      <c r="D356" s="133" t="s">
        <v>164</v>
      </c>
      <c r="E356" s="134" t="s">
        <v>2747</v>
      </c>
      <c r="F356" s="135" t="s">
        <v>2748</v>
      </c>
      <c r="G356" s="136" t="s">
        <v>340</v>
      </c>
      <c r="H356" s="137">
        <v>10</v>
      </c>
      <c r="I356" s="138"/>
      <c r="J356" s="139">
        <f>ROUND(I356*H356,2)</f>
        <v>0</v>
      </c>
      <c r="K356" s="135" t="s">
        <v>2558</v>
      </c>
      <c r="L356" s="33"/>
      <c r="M356" s="140" t="s">
        <v>3</v>
      </c>
      <c r="N356" s="141" t="s">
        <v>44</v>
      </c>
      <c r="P356" s="142">
        <f>O356*H356</f>
        <v>0</v>
      </c>
      <c r="Q356" s="142">
        <v>0</v>
      </c>
      <c r="R356" s="142">
        <f>Q356*H356</f>
        <v>0</v>
      </c>
      <c r="S356" s="142">
        <v>0</v>
      </c>
      <c r="T356" s="143">
        <f>S356*H356</f>
        <v>0</v>
      </c>
      <c r="AR356" s="144" t="s">
        <v>310</v>
      </c>
      <c r="AT356" s="144" t="s">
        <v>164</v>
      </c>
      <c r="AU356" s="144" t="s">
        <v>82</v>
      </c>
      <c r="AY356" s="18" t="s">
        <v>161</v>
      </c>
      <c r="BE356" s="145">
        <f>IF(N356="základní",J356,0)</f>
        <v>0</v>
      </c>
      <c r="BF356" s="145">
        <f>IF(N356="snížená",J356,0)</f>
        <v>0</v>
      </c>
      <c r="BG356" s="145">
        <f>IF(N356="zákl. přenesená",J356,0)</f>
        <v>0</v>
      </c>
      <c r="BH356" s="145">
        <f>IF(N356="sníž. přenesená",J356,0)</f>
        <v>0</v>
      </c>
      <c r="BI356" s="145">
        <f>IF(N356="nulová",J356,0)</f>
        <v>0</v>
      </c>
      <c r="BJ356" s="18" t="s">
        <v>80</v>
      </c>
      <c r="BK356" s="145">
        <f>ROUND(I356*H356,2)</f>
        <v>0</v>
      </c>
      <c r="BL356" s="18" t="s">
        <v>310</v>
      </c>
      <c r="BM356" s="144" t="s">
        <v>1238</v>
      </c>
    </row>
    <row r="357" spans="2:51" s="13" customFormat="1" ht="12">
      <c r="B357" s="157"/>
      <c r="D357" s="151" t="s">
        <v>173</v>
      </c>
      <c r="E357" s="158" t="s">
        <v>3</v>
      </c>
      <c r="F357" s="159" t="s">
        <v>2749</v>
      </c>
      <c r="H357" s="160">
        <v>10</v>
      </c>
      <c r="I357" s="161"/>
      <c r="L357" s="157"/>
      <c r="M357" s="162"/>
      <c r="T357" s="163"/>
      <c r="AT357" s="158" t="s">
        <v>173</v>
      </c>
      <c r="AU357" s="158" t="s">
        <v>82</v>
      </c>
      <c r="AV357" s="13" t="s">
        <v>82</v>
      </c>
      <c r="AW357" s="13" t="s">
        <v>32</v>
      </c>
      <c r="AX357" s="13" t="s">
        <v>73</v>
      </c>
      <c r="AY357" s="158" t="s">
        <v>161</v>
      </c>
    </row>
    <row r="358" spans="2:51" s="14" customFormat="1" ht="12">
      <c r="B358" s="164"/>
      <c r="D358" s="151" t="s">
        <v>173</v>
      </c>
      <c r="E358" s="165" t="s">
        <v>3</v>
      </c>
      <c r="F358" s="166" t="s">
        <v>192</v>
      </c>
      <c r="H358" s="167">
        <v>10</v>
      </c>
      <c r="I358" s="168"/>
      <c r="L358" s="164"/>
      <c r="M358" s="169"/>
      <c r="T358" s="170"/>
      <c r="AT358" s="165" t="s">
        <v>173</v>
      </c>
      <c r="AU358" s="165" t="s">
        <v>82</v>
      </c>
      <c r="AV358" s="14" t="s">
        <v>169</v>
      </c>
      <c r="AW358" s="14" t="s">
        <v>32</v>
      </c>
      <c r="AX358" s="14" t="s">
        <v>80</v>
      </c>
      <c r="AY358" s="165" t="s">
        <v>161</v>
      </c>
    </row>
    <row r="359" spans="2:65" s="1" customFormat="1" ht="21.75" customHeight="1">
      <c r="B359" s="132"/>
      <c r="C359" s="133" t="s">
        <v>959</v>
      </c>
      <c r="D359" s="133" t="s">
        <v>164</v>
      </c>
      <c r="E359" s="134" t="s">
        <v>2750</v>
      </c>
      <c r="F359" s="135" t="s">
        <v>2751</v>
      </c>
      <c r="G359" s="136" t="s">
        <v>240</v>
      </c>
      <c r="H359" s="137">
        <v>0.032</v>
      </c>
      <c r="I359" s="138"/>
      <c r="J359" s="139">
        <f>ROUND(I359*H359,2)</f>
        <v>0</v>
      </c>
      <c r="K359" s="135" t="s">
        <v>2558</v>
      </c>
      <c r="L359" s="33"/>
      <c r="M359" s="140" t="s">
        <v>3</v>
      </c>
      <c r="N359" s="141" t="s">
        <v>44</v>
      </c>
      <c r="P359" s="142">
        <f>O359*H359</f>
        <v>0</v>
      </c>
      <c r="Q359" s="142">
        <v>0</v>
      </c>
      <c r="R359" s="142">
        <f>Q359*H359</f>
        <v>0</v>
      </c>
      <c r="S359" s="142">
        <v>0</v>
      </c>
      <c r="T359" s="143">
        <f>S359*H359</f>
        <v>0</v>
      </c>
      <c r="AR359" s="144" t="s">
        <v>310</v>
      </c>
      <c r="AT359" s="144" t="s">
        <v>164</v>
      </c>
      <c r="AU359" s="144" t="s">
        <v>82</v>
      </c>
      <c r="AY359" s="18" t="s">
        <v>161</v>
      </c>
      <c r="BE359" s="145">
        <f>IF(N359="základní",J359,0)</f>
        <v>0</v>
      </c>
      <c r="BF359" s="145">
        <f>IF(N359="snížená",J359,0)</f>
        <v>0</v>
      </c>
      <c r="BG359" s="145">
        <f>IF(N359="zákl. přenesená",J359,0)</f>
        <v>0</v>
      </c>
      <c r="BH359" s="145">
        <f>IF(N359="sníž. přenesená",J359,0)</f>
        <v>0</v>
      </c>
      <c r="BI359" s="145">
        <f>IF(N359="nulová",J359,0)</f>
        <v>0</v>
      </c>
      <c r="BJ359" s="18" t="s">
        <v>80</v>
      </c>
      <c r="BK359" s="145">
        <f>ROUND(I359*H359,2)</f>
        <v>0</v>
      </c>
      <c r="BL359" s="18" t="s">
        <v>310</v>
      </c>
      <c r="BM359" s="144" t="s">
        <v>908</v>
      </c>
    </row>
    <row r="360" spans="2:51" s="13" customFormat="1" ht="12">
      <c r="B360" s="157"/>
      <c r="D360" s="151" t="s">
        <v>173</v>
      </c>
      <c r="E360" s="158" t="s">
        <v>3</v>
      </c>
      <c r="F360" s="159" t="s">
        <v>2752</v>
      </c>
      <c r="H360" s="160">
        <v>0.032</v>
      </c>
      <c r="I360" s="161"/>
      <c r="L360" s="157"/>
      <c r="M360" s="162"/>
      <c r="T360" s="163"/>
      <c r="AT360" s="158" t="s">
        <v>173</v>
      </c>
      <c r="AU360" s="158" t="s">
        <v>82</v>
      </c>
      <c r="AV360" s="13" t="s">
        <v>82</v>
      </c>
      <c r="AW360" s="13" t="s">
        <v>32</v>
      </c>
      <c r="AX360" s="13" t="s">
        <v>73</v>
      </c>
      <c r="AY360" s="158" t="s">
        <v>161</v>
      </c>
    </row>
    <row r="361" spans="2:51" s="14" customFormat="1" ht="12">
      <c r="B361" s="164"/>
      <c r="D361" s="151" t="s">
        <v>173</v>
      </c>
      <c r="E361" s="165" t="s">
        <v>3</v>
      </c>
      <c r="F361" s="166" t="s">
        <v>192</v>
      </c>
      <c r="H361" s="167">
        <v>0.032</v>
      </c>
      <c r="I361" s="168"/>
      <c r="L361" s="164"/>
      <c r="M361" s="169"/>
      <c r="T361" s="170"/>
      <c r="AT361" s="165" t="s">
        <v>173</v>
      </c>
      <c r="AU361" s="165" t="s">
        <v>82</v>
      </c>
      <c r="AV361" s="14" t="s">
        <v>169</v>
      </c>
      <c r="AW361" s="14" t="s">
        <v>32</v>
      </c>
      <c r="AX361" s="14" t="s">
        <v>80</v>
      </c>
      <c r="AY361" s="165" t="s">
        <v>161</v>
      </c>
    </row>
    <row r="362" spans="2:65" s="1" customFormat="1" ht="16.5" customHeight="1">
      <c r="B362" s="132"/>
      <c r="C362" s="133" t="s">
        <v>964</v>
      </c>
      <c r="D362" s="133" t="s">
        <v>164</v>
      </c>
      <c r="E362" s="134" t="s">
        <v>2753</v>
      </c>
      <c r="F362" s="135" t="s">
        <v>2754</v>
      </c>
      <c r="G362" s="136" t="s">
        <v>340</v>
      </c>
      <c r="H362" s="137">
        <v>18</v>
      </c>
      <c r="I362" s="138"/>
      <c r="J362" s="139">
        <f>ROUND(I362*H362,2)</f>
        <v>0</v>
      </c>
      <c r="K362" s="135" t="s">
        <v>2558</v>
      </c>
      <c r="L362" s="33"/>
      <c r="M362" s="140" t="s">
        <v>3</v>
      </c>
      <c r="N362" s="141" t="s">
        <v>44</v>
      </c>
      <c r="P362" s="142">
        <f>O362*H362</f>
        <v>0</v>
      </c>
      <c r="Q362" s="142">
        <v>0</v>
      </c>
      <c r="R362" s="142">
        <f>Q362*H362</f>
        <v>0</v>
      </c>
      <c r="S362" s="142">
        <v>0</v>
      </c>
      <c r="T362" s="143">
        <f>S362*H362</f>
        <v>0</v>
      </c>
      <c r="AR362" s="144" t="s">
        <v>310</v>
      </c>
      <c r="AT362" s="144" t="s">
        <v>164</v>
      </c>
      <c r="AU362" s="144" t="s">
        <v>82</v>
      </c>
      <c r="AY362" s="18" t="s">
        <v>161</v>
      </c>
      <c r="BE362" s="145">
        <f>IF(N362="základní",J362,0)</f>
        <v>0</v>
      </c>
      <c r="BF362" s="145">
        <f>IF(N362="snížená",J362,0)</f>
        <v>0</v>
      </c>
      <c r="BG362" s="145">
        <f>IF(N362="zákl. přenesená",J362,0)</f>
        <v>0</v>
      </c>
      <c r="BH362" s="145">
        <f>IF(N362="sníž. přenesená",J362,0)</f>
        <v>0</v>
      </c>
      <c r="BI362" s="145">
        <f>IF(N362="nulová",J362,0)</f>
        <v>0</v>
      </c>
      <c r="BJ362" s="18" t="s">
        <v>80</v>
      </c>
      <c r="BK362" s="145">
        <f>ROUND(I362*H362,2)</f>
        <v>0</v>
      </c>
      <c r="BL362" s="18" t="s">
        <v>310</v>
      </c>
      <c r="BM362" s="144" t="s">
        <v>1277</v>
      </c>
    </row>
    <row r="363" spans="2:51" s="13" customFormat="1" ht="12">
      <c r="B363" s="157"/>
      <c r="D363" s="151" t="s">
        <v>173</v>
      </c>
      <c r="E363" s="158" t="s">
        <v>3</v>
      </c>
      <c r="F363" s="159" t="s">
        <v>2755</v>
      </c>
      <c r="H363" s="160">
        <v>18</v>
      </c>
      <c r="I363" s="161"/>
      <c r="L363" s="157"/>
      <c r="M363" s="162"/>
      <c r="T363" s="163"/>
      <c r="AT363" s="158" t="s">
        <v>173</v>
      </c>
      <c r="AU363" s="158" t="s">
        <v>82</v>
      </c>
      <c r="AV363" s="13" t="s">
        <v>82</v>
      </c>
      <c r="AW363" s="13" t="s">
        <v>32</v>
      </c>
      <c r="AX363" s="13" t="s">
        <v>73</v>
      </c>
      <c r="AY363" s="158" t="s">
        <v>161</v>
      </c>
    </row>
    <row r="364" spans="2:51" s="14" customFormat="1" ht="12">
      <c r="B364" s="164"/>
      <c r="D364" s="151" t="s">
        <v>173</v>
      </c>
      <c r="E364" s="165" t="s">
        <v>3</v>
      </c>
      <c r="F364" s="166" t="s">
        <v>192</v>
      </c>
      <c r="H364" s="167">
        <v>18</v>
      </c>
      <c r="I364" s="168"/>
      <c r="L364" s="164"/>
      <c r="M364" s="169"/>
      <c r="T364" s="170"/>
      <c r="AT364" s="165" t="s">
        <v>173</v>
      </c>
      <c r="AU364" s="165" t="s">
        <v>82</v>
      </c>
      <c r="AV364" s="14" t="s">
        <v>169</v>
      </c>
      <c r="AW364" s="14" t="s">
        <v>32</v>
      </c>
      <c r="AX364" s="14" t="s">
        <v>80</v>
      </c>
      <c r="AY364" s="165" t="s">
        <v>161</v>
      </c>
    </row>
    <row r="365" spans="2:65" s="1" customFormat="1" ht="16.5" customHeight="1">
      <c r="B365" s="132"/>
      <c r="C365" s="133" t="s">
        <v>972</v>
      </c>
      <c r="D365" s="133" t="s">
        <v>164</v>
      </c>
      <c r="E365" s="134" t="s">
        <v>2756</v>
      </c>
      <c r="F365" s="135" t="s">
        <v>2757</v>
      </c>
      <c r="G365" s="136" t="s">
        <v>212</v>
      </c>
      <c r="H365" s="137">
        <v>4</v>
      </c>
      <c r="I365" s="138"/>
      <c r="J365" s="139">
        <f>ROUND(I365*H365,2)</f>
        <v>0</v>
      </c>
      <c r="K365" s="135" t="s">
        <v>2548</v>
      </c>
      <c r="L365" s="33"/>
      <c r="M365" s="140" t="s">
        <v>3</v>
      </c>
      <c r="N365" s="141" t="s">
        <v>44</v>
      </c>
      <c r="P365" s="142">
        <f>O365*H365</f>
        <v>0</v>
      </c>
      <c r="Q365" s="142">
        <v>0</v>
      </c>
      <c r="R365" s="142">
        <f>Q365*H365</f>
        <v>0</v>
      </c>
      <c r="S365" s="142">
        <v>0</v>
      </c>
      <c r="T365" s="143">
        <f>S365*H365</f>
        <v>0</v>
      </c>
      <c r="AR365" s="144" t="s">
        <v>310</v>
      </c>
      <c r="AT365" s="144" t="s">
        <v>164</v>
      </c>
      <c r="AU365" s="144" t="s">
        <v>82</v>
      </c>
      <c r="AY365" s="18" t="s">
        <v>161</v>
      </c>
      <c r="BE365" s="145">
        <f>IF(N365="základní",J365,0)</f>
        <v>0</v>
      </c>
      <c r="BF365" s="145">
        <f>IF(N365="snížená",J365,0)</f>
        <v>0</v>
      </c>
      <c r="BG365" s="145">
        <f>IF(N365="zákl. přenesená",J365,0)</f>
        <v>0</v>
      </c>
      <c r="BH365" s="145">
        <f>IF(N365="sníž. přenesená",J365,0)</f>
        <v>0</v>
      </c>
      <c r="BI365" s="145">
        <f>IF(N365="nulová",J365,0)</f>
        <v>0</v>
      </c>
      <c r="BJ365" s="18" t="s">
        <v>80</v>
      </c>
      <c r="BK365" s="145">
        <f>ROUND(I365*H365,2)</f>
        <v>0</v>
      </c>
      <c r="BL365" s="18" t="s">
        <v>310</v>
      </c>
      <c r="BM365" s="144" t="s">
        <v>1300</v>
      </c>
    </row>
    <row r="366" spans="2:51" s="13" customFormat="1" ht="12">
      <c r="B366" s="157"/>
      <c r="D366" s="151" t="s">
        <v>173</v>
      </c>
      <c r="E366" s="158" t="s">
        <v>3</v>
      </c>
      <c r="F366" s="159" t="s">
        <v>169</v>
      </c>
      <c r="H366" s="160">
        <v>4</v>
      </c>
      <c r="I366" s="161"/>
      <c r="L366" s="157"/>
      <c r="M366" s="162"/>
      <c r="T366" s="163"/>
      <c r="AT366" s="158" t="s">
        <v>173</v>
      </c>
      <c r="AU366" s="158" t="s">
        <v>82</v>
      </c>
      <c r="AV366" s="13" t="s">
        <v>82</v>
      </c>
      <c r="AW366" s="13" t="s">
        <v>32</v>
      </c>
      <c r="AX366" s="13" t="s">
        <v>73</v>
      </c>
      <c r="AY366" s="158" t="s">
        <v>161</v>
      </c>
    </row>
    <row r="367" spans="2:51" s="14" customFormat="1" ht="12">
      <c r="B367" s="164"/>
      <c r="D367" s="151" t="s">
        <v>173</v>
      </c>
      <c r="E367" s="165" t="s">
        <v>3</v>
      </c>
      <c r="F367" s="166" t="s">
        <v>192</v>
      </c>
      <c r="H367" s="167">
        <v>4</v>
      </c>
      <c r="I367" s="168"/>
      <c r="L367" s="164"/>
      <c r="M367" s="169"/>
      <c r="T367" s="170"/>
      <c r="AT367" s="165" t="s">
        <v>173</v>
      </c>
      <c r="AU367" s="165" t="s">
        <v>82</v>
      </c>
      <c r="AV367" s="14" t="s">
        <v>169</v>
      </c>
      <c r="AW367" s="14" t="s">
        <v>32</v>
      </c>
      <c r="AX367" s="14" t="s">
        <v>80</v>
      </c>
      <c r="AY367" s="165" t="s">
        <v>161</v>
      </c>
    </row>
    <row r="368" spans="2:65" s="1" customFormat="1" ht="16.5" customHeight="1">
      <c r="B368" s="132"/>
      <c r="C368" s="133" t="s">
        <v>976</v>
      </c>
      <c r="D368" s="133" t="s">
        <v>164</v>
      </c>
      <c r="E368" s="134" t="s">
        <v>2758</v>
      </c>
      <c r="F368" s="135" t="s">
        <v>2759</v>
      </c>
      <c r="G368" s="136" t="s">
        <v>340</v>
      </c>
      <c r="H368" s="137">
        <v>18</v>
      </c>
      <c r="I368" s="138"/>
      <c r="J368" s="139">
        <f>ROUND(I368*H368,2)</f>
        <v>0</v>
      </c>
      <c r="K368" s="135" t="s">
        <v>2548</v>
      </c>
      <c r="L368" s="33"/>
      <c r="M368" s="140" t="s">
        <v>3</v>
      </c>
      <c r="N368" s="141" t="s">
        <v>44</v>
      </c>
      <c r="P368" s="142">
        <f>O368*H368</f>
        <v>0</v>
      </c>
      <c r="Q368" s="142">
        <v>0</v>
      </c>
      <c r="R368" s="142">
        <f>Q368*H368</f>
        <v>0</v>
      </c>
      <c r="S368" s="142">
        <v>0</v>
      </c>
      <c r="T368" s="143">
        <f>S368*H368</f>
        <v>0</v>
      </c>
      <c r="AR368" s="144" t="s">
        <v>310</v>
      </c>
      <c r="AT368" s="144" t="s">
        <v>164</v>
      </c>
      <c r="AU368" s="144" t="s">
        <v>82</v>
      </c>
      <c r="AY368" s="18" t="s">
        <v>161</v>
      </c>
      <c r="BE368" s="145">
        <f>IF(N368="základní",J368,0)</f>
        <v>0</v>
      </c>
      <c r="BF368" s="145">
        <f>IF(N368="snížená",J368,0)</f>
        <v>0</v>
      </c>
      <c r="BG368" s="145">
        <f>IF(N368="zákl. přenesená",J368,0)</f>
        <v>0</v>
      </c>
      <c r="BH368" s="145">
        <f>IF(N368="sníž. přenesená",J368,0)</f>
        <v>0</v>
      </c>
      <c r="BI368" s="145">
        <f>IF(N368="nulová",J368,0)</f>
        <v>0</v>
      </c>
      <c r="BJ368" s="18" t="s">
        <v>80</v>
      </c>
      <c r="BK368" s="145">
        <f>ROUND(I368*H368,2)</f>
        <v>0</v>
      </c>
      <c r="BL368" s="18" t="s">
        <v>310</v>
      </c>
      <c r="BM368" s="144" t="s">
        <v>1315</v>
      </c>
    </row>
    <row r="369" spans="2:51" s="13" customFormat="1" ht="12">
      <c r="B369" s="157"/>
      <c r="D369" s="151" t="s">
        <v>173</v>
      </c>
      <c r="E369" s="158" t="s">
        <v>3</v>
      </c>
      <c r="F369" s="159" t="s">
        <v>329</v>
      </c>
      <c r="H369" s="160">
        <v>18</v>
      </c>
      <c r="I369" s="161"/>
      <c r="L369" s="157"/>
      <c r="M369" s="162"/>
      <c r="T369" s="163"/>
      <c r="AT369" s="158" t="s">
        <v>173</v>
      </c>
      <c r="AU369" s="158" t="s">
        <v>82</v>
      </c>
      <c r="AV369" s="13" t="s">
        <v>82</v>
      </c>
      <c r="AW369" s="13" t="s">
        <v>32</v>
      </c>
      <c r="AX369" s="13" t="s">
        <v>73</v>
      </c>
      <c r="AY369" s="158" t="s">
        <v>161</v>
      </c>
    </row>
    <row r="370" spans="2:51" s="14" customFormat="1" ht="12">
      <c r="B370" s="164"/>
      <c r="D370" s="151" t="s">
        <v>173</v>
      </c>
      <c r="E370" s="165" t="s">
        <v>3</v>
      </c>
      <c r="F370" s="166" t="s">
        <v>192</v>
      </c>
      <c r="H370" s="167">
        <v>18</v>
      </c>
      <c r="I370" s="168"/>
      <c r="L370" s="164"/>
      <c r="M370" s="169"/>
      <c r="T370" s="170"/>
      <c r="AT370" s="165" t="s">
        <v>173</v>
      </c>
      <c r="AU370" s="165" t="s">
        <v>82</v>
      </c>
      <c r="AV370" s="14" t="s">
        <v>169</v>
      </c>
      <c r="AW370" s="14" t="s">
        <v>32</v>
      </c>
      <c r="AX370" s="14" t="s">
        <v>80</v>
      </c>
      <c r="AY370" s="165" t="s">
        <v>161</v>
      </c>
    </row>
    <row r="371" spans="2:65" s="1" customFormat="1" ht="16.5" customHeight="1">
      <c r="B371" s="132"/>
      <c r="C371" s="133" t="s">
        <v>980</v>
      </c>
      <c r="D371" s="133" t="s">
        <v>164</v>
      </c>
      <c r="E371" s="134" t="s">
        <v>2760</v>
      </c>
      <c r="F371" s="135" t="s">
        <v>2761</v>
      </c>
      <c r="G371" s="136" t="s">
        <v>240</v>
      </c>
      <c r="H371" s="137">
        <v>0.123</v>
      </c>
      <c r="I371" s="138"/>
      <c r="J371" s="139">
        <f>ROUND(I371*H371,2)</f>
        <v>0</v>
      </c>
      <c r="K371" s="135" t="s">
        <v>2558</v>
      </c>
      <c r="L371" s="33"/>
      <c r="M371" s="140" t="s">
        <v>3</v>
      </c>
      <c r="N371" s="141" t="s">
        <v>44</v>
      </c>
      <c r="P371" s="142">
        <f>O371*H371</f>
        <v>0</v>
      </c>
      <c r="Q371" s="142">
        <v>0</v>
      </c>
      <c r="R371" s="142">
        <f>Q371*H371</f>
        <v>0</v>
      </c>
      <c r="S371" s="142">
        <v>0</v>
      </c>
      <c r="T371" s="143">
        <f>S371*H371</f>
        <v>0</v>
      </c>
      <c r="AR371" s="144" t="s">
        <v>310</v>
      </c>
      <c r="AT371" s="144" t="s">
        <v>164</v>
      </c>
      <c r="AU371" s="144" t="s">
        <v>82</v>
      </c>
      <c r="AY371" s="18" t="s">
        <v>161</v>
      </c>
      <c r="BE371" s="145">
        <f>IF(N371="základní",J371,0)</f>
        <v>0</v>
      </c>
      <c r="BF371" s="145">
        <f>IF(N371="snížená",J371,0)</f>
        <v>0</v>
      </c>
      <c r="BG371" s="145">
        <f>IF(N371="zákl. přenesená",J371,0)</f>
        <v>0</v>
      </c>
      <c r="BH371" s="145">
        <f>IF(N371="sníž. přenesená",J371,0)</f>
        <v>0</v>
      </c>
      <c r="BI371" s="145">
        <f>IF(N371="nulová",J371,0)</f>
        <v>0</v>
      </c>
      <c r="BJ371" s="18" t="s">
        <v>80</v>
      </c>
      <c r="BK371" s="145">
        <f>ROUND(I371*H371,2)</f>
        <v>0</v>
      </c>
      <c r="BL371" s="18" t="s">
        <v>310</v>
      </c>
      <c r="BM371" s="144" t="s">
        <v>1338</v>
      </c>
    </row>
    <row r="372" spans="2:63" s="11" customFormat="1" ht="22.9" customHeight="1">
      <c r="B372" s="120"/>
      <c r="D372" s="121" t="s">
        <v>72</v>
      </c>
      <c r="E372" s="130" t="s">
        <v>2762</v>
      </c>
      <c r="F372" s="130" t="s">
        <v>2763</v>
      </c>
      <c r="I372" s="123"/>
      <c r="J372" s="131">
        <f>BK372</f>
        <v>0</v>
      </c>
      <c r="L372" s="120"/>
      <c r="M372" s="125"/>
      <c r="P372" s="126">
        <f>SUM(P373:P382)</f>
        <v>0</v>
      </c>
      <c r="R372" s="126">
        <f>SUM(R373:R382)</f>
        <v>0</v>
      </c>
      <c r="T372" s="127">
        <f>SUM(T373:T382)</f>
        <v>0</v>
      </c>
      <c r="AR372" s="121" t="s">
        <v>82</v>
      </c>
      <c r="AT372" s="128" t="s">
        <v>72</v>
      </c>
      <c r="AU372" s="128" t="s">
        <v>80</v>
      </c>
      <c r="AY372" s="121" t="s">
        <v>161</v>
      </c>
      <c r="BK372" s="129">
        <f>SUM(BK373:BK382)</f>
        <v>0</v>
      </c>
    </row>
    <row r="373" spans="2:65" s="1" customFormat="1" ht="16.5" customHeight="1">
      <c r="B373" s="132"/>
      <c r="C373" s="133" t="s">
        <v>984</v>
      </c>
      <c r="D373" s="133" t="s">
        <v>164</v>
      </c>
      <c r="E373" s="134" t="s">
        <v>2764</v>
      </c>
      <c r="F373" s="135" t="s">
        <v>2765</v>
      </c>
      <c r="G373" s="136" t="s">
        <v>212</v>
      </c>
      <c r="H373" s="137">
        <v>3</v>
      </c>
      <c r="I373" s="138"/>
      <c r="J373" s="139">
        <f>ROUND(I373*H373,2)</f>
        <v>0</v>
      </c>
      <c r="K373" s="135" t="s">
        <v>2548</v>
      </c>
      <c r="L373" s="33"/>
      <c r="M373" s="140" t="s">
        <v>3</v>
      </c>
      <c r="N373" s="141" t="s">
        <v>44</v>
      </c>
      <c r="P373" s="142">
        <f>O373*H373</f>
        <v>0</v>
      </c>
      <c r="Q373" s="142">
        <v>0</v>
      </c>
      <c r="R373" s="142">
        <f>Q373*H373</f>
        <v>0</v>
      </c>
      <c r="S373" s="142">
        <v>0</v>
      </c>
      <c r="T373" s="143">
        <f>S373*H373</f>
        <v>0</v>
      </c>
      <c r="AR373" s="144" t="s">
        <v>310</v>
      </c>
      <c r="AT373" s="144" t="s">
        <v>164</v>
      </c>
      <c r="AU373" s="144" t="s">
        <v>82</v>
      </c>
      <c r="AY373" s="18" t="s">
        <v>161</v>
      </c>
      <c r="BE373" s="145">
        <f>IF(N373="základní",J373,0)</f>
        <v>0</v>
      </c>
      <c r="BF373" s="145">
        <f>IF(N373="snížená",J373,0)</f>
        <v>0</v>
      </c>
      <c r="BG373" s="145">
        <f>IF(N373="zákl. přenesená",J373,0)</f>
        <v>0</v>
      </c>
      <c r="BH373" s="145">
        <f>IF(N373="sníž. přenesená",J373,0)</f>
        <v>0</v>
      </c>
      <c r="BI373" s="145">
        <f>IF(N373="nulová",J373,0)</f>
        <v>0</v>
      </c>
      <c r="BJ373" s="18" t="s">
        <v>80</v>
      </c>
      <c r="BK373" s="145">
        <f>ROUND(I373*H373,2)</f>
        <v>0</v>
      </c>
      <c r="BL373" s="18" t="s">
        <v>310</v>
      </c>
      <c r="BM373" s="144" t="s">
        <v>1354</v>
      </c>
    </row>
    <row r="374" spans="2:51" s="13" customFormat="1" ht="12">
      <c r="B374" s="157"/>
      <c r="D374" s="151" t="s">
        <v>173</v>
      </c>
      <c r="E374" s="158" t="s">
        <v>3</v>
      </c>
      <c r="F374" s="159" t="s">
        <v>199</v>
      </c>
      <c r="H374" s="160">
        <v>3</v>
      </c>
      <c r="I374" s="161"/>
      <c r="L374" s="157"/>
      <c r="M374" s="162"/>
      <c r="T374" s="163"/>
      <c r="AT374" s="158" t="s">
        <v>173</v>
      </c>
      <c r="AU374" s="158" t="s">
        <v>82</v>
      </c>
      <c r="AV374" s="13" t="s">
        <v>82</v>
      </c>
      <c r="AW374" s="13" t="s">
        <v>32</v>
      </c>
      <c r="AX374" s="13" t="s">
        <v>73</v>
      </c>
      <c r="AY374" s="158" t="s">
        <v>161</v>
      </c>
    </row>
    <row r="375" spans="2:51" s="14" customFormat="1" ht="12">
      <c r="B375" s="164"/>
      <c r="D375" s="151" t="s">
        <v>173</v>
      </c>
      <c r="E375" s="165" t="s">
        <v>3</v>
      </c>
      <c r="F375" s="166" t="s">
        <v>192</v>
      </c>
      <c r="H375" s="167">
        <v>3</v>
      </c>
      <c r="I375" s="168"/>
      <c r="L375" s="164"/>
      <c r="M375" s="169"/>
      <c r="T375" s="170"/>
      <c r="AT375" s="165" t="s">
        <v>173</v>
      </c>
      <c r="AU375" s="165" t="s">
        <v>82</v>
      </c>
      <c r="AV375" s="14" t="s">
        <v>169</v>
      </c>
      <c r="AW375" s="14" t="s">
        <v>32</v>
      </c>
      <c r="AX375" s="14" t="s">
        <v>80</v>
      </c>
      <c r="AY375" s="165" t="s">
        <v>161</v>
      </c>
    </row>
    <row r="376" spans="2:65" s="1" customFormat="1" ht="16.5" customHeight="1">
      <c r="B376" s="132"/>
      <c r="C376" s="133" t="s">
        <v>988</v>
      </c>
      <c r="D376" s="133" t="s">
        <v>164</v>
      </c>
      <c r="E376" s="134" t="s">
        <v>2766</v>
      </c>
      <c r="F376" s="135" t="s">
        <v>2767</v>
      </c>
      <c r="G376" s="136" t="s">
        <v>212</v>
      </c>
      <c r="H376" s="137">
        <v>3</v>
      </c>
      <c r="I376" s="138"/>
      <c r="J376" s="139">
        <f>ROUND(I376*H376,2)</f>
        <v>0</v>
      </c>
      <c r="K376" s="135" t="s">
        <v>2548</v>
      </c>
      <c r="L376" s="33"/>
      <c r="M376" s="140" t="s">
        <v>3</v>
      </c>
      <c r="N376" s="141" t="s">
        <v>44</v>
      </c>
      <c r="P376" s="142">
        <f>O376*H376</f>
        <v>0</v>
      </c>
      <c r="Q376" s="142">
        <v>0</v>
      </c>
      <c r="R376" s="142">
        <f>Q376*H376</f>
        <v>0</v>
      </c>
      <c r="S376" s="142">
        <v>0</v>
      </c>
      <c r="T376" s="143">
        <f>S376*H376</f>
        <v>0</v>
      </c>
      <c r="AR376" s="144" t="s">
        <v>310</v>
      </c>
      <c r="AT376" s="144" t="s">
        <v>164</v>
      </c>
      <c r="AU376" s="144" t="s">
        <v>82</v>
      </c>
      <c r="AY376" s="18" t="s">
        <v>161</v>
      </c>
      <c r="BE376" s="145">
        <f>IF(N376="základní",J376,0)</f>
        <v>0</v>
      </c>
      <c r="BF376" s="145">
        <f>IF(N376="snížená",J376,0)</f>
        <v>0</v>
      </c>
      <c r="BG376" s="145">
        <f>IF(N376="zákl. přenesená",J376,0)</f>
        <v>0</v>
      </c>
      <c r="BH376" s="145">
        <f>IF(N376="sníž. přenesená",J376,0)</f>
        <v>0</v>
      </c>
      <c r="BI376" s="145">
        <f>IF(N376="nulová",J376,0)</f>
        <v>0</v>
      </c>
      <c r="BJ376" s="18" t="s">
        <v>80</v>
      </c>
      <c r="BK376" s="145">
        <f>ROUND(I376*H376,2)</f>
        <v>0</v>
      </c>
      <c r="BL376" s="18" t="s">
        <v>310</v>
      </c>
      <c r="BM376" s="144" t="s">
        <v>1375</v>
      </c>
    </row>
    <row r="377" spans="2:51" s="13" customFormat="1" ht="12">
      <c r="B377" s="157"/>
      <c r="D377" s="151" t="s">
        <v>173</v>
      </c>
      <c r="E377" s="158" t="s">
        <v>3</v>
      </c>
      <c r="F377" s="159" t="s">
        <v>199</v>
      </c>
      <c r="H377" s="160">
        <v>3</v>
      </c>
      <c r="I377" s="161"/>
      <c r="L377" s="157"/>
      <c r="M377" s="162"/>
      <c r="T377" s="163"/>
      <c r="AT377" s="158" t="s">
        <v>173</v>
      </c>
      <c r="AU377" s="158" t="s">
        <v>82</v>
      </c>
      <c r="AV377" s="13" t="s">
        <v>82</v>
      </c>
      <c r="AW377" s="13" t="s">
        <v>32</v>
      </c>
      <c r="AX377" s="13" t="s">
        <v>73</v>
      </c>
      <c r="AY377" s="158" t="s">
        <v>161</v>
      </c>
    </row>
    <row r="378" spans="2:51" s="14" customFormat="1" ht="12">
      <c r="B378" s="164"/>
      <c r="D378" s="151" t="s">
        <v>173</v>
      </c>
      <c r="E378" s="165" t="s">
        <v>3</v>
      </c>
      <c r="F378" s="166" t="s">
        <v>192</v>
      </c>
      <c r="H378" s="167">
        <v>3</v>
      </c>
      <c r="I378" s="168"/>
      <c r="L378" s="164"/>
      <c r="M378" s="169"/>
      <c r="T378" s="170"/>
      <c r="AT378" s="165" t="s">
        <v>173</v>
      </c>
      <c r="AU378" s="165" t="s">
        <v>82</v>
      </c>
      <c r="AV378" s="14" t="s">
        <v>169</v>
      </c>
      <c r="AW378" s="14" t="s">
        <v>32</v>
      </c>
      <c r="AX378" s="14" t="s">
        <v>80</v>
      </c>
      <c r="AY378" s="165" t="s">
        <v>161</v>
      </c>
    </row>
    <row r="379" spans="2:65" s="1" customFormat="1" ht="16.5" customHeight="1">
      <c r="B379" s="132"/>
      <c r="C379" s="171" t="s">
        <v>992</v>
      </c>
      <c r="D379" s="171" t="s">
        <v>193</v>
      </c>
      <c r="E379" s="172" t="s">
        <v>2768</v>
      </c>
      <c r="F379" s="173" t="s">
        <v>2769</v>
      </c>
      <c r="G379" s="174" t="s">
        <v>212</v>
      </c>
      <c r="H379" s="175">
        <v>3</v>
      </c>
      <c r="I379" s="176"/>
      <c r="J379" s="177">
        <f>ROUND(I379*H379,2)</f>
        <v>0</v>
      </c>
      <c r="K379" s="173" t="s">
        <v>2548</v>
      </c>
      <c r="L379" s="178"/>
      <c r="M379" s="179" t="s">
        <v>3</v>
      </c>
      <c r="N379" s="180" t="s">
        <v>44</v>
      </c>
      <c r="P379" s="142">
        <f>O379*H379</f>
        <v>0</v>
      </c>
      <c r="Q379" s="142">
        <v>0</v>
      </c>
      <c r="R379" s="142">
        <f>Q379*H379</f>
        <v>0</v>
      </c>
      <c r="S379" s="142">
        <v>0</v>
      </c>
      <c r="T379" s="143">
        <f>S379*H379</f>
        <v>0</v>
      </c>
      <c r="AR379" s="144" t="s">
        <v>488</v>
      </c>
      <c r="AT379" s="144" t="s">
        <v>193</v>
      </c>
      <c r="AU379" s="144" t="s">
        <v>82</v>
      </c>
      <c r="AY379" s="18" t="s">
        <v>161</v>
      </c>
      <c r="BE379" s="145">
        <f>IF(N379="základní",J379,0)</f>
        <v>0</v>
      </c>
      <c r="BF379" s="145">
        <f>IF(N379="snížená",J379,0)</f>
        <v>0</v>
      </c>
      <c r="BG379" s="145">
        <f>IF(N379="zákl. přenesená",J379,0)</f>
        <v>0</v>
      </c>
      <c r="BH379" s="145">
        <f>IF(N379="sníž. přenesená",J379,0)</f>
        <v>0</v>
      </c>
      <c r="BI379" s="145">
        <f>IF(N379="nulová",J379,0)</f>
        <v>0</v>
      </c>
      <c r="BJ379" s="18" t="s">
        <v>80</v>
      </c>
      <c r="BK379" s="145">
        <f>ROUND(I379*H379,2)</f>
        <v>0</v>
      </c>
      <c r="BL379" s="18" t="s">
        <v>310</v>
      </c>
      <c r="BM379" s="144" t="s">
        <v>1388</v>
      </c>
    </row>
    <row r="380" spans="2:51" s="13" customFormat="1" ht="12">
      <c r="B380" s="157"/>
      <c r="D380" s="151" t="s">
        <v>173</v>
      </c>
      <c r="E380" s="158" t="s">
        <v>3</v>
      </c>
      <c r="F380" s="159" t="s">
        <v>199</v>
      </c>
      <c r="H380" s="160">
        <v>3</v>
      </c>
      <c r="I380" s="161"/>
      <c r="L380" s="157"/>
      <c r="M380" s="162"/>
      <c r="T380" s="163"/>
      <c r="AT380" s="158" t="s">
        <v>173</v>
      </c>
      <c r="AU380" s="158" t="s">
        <v>82</v>
      </c>
      <c r="AV380" s="13" t="s">
        <v>82</v>
      </c>
      <c r="AW380" s="13" t="s">
        <v>32</v>
      </c>
      <c r="AX380" s="13" t="s">
        <v>73</v>
      </c>
      <c r="AY380" s="158" t="s">
        <v>161</v>
      </c>
    </row>
    <row r="381" spans="2:51" s="14" customFormat="1" ht="12">
      <c r="B381" s="164"/>
      <c r="D381" s="151" t="s">
        <v>173</v>
      </c>
      <c r="E381" s="165" t="s">
        <v>3</v>
      </c>
      <c r="F381" s="166" t="s">
        <v>192</v>
      </c>
      <c r="H381" s="167">
        <v>3</v>
      </c>
      <c r="I381" s="168"/>
      <c r="L381" s="164"/>
      <c r="M381" s="169"/>
      <c r="T381" s="170"/>
      <c r="AT381" s="165" t="s">
        <v>173</v>
      </c>
      <c r="AU381" s="165" t="s">
        <v>82</v>
      </c>
      <c r="AV381" s="14" t="s">
        <v>169</v>
      </c>
      <c r="AW381" s="14" t="s">
        <v>32</v>
      </c>
      <c r="AX381" s="14" t="s">
        <v>80</v>
      </c>
      <c r="AY381" s="165" t="s">
        <v>161</v>
      </c>
    </row>
    <row r="382" spans="2:65" s="1" customFormat="1" ht="16.5" customHeight="1">
      <c r="B382" s="132"/>
      <c r="C382" s="133" t="s">
        <v>996</v>
      </c>
      <c r="D382" s="133" t="s">
        <v>164</v>
      </c>
      <c r="E382" s="134" t="s">
        <v>2770</v>
      </c>
      <c r="F382" s="135" t="s">
        <v>2771</v>
      </c>
      <c r="G382" s="136" t="s">
        <v>240</v>
      </c>
      <c r="H382" s="137">
        <v>0.005</v>
      </c>
      <c r="I382" s="138"/>
      <c r="J382" s="139">
        <f>ROUND(I382*H382,2)</f>
        <v>0</v>
      </c>
      <c r="K382" s="135" t="s">
        <v>2548</v>
      </c>
      <c r="L382" s="33"/>
      <c r="M382" s="140" t="s">
        <v>3</v>
      </c>
      <c r="N382" s="141" t="s">
        <v>44</v>
      </c>
      <c r="P382" s="142">
        <f>O382*H382</f>
        <v>0</v>
      </c>
      <c r="Q382" s="142">
        <v>0</v>
      </c>
      <c r="R382" s="142">
        <f>Q382*H382</f>
        <v>0</v>
      </c>
      <c r="S382" s="142">
        <v>0</v>
      </c>
      <c r="T382" s="143">
        <f>S382*H382</f>
        <v>0</v>
      </c>
      <c r="AR382" s="144" t="s">
        <v>310</v>
      </c>
      <c r="AT382" s="144" t="s">
        <v>164</v>
      </c>
      <c r="AU382" s="144" t="s">
        <v>82</v>
      </c>
      <c r="AY382" s="18" t="s">
        <v>161</v>
      </c>
      <c r="BE382" s="145">
        <f>IF(N382="základní",J382,0)</f>
        <v>0</v>
      </c>
      <c r="BF382" s="145">
        <f>IF(N382="snížená",J382,0)</f>
        <v>0</v>
      </c>
      <c r="BG382" s="145">
        <f>IF(N382="zákl. přenesená",J382,0)</f>
        <v>0</v>
      </c>
      <c r="BH382" s="145">
        <f>IF(N382="sníž. přenesená",J382,0)</f>
        <v>0</v>
      </c>
      <c r="BI382" s="145">
        <f>IF(N382="nulová",J382,0)</f>
        <v>0</v>
      </c>
      <c r="BJ382" s="18" t="s">
        <v>80</v>
      </c>
      <c r="BK382" s="145">
        <f>ROUND(I382*H382,2)</f>
        <v>0</v>
      </c>
      <c r="BL382" s="18" t="s">
        <v>310</v>
      </c>
      <c r="BM382" s="144" t="s">
        <v>1403</v>
      </c>
    </row>
    <row r="383" spans="2:63" s="11" customFormat="1" ht="22.9" customHeight="1">
      <c r="B383" s="120"/>
      <c r="D383" s="121" t="s">
        <v>72</v>
      </c>
      <c r="E383" s="130" t="s">
        <v>2772</v>
      </c>
      <c r="F383" s="130" t="s">
        <v>2773</v>
      </c>
      <c r="I383" s="123"/>
      <c r="J383" s="131">
        <f>BK383</f>
        <v>0</v>
      </c>
      <c r="L383" s="120"/>
      <c r="M383" s="125"/>
      <c r="P383" s="126">
        <f>SUM(P384:P417)</f>
        <v>0</v>
      </c>
      <c r="R383" s="126">
        <f>SUM(R384:R417)</f>
        <v>0</v>
      </c>
      <c r="T383" s="127">
        <f>SUM(T384:T417)</f>
        <v>0</v>
      </c>
      <c r="AR383" s="121" t="s">
        <v>82</v>
      </c>
      <c r="AT383" s="128" t="s">
        <v>72</v>
      </c>
      <c r="AU383" s="128" t="s">
        <v>80</v>
      </c>
      <c r="AY383" s="121" t="s">
        <v>161</v>
      </c>
      <c r="BK383" s="129">
        <f>SUM(BK384:BK417)</f>
        <v>0</v>
      </c>
    </row>
    <row r="384" spans="2:65" s="1" customFormat="1" ht="16.5" customHeight="1">
      <c r="B384" s="132"/>
      <c r="C384" s="133" t="s">
        <v>1000</v>
      </c>
      <c r="D384" s="133" t="s">
        <v>164</v>
      </c>
      <c r="E384" s="134" t="s">
        <v>2774</v>
      </c>
      <c r="F384" s="135" t="s">
        <v>2775</v>
      </c>
      <c r="G384" s="136" t="s">
        <v>167</v>
      </c>
      <c r="H384" s="137">
        <v>12.5</v>
      </c>
      <c r="I384" s="138"/>
      <c r="J384" s="139">
        <f>ROUND(I384*H384,2)</f>
        <v>0</v>
      </c>
      <c r="K384" s="135" t="s">
        <v>2558</v>
      </c>
      <c r="L384" s="33"/>
      <c r="M384" s="140" t="s">
        <v>3</v>
      </c>
      <c r="N384" s="141" t="s">
        <v>44</v>
      </c>
      <c r="P384" s="142">
        <f>O384*H384</f>
        <v>0</v>
      </c>
      <c r="Q384" s="142">
        <v>0</v>
      </c>
      <c r="R384" s="142">
        <f>Q384*H384</f>
        <v>0</v>
      </c>
      <c r="S384" s="142">
        <v>0</v>
      </c>
      <c r="T384" s="143">
        <f>S384*H384</f>
        <v>0</v>
      </c>
      <c r="AR384" s="144" t="s">
        <v>310</v>
      </c>
      <c r="AT384" s="144" t="s">
        <v>164</v>
      </c>
      <c r="AU384" s="144" t="s">
        <v>82</v>
      </c>
      <c r="AY384" s="18" t="s">
        <v>161</v>
      </c>
      <c r="BE384" s="145">
        <f>IF(N384="základní",J384,0)</f>
        <v>0</v>
      </c>
      <c r="BF384" s="145">
        <f>IF(N384="snížená",J384,0)</f>
        <v>0</v>
      </c>
      <c r="BG384" s="145">
        <f>IF(N384="zákl. přenesená",J384,0)</f>
        <v>0</v>
      </c>
      <c r="BH384" s="145">
        <f>IF(N384="sníž. přenesená",J384,0)</f>
        <v>0</v>
      </c>
      <c r="BI384" s="145">
        <f>IF(N384="nulová",J384,0)</f>
        <v>0</v>
      </c>
      <c r="BJ384" s="18" t="s">
        <v>80</v>
      </c>
      <c r="BK384" s="145">
        <f>ROUND(I384*H384,2)</f>
        <v>0</v>
      </c>
      <c r="BL384" s="18" t="s">
        <v>310</v>
      </c>
      <c r="BM384" s="144" t="s">
        <v>1415</v>
      </c>
    </row>
    <row r="385" spans="2:51" s="13" customFormat="1" ht="12">
      <c r="B385" s="157"/>
      <c r="D385" s="151" t="s">
        <v>173</v>
      </c>
      <c r="E385" s="158" t="s">
        <v>3</v>
      </c>
      <c r="F385" s="159" t="s">
        <v>2776</v>
      </c>
      <c r="H385" s="160">
        <v>12.5</v>
      </c>
      <c r="I385" s="161"/>
      <c r="L385" s="157"/>
      <c r="M385" s="162"/>
      <c r="T385" s="163"/>
      <c r="AT385" s="158" t="s">
        <v>173</v>
      </c>
      <c r="AU385" s="158" t="s">
        <v>82</v>
      </c>
      <c r="AV385" s="13" t="s">
        <v>82</v>
      </c>
      <c r="AW385" s="13" t="s">
        <v>32</v>
      </c>
      <c r="AX385" s="13" t="s">
        <v>73</v>
      </c>
      <c r="AY385" s="158" t="s">
        <v>161</v>
      </c>
    </row>
    <row r="386" spans="2:51" s="14" customFormat="1" ht="12">
      <c r="B386" s="164"/>
      <c r="D386" s="151" t="s">
        <v>173</v>
      </c>
      <c r="E386" s="165" t="s">
        <v>3</v>
      </c>
      <c r="F386" s="166" t="s">
        <v>192</v>
      </c>
      <c r="H386" s="167">
        <v>12.5</v>
      </c>
      <c r="I386" s="168"/>
      <c r="L386" s="164"/>
      <c r="M386" s="169"/>
      <c r="T386" s="170"/>
      <c r="AT386" s="165" t="s">
        <v>173</v>
      </c>
      <c r="AU386" s="165" t="s">
        <v>82</v>
      </c>
      <c r="AV386" s="14" t="s">
        <v>169</v>
      </c>
      <c r="AW386" s="14" t="s">
        <v>32</v>
      </c>
      <c r="AX386" s="14" t="s">
        <v>80</v>
      </c>
      <c r="AY386" s="165" t="s">
        <v>161</v>
      </c>
    </row>
    <row r="387" spans="2:65" s="1" customFormat="1" ht="21.75" customHeight="1">
      <c r="B387" s="132"/>
      <c r="C387" s="133" t="s">
        <v>1004</v>
      </c>
      <c r="D387" s="133" t="s">
        <v>164</v>
      </c>
      <c r="E387" s="134" t="s">
        <v>2777</v>
      </c>
      <c r="F387" s="135" t="s">
        <v>2778</v>
      </c>
      <c r="G387" s="136" t="s">
        <v>167</v>
      </c>
      <c r="H387" s="137">
        <v>14.5</v>
      </c>
      <c r="I387" s="138"/>
      <c r="J387" s="139">
        <f>ROUND(I387*H387,2)</f>
        <v>0</v>
      </c>
      <c r="K387" s="135" t="s">
        <v>2558</v>
      </c>
      <c r="L387" s="33"/>
      <c r="M387" s="140" t="s">
        <v>3</v>
      </c>
      <c r="N387" s="141" t="s">
        <v>44</v>
      </c>
      <c r="P387" s="142">
        <f>O387*H387</f>
        <v>0</v>
      </c>
      <c r="Q387" s="142">
        <v>0</v>
      </c>
      <c r="R387" s="142">
        <f>Q387*H387</f>
        <v>0</v>
      </c>
      <c r="S387" s="142">
        <v>0</v>
      </c>
      <c r="T387" s="143">
        <f>S387*H387</f>
        <v>0</v>
      </c>
      <c r="AR387" s="144" t="s">
        <v>310</v>
      </c>
      <c r="AT387" s="144" t="s">
        <v>164</v>
      </c>
      <c r="AU387" s="144" t="s">
        <v>82</v>
      </c>
      <c r="AY387" s="18" t="s">
        <v>161</v>
      </c>
      <c r="BE387" s="145">
        <f>IF(N387="základní",J387,0)</f>
        <v>0</v>
      </c>
      <c r="BF387" s="145">
        <f>IF(N387="snížená",J387,0)</f>
        <v>0</v>
      </c>
      <c r="BG387" s="145">
        <f>IF(N387="zákl. přenesená",J387,0)</f>
        <v>0</v>
      </c>
      <c r="BH387" s="145">
        <f>IF(N387="sníž. přenesená",J387,0)</f>
        <v>0</v>
      </c>
      <c r="BI387" s="145">
        <f>IF(N387="nulová",J387,0)</f>
        <v>0</v>
      </c>
      <c r="BJ387" s="18" t="s">
        <v>80</v>
      </c>
      <c r="BK387" s="145">
        <f>ROUND(I387*H387,2)</f>
        <v>0</v>
      </c>
      <c r="BL387" s="18" t="s">
        <v>310</v>
      </c>
      <c r="BM387" s="144" t="s">
        <v>1423</v>
      </c>
    </row>
    <row r="388" spans="2:51" s="13" customFormat="1" ht="12">
      <c r="B388" s="157"/>
      <c r="D388" s="151" t="s">
        <v>173</v>
      </c>
      <c r="E388" s="158" t="s">
        <v>3</v>
      </c>
      <c r="F388" s="159" t="s">
        <v>2779</v>
      </c>
      <c r="H388" s="160">
        <v>14.5</v>
      </c>
      <c r="I388" s="161"/>
      <c r="L388" s="157"/>
      <c r="M388" s="162"/>
      <c r="T388" s="163"/>
      <c r="AT388" s="158" t="s">
        <v>173</v>
      </c>
      <c r="AU388" s="158" t="s">
        <v>82</v>
      </c>
      <c r="AV388" s="13" t="s">
        <v>82</v>
      </c>
      <c r="AW388" s="13" t="s">
        <v>32</v>
      </c>
      <c r="AX388" s="13" t="s">
        <v>73</v>
      </c>
      <c r="AY388" s="158" t="s">
        <v>161</v>
      </c>
    </row>
    <row r="389" spans="2:51" s="14" customFormat="1" ht="12">
      <c r="B389" s="164"/>
      <c r="D389" s="151" t="s">
        <v>173</v>
      </c>
      <c r="E389" s="165" t="s">
        <v>3</v>
      </c>
      <c r="F389" s="166" t="s">
        <v>192</v>
      </c>
      <c r="H389" s="167">
        <v>14.5</v>
      </c>
      <c r="I389" s="168"/>
      <c r="L389" s="164"/>
      <c r="M389" s="169"/>
      <c r="T389" s="170"/>
      <c r="AT389" s="165" t="s">
        <v>173</v>
      </c>
      <c r="AU389" s="165" t="s">
        <v>82</v>
      </c>
      <c r="AV389" s="14" t="s">
        <v>169</v>
      </c>
      <c r="AW389" s="14" t="s">
        <v>32</v>
      </c>
      <c r="AX389" s="14" t="s">
        <v>80</v>
      </c>
      <c r="AY389" s="165" t="s">
        <v>161</v>
      </c>
    </row>
    <row r="390" spans="2:65" s="1" customFormat="1" ht="16.5" customHeight="1">
      <c r="B390" s="132"/>
      <c r="C390" s="133" t="s">
        <v>1008</v>
      </c>
      <c r="D390" s="133" t="s">
        <v>164</v>
      </c>
      <c r="E390" s="134" t="s">
        <v>2780</v>
      </c>
      <c r="F390" s="135" t="s">
        <v>2781</v>
      </c>
      <c r="G390" s="136" t="s">
        <v>167</v>
      </c>
      <c r="H390" s="137">
        <v>12.5</v>
      </c>
      <c r="I390" s="138"/>
      <c r="J390" s="139">
        <f>ROUND(I390*H390,2)</f>
        <v>0</v>
      </c>
      <c r="K390" s="135" t="s">
        <v>2548</v>
      </c>
      <c r="L390" s="33"/>
      <c r="M390" s="140" t="s">
        <v>3</v>
      </c>
      <c r="N390" s="141" t="s">
        <v>44</v>
      </c>
      <c r="P390" s="142">
        <f>O390*H390</f>
        <v>0</v>
      </c>
      <c r="Q390" s="142">
        <v>0</v>
      </c>
      <c r="R390" s="142">
        <f>Q390*H390</f>
        <v>0</v>
      </c>
      <c r="S390" s="142">
        <v>0</v>
      </c>
      <c r="T390" s="143">
        <f>S390*H390</f>
        <v>0</v>
      </c>
      <c r="AR390" s="144" t="s">
        <v>310</v>
      </c>
      <c r="AT390" s="144" t="s">
        <v>164</v>
      </c>
      <c r="AU390" s="144" t="s">
        <v>82</v>
      </c>
      <c r="AY390" s="18" t="s">
        <v>161</v>
      </c>
      <c r="BE390" s="145">
        <f>IF(N390="základní",J390,0)</f>
        <v>0</v>
      </c>
      <c r="BF390" s="145">
        <f>IF(N390="snížená",J390,0)</f>
        <v>0</v>
      </c>
      <c r="BG390" s="145">
        <f>IF(N390="zákl. přenesená",J390,0)</f>
        <v>0</v>
      </c>
      <c r="BH390" s="145">
        <f>IF(N390="sníž. přenesená",J390,0)</f>
        <v>0</v>
      </c>
      <c r="BI390" s="145">
        <f>IF(N390="nulová",J390,0)</f>
        <v>0</v>
      </c>
      <c r="BJ390" s="18" t="s">
        <v>80</v>
      </c>
      <c r="BK390" s="145">
        <f>ROUND(I390*H390,2)</f>
        <v>0</v>
      </c>
      <c r="BL390" s="18" t="s">
        <v>310</v>
      </c>
      <c r="BM390" s="144" t="s">
        <v>1433</v>
      </c>
    </row>
    <row r="391" spans="2:51" s="13" customFormat="1" ht="12">
      <c r="B391" s="157"/>
      <c r="D391" s="151" t="s">
        <v>173</v>
      </c>
      <c r="E391" s="158" t="s">
        <v>3</v>
      </c>
      <c r="F391" s="159" t="s">
        <v>2776</v>
      </c>
      <c r="H391" s="160">
        <v>12.5</v>
      </c>
      <c r="I391" s="161"/>
      <c r="L391" s="157"/>
      <c r="M391" s="162"/>
      <c r="T391" s="163"/>
      <c r="AT391" s="158" t="s">
        <v>173</v>
      </c>
      <c r="AU391" s="158" t="s">
        <v>82</v>
      </c>
      <c r="AV391" s="13" t="s">
        <v>82</v>
      </c>
      <c r="AW391" s="13" t="s">
        <v>32</v>
      </c>
      <c r="AX391" s="13" t="s">
        <v>73</v>
      </c>
      <c r="AY391" s="158" t="s">
        <v>161</v>
      </c>
    </row>
    <row r="392" spans="2:51" s="14" customFormat="1" ht="12">
      <c r="B392" s="164"/>
      <c r="D392" s="151" t="s">
        <v>173</v>
      </c>
      <c r="E392" s="165" t="s">
        <v>3</v>
      </c>
      <c r="F392" s="166" t="s">
        <v>192</v>
      </c>
      <c r="H392" s="167">
        <v>12.5</v>
      </c>
      <c r="I392" s="168"/>
      <c r="L392" s="164"/>
      <c r="M392" s="169"/>
      <c r="T392" s="170"/>
      <c r="AT392" s="165" t="s">
        <v>173</v>
      </c>
      <c r="AU392" s="165" t="s">
        <v>82</v>
      </c>
      <c r="AV392" s="14" t="s">
        <v>169</v>
      </c>
      <c r="AW392" s="14" t="s">
        <v>32</v>
      </c>
      <c r="AX392" s="14" t="s">
        <v>80</v>
      </c>
      <c r="AY392" s="165" t="s">
        <v>161</v>
      </c>
    </row>
    <row r="393" spans="2:65" s="1" customFormat="1" ht="16.5" customHeight="1">
      <c r="B393" s="132"/>
      <c r="C393" s="133" t="s">
        <v>1012</v>
      </c>
      <c r="D393" s="133" t="s">
        <v>164</v>
      </c>
      <c r="E393" s="134" t="s">
        <v>2782</v>
      </c>
      <c r="F393" s="135" t="s">
        <v>2783</v>
      </c>
      <c r="G393" s="136" t="s">
        <v>167</v>
      </c>
      <c r="H393" s="137">
        <v>12.5</v>
      </c>
      <c r="I393" s="138"/>
      <c r="J393" s="139">
        <f>ROUND(I393*H393,2)</f>
        <v>0</v>
      </c>
      <c r="K393" s="135" t="s">
        <v>2548</v>
      </c>
      <c r="L393" s="33"/>
      <c r="M393" s="140" t="s">
        <v>3</v>
      </c>
      <c r="N393" s="141" t="s">
        <v>44</v>
      </c>
      <c r="P393" s="142">
        <f>O393*H393</f>
        <v>0</v>
      </c>
      <c r="Q393" s="142">
        <v>0</v>
      </c>
      <c r="R393" s="142">
        <f>Q393*H393</f>
        <v>0</v>
      </c>
      <c r="S393" s="142">
        <v>0</v>
      </c>
      <c r="T393" s="143">
        <f>S393*H393</f>
        <v>0</v>
      </c>
      <c r="AR393" s="144" t="s">
        <v>310</v>
      </c>
      <c r="AT393" s="144" t="s">
        <v>164</v>
      </c>
      <c r="AU393" s="144" t="s">
        <v>82</v>
      </c>
      <c r="AY393" s="18" t="s">
        <v>161</v>
      </c>
      <c r="BE393" s="145">
        <f>IF(N393="základní",J393,0)</f>
        <v>0</v>
      </c>
      <c r="BF393" s="145">
        <f>IF(N393="snížená",J393,0)</f>
        <v>0</v>
      </c>
      <c r="BG393" s="145">
        <f>IF(N393="zákl. přenesená",J393,0)</f>
        <v>0</v>
      </c>
      <c r="BH393" s="145">
        <f>IF(N393="sníž. přenesená",J393,0)</f>
        <v>0</v>
      </c>
      <c r="BI393" s="145">
        <f>IF(N393="nulová",J393,0)</f>
        <v>0</v>
      </c>
      <c r="BJ393" s="18" t="s">
        <v>80</v>
      </c>
      <c r="BK393" s="145">
        <f>ROUND(I393*H393,2)</f>
        <v>0</v>
      </c>
      <c r="BL393" s="18" t="s">
        <v>310</v>
      </c>
      <c r="BM393" s="144" t="s">
        <v>1441</v>
      </c>
    </row>
    <row r="394" spans="2:51" s="13" customFormat="1" ht="12">
      <c r="B394" s="157"/>
      <c r="D394" s="151" t="s">
        <v>173</v>
      </c>
      <c r="E394" s="158" t="s">
        <v>3</v>
      </c>
      <c r="F394" s="159" t="s">
        <v>2776</v>
      </c>
      <c r="H394" s="160">
        <v>12.5</v>
      </c>
      <c r="I394" s="161"/>
      <c r="L394" s="157"/>
      <c r="M394" s="162"/>
      <c r="T394" s="163"/>
      <c r="AT394" s="158" t="s">
        <v>173</v>
      </c>
      <c r="AU394" s="158" t="s">
        <v>82</v>
      </c>
      <c r="AV394" s="13" t="s">
        <v>82</v>
      </c>
      <c r="AW394" s="13" t="s">
        <v>32</v>
      </c>
      <c r="AX394" s="13" t="s">
        <v>73</v>
      </c>
      <c r="AY394" s="158" t="s">
        <v>161</v>
      </c>
    </row>
    <row r="395" spans="2:51" s="14" customFormat="1" ht="12">
      <c r="B395" s="164"/>
      <c r="D395" s="151" t="s">
        <v>173</v>
      </c>
      <c r="E395" s="165" t="s">
        <v>3</v>
      </c>
      <c r="F395" s="166" t="s">
        <v>192</v>
      </c>
      <c r="H395" s="167">
        <v>12.5</v>
      </c>
      <c r="I395" s="168"/>
      <c r="L395" s="164"/>
      <c r="M395" s="169"/>
      <c r="T395" s="170"/>
      <c r="AT395" s="165" t="s">
        <v>173</v>
      </c>
      <c r="AU395" s="165" t="s">
        <v>82</v>
      </c>
      <c r="AV395" s="14" t="s">
        <v>169</v>
      </c>
      <c r="AW395" s="14" t="s">
        <v>32</v>
      </c>
      <c r="AX395" s="14" t="s">
        <v>80</v>
      </c>
      <c r="AY395" s="165" t="s">
        <v>161</v>
      </c>
    </row>
    <row r="396" spans="2:65" s="1" customFormat="1" ht="16.5" customHeight="1">
      <c r="B396" s="132"/>
      <c r="C396" s="133" t="s">
        <v>1016</v>
      </c>
      <c r="D396" s="133" t="s">
        <v>164</v>
      </c>
      <c r="E396" s="134" t="s">
        <v>2784</v>
      </c>
      <c r="F396" s="135" t="s">
        <v>2785</v>
      </c>
      <c r="G396" s="136" t="s">
        <v>167</v>
      </c>
      <c r="H396" s="137">
        <v>12.5</v>
      </c>
      <c r="I396" s="138"/>
      <c r="J396" s="139">
        <f>ROUND(I396*H396,2)</f>
        <v>0</v>
      </c>
      <c r="K396" s="135" t="s">
        <v>2548</v>
      </c>
      <c r="L396" s="33"/>
      <c r="M396" s="140" t="s">
        <v>3</v>
      </c>
      <c r="N396" s="141" t="s">
        <v>44</v>
      </c>
      <c r="P396" s="142">
        <f>O396*H396</f>
        <v>0</v>
      </c>
      <c r="Q396" s="142">
        <v>0</v>
      </c>
      <c r="R396" s="142">
        <f>Q396*H396</f>
        <v>0</v>
      </c>
      <c r="S396" s="142">
        <v>0</v>
      </c>
      <c r="T396" s="143">
        <f>S396*H396</f>
        <v>0</v>
      </c>
      <c r="AR396" s="144" t="s">
        <v>310</v>
      </c>
      <c r="AT396" s="144" t="s">
        <v>164</v>
      </c>
      <c r="AU396" s="144" t="s">
        <v>82</v>
      </c>
      <c r="AY396" s="18" t="s">
        <v>161</v>
      </c>
      <c r="BE396" s="145">
        <f>IF(N396="základní",J396,0)</f>
        <v>0</v>
      </c>
      <c r="BF396" s="145">
        <f>IF(N396="snížená",J396,0)</f>
        <v>0</v>
      </c>
      <c r="BG396" s="145">
        <f>IF(N396="zákl. přenesená",J396,0)</f>
        <v>0</v>
      </c>
      <c r="BH396" s="145">
        <f>IF(N396="sníž. přenesená",J396,0)</f>
        <v>0</v>
      </c>
      <c r="BI396" s="145">
        <f>IF(N396="nulová",J396,0)</f>
        <v>0</v>
      </c>
      <c r="BJ396" s="18" t="s">
        <v>80</v>
      </c>
      <c r="BK396" s="145">
        <f>ROUND(I396*H396,2)</f>
        <v>0</v>
      </c>
      <c r="BL396" s="18" t="s">
        <v>310</v>
      </c>
      <c r="BM396" s="144" t="s">
        <v>1449</v>
      </c>
    </row>
    <row r="397" spans="2:51" s="13" customFormat="1" ht="12">
      <c r="B397" s="157"/>
      <c r="D397" s="151" t="s">
        <v>173</v>
      </c>
      <c r="E397" s="158" t="s">
        <v>3</v>
      </c>
      <c r="F397" s="159" t="s">
        <v>2776</v>
      </c>
      <c r="H397" s="160">
        <v>12.5</v>
      </c>
      <c r="I397" s="161"/>
      <c r="L397" s="157"/>
      <c r="M397" s="162"/>
      <c r="T397" s="163"/>
      <c r="AT397" s="158" t="s">
        <v>173</v>
      </c>
      <c r="AU397" s="158" t="s">
        <v>82</v>
      </c>
      <c r="AV397" s="13" t="s">
        <v>82</v>
      </c>
      <c r="AW397" s="13" t="s">
        <v>32</v>
      </c>
      <c r="AX397" s="13" t="s">
        <v>73</v>
      </c>
      <c r="AY397" s="158" t="s">
        <v>161</v>
      </c>
    </row>
    <row r="398" spans="2:51" s="14" customFormat="1" ht="12">
      <c r="B398" s="164"/>
      <c r="D398" s="151" t="s">
        <v>173</v>
      </c>
      <c r="E398" s="165" t="s">
        <v>3</v>
      </c>
      <c r="F398" s="166" t="s">
        <v>192</v>
      </c>
      <c r="H398" s="167">
        <v>12.5</v>
      </c>
      <c r="I398" s="168"/>
      <c r="L398" s="164"/>
      <c r="M398" s="169"/>
      <c r="T398" s="170"/>
      <c r="AT398" s="165" t="s">
        <v>173</v>
      </c>
      <c r="AU398" s="165" t="s">
        <v>82</v>
      </c>
      <c r="AV398" s="14" t="s">
        <v>169</v>
      </c>
      <c r="AW398" s="14" t="s">
        <v>32</v>
      </c>
      <c r="AX398" s="14" t="s">
        <v>80</v>
      </c>
      <c r="AY398" s="165" t="s">
        <v>161</v>
      </c>
    </row>
    <row r="399" spans="2:65" s="1" customFormat="1" ht="16.5" customHeight="1">
      <c r="B399" s="132"/>
      <c r="C399" s="133" t="s">
        <v>1020</v>
      </c>
      <c r="D399" s="133" t="s">
        <v>164</v>
      </c>
      <c r="E399" s="134" t="s">
        <v>2786</v>
      </c>
      <c r="F399" s="135" t="s">
        <v>2787</v>
      </c>
      <c r="G399" s="136" t="s">
        <v>212</v>
      </c>
      <c r="H399" s="137">
        <v>1</v>
      </c>
      <c r="I399" s="138"/>
      <c r="J399" s="139">
        <f>ROUND(I399*H399,2)</f>
        <v>0</v>
      </c>
      <c r="K399" s="135" t="s">
        <v>2548</v>
      </c>
      <c r="L399" s="33"/>
      <c r="M399" s="140" t="s">
        <v>3</v>
      </c>
      <c r="N399" s="141" t="s">
        <v>44</v>
      </c>
      <c r="P399" s="142">
        <f>O399*H399</f>
        <v>0</v>
      </c>
      <c r="Q399" s="142">
        <v>0</v>
      </c>
      <c r="R399" s="142">
        <f>Q399*H399</f>
        <v>0</v>
      </c>
      <c r="S399" s="142">
        <v>0</v>
      </c>
      <c r="T399" s="143">
        <f>S399*H399</f>
        <v>0</v>
      </c>
      <c r="AR399" s="144" t="s">
        <v>310</v>
      </c>
      <c r="AT399" s="144" t="s">
        <v>164</v>
      </c>
      <c r="AU399" s="144" t="s">
        <v>82</v>
      </c>
      <c r="AY399" s="18" t="s">
        <v>161</v>
      </c>
      <c r="BE399" s="145">
        <f>IF(N399="základní",J399,0)</f>
        <v>0</v>
      </c>
      <c r="BF399" s="145">
        <f>IF(N399="snížená",J399,0)</f>
        <v>0</v>
      </c>
      <c r="BG399" s="145">
        <f>IF(N399="zákl. přenesená",J399,0)</f>
        <v>0</v>
      </c>
      <c r="BH399" s="145">
        <f>IF(N399="sníž. přenesená",J399,0)</f>
        <v>0</v>
      </c>
      <c r="BI399" s="145">
        <f>IF(N399="nulová",J399,0)</f>
        <v>0</v>
      </c>
      <c r="BJ399" s="18" t="s">
        <v>80</v>
      </c>
      <c r="BK399" s="145">
        <f>ROUND(I399*H399,2)</f>
        <v>0</v>
      </c>
      <c r="BL399" s="18" t="s">
        <v>310</v>
      </c>
      <c r="BM399" s="144" t="s">
        <v>1458</v>
      </c>
    </row>
    <row r="400" spans="2:51" s="13" customFormat="1" ht="12">
      <c r="B400" s="157"/>
      <c r="D400" s="151" t="s">
        <v>173</v>
      </c>
      <c r="E400" s="158" t="s">
        <v>3</v>
      </c>
      <c r="F400" s="159" t="s">
        <v>80</v>
      </c>
      <c r="H400" s="160">
        <v>1</v>
      </c>
      <c r="I400" s="161"/>
      <c r="L400" s="157"/>
      <c r="M400" s="162"/>
      <c r="T400" s="163"/>
      <c r="AT400" s="158" t="s">
        <v>173</v>
      </c>
      <c r="AU400" s="158" t="s">
        <v>82</v>
      </c>
      <c r="AV400" s="13" t="s">
        <v>82</v>
      </c>
      <c r="AW400" s="13" t="s">
        <v>32</v>
      </c>
      <c r="AX400" s="13" t="s">
        <v>73</v>
      </c>
      <c r="AY400" s="158" t="s">
        <v>161</v>
      </c>
    </row>
    <row r="401" spans="2:51" s="14" customFormat="1" ht="12">
      <c r="B401" s="164"/>
      <c r="D401" s="151" t="s">
        <v>173</v>
      </c>
      <c r="E401" s="165" t="s">
        <v>3</v>
      </c>
      <c r="F401" s="166" t="s">
        <v>192</v>
      </c>
      <c r="H401" s="167">
        <v>1</v>
      </c>
      <c r="I401" s="168"/>
      <c r="L401" s="164"/>
      <c r="M401" s="169"/>
      <c r="T401" s="170"/>
      <c r="AT401" s="165" t="s">
        <v>173</v>
      </c>
      <c r="AU401" s="165" t="s">
        <v>82</v>
      </c>
      <c r="AV401" s="14" t="s">
        <v>169</v>
      </c>
      <c r="AW401" s="14" t="s">
        <v>32</v>
      </c>
      <c r="AX401" s="14" t="s">
        <v>80</v>
      </c>
      <c r="AY401" s="165" t="s">
        <v>161</v>
      </c>
    </row>
    <row r="402" spans="2:65" s="1" customFormat="1" ht="16.5" customHeight="1">
      <c r="B402" s="132"/>
      <c r="C402" s="133" t="s">
        <v>1024</v>
      </c>
      <c r="D402" s="133" t="s">
        <v>164</v>
      </c>
      <c r="E402" s="134" t="s">
        <v>2788</v>
      </c>
      <c r="F402" s="135" t="s">
        <v>2789</v>
      </c>
      <c r="G402" s="136" t="s">
        <v>212</v>
      </c>
      <c r="H402" s="137">
        <v>1</v>
      </c>
      <c r="I402" s="138"/>
      <c r="J402" s="139">
        <f>ROUND(I402*H402,2)</f>
        <v>0</v>
      </c>
      <c r="K402" s="135" t="s">
        <v>2548</v>
      </c>
      <c r="L402" s="33"/>
      <c r="M402" s="140" t="s">
        <v>3</v>
      </c>
      <c r="N402" s="141" t="s">
        <v>44</v>
      </c>
      <c r="P402" s="142">
        <f>O402*H402</f>
        <v>0</v>
      </c>
      <c r="Q402" s="142">
        <v>0</v>
      </c>
      <c r="R402" s="142">
        <f>Q402*H402</f>
        <v>0</v>
      </c>
      <c r="S402" s="142">
        <v>0</v>
      </c>
      <c r="T402" s="143">
        <f>S402*H402</f>
        <v>0</v>
      </c>
      <c r="AR402" s="144" t="s">
        <v>310</v>
      </c>
      <c r="AT402" s="144" t="s">
        <v>164</v>
      </c>
      <c r="AU402" s="144" t="s">
        <v>82</v>
      </c>
      <c r="AY402" s="18" t="s">
        <v>161</v>
      </c>
      <c r="BE402" s="145">
        <f>IF(N402="základní",J402,0)</f>
        <v>0</v>
      </c>
      <c r="BF402" s="145">
        <f>IF(N402="snížená",J402,0)</f>
        <v>0</v>
      </c>
      <c r="BG402" s="145">
        <f>IF(N402="zákl. přenesená",J402,0)</f>
        <v>0</v>
      </c>
      <c r="BH402" s="145">
        <f>IF(N402="sníž. přenesená",J402,0)</f>
        <v>0</v>
      </c>
      <c r="BI402" s="145">
        <f>IF(N402="nulová",J402,0)</f>
        <v>0</v>
      </c>
      <c r="BJ402" s="18" t="s">
        <v>80</v>
      </c>
      <c r="BK402" s="145">
        <f>ROUND(I402*H402,2)</f>
        <v>0</v>
      </c>
      <c r="BL402" s="18" t="s">
        <v>310</v>
      </c>
      <c r="BM402" s="144" t="s">
        <v>1466</v>
      </c>
    </row>
    <row r="403" spans="2:51" s="13" customFormat="1" ht="12">
      <c r="B403" s="157"/>
      <c r="D403" s="151" t="s">
        <v>173</v>
      </c>
      <c r="E403" s="158" t="s">
        <v>3</v>
      </c>
      <c r="F403" s="159" t="s">
        <v>80</v>
      </c>
      <c r="H403" s="160">
        <v>1</v>
      </c>
      <c r="I403" s="161"/>
      <c r="L403" s="157"/>
      <c r="M403" s="162"/>
      <c r="T403" s="163"/>
      <c r="AT403" s="158" t="s">
        <v>173</v>
      </c>
      <c r="AU403" s="158" t="s">
        <v>82</v>
      </c>
      <c r="AV403" s="13" t="s">
        <v>82</v>
      </c>
      <c r="AW403" s="13" t="s">
        <v>32</v>
      </c>
      <c r="AX403" s="13" t="s">
        <v>73</v>
      </c>
      <c r="AY403" s="158" t="s">
        <v>161</v>
      </c>
    </row>
    <row r="404" spans="2:51" s="14" customFormat="1" ht="12">
      <c r="B404" s="164"/>
      <c r="D404" s="151" t="s">
        <v>173</v>
      </c>
      <c r="E404" s="165" t="s">
        <v>3</v>
      </c>
      <c r="F404" s="166" t="s">
        <v>192</v>
      </c>
      <c r="H404" s="167">
        <v>1</v>
      </c>
      <c r="I404" s="168"/>
      <c r="L404" s="164"/>
      <c r="M404" s="169"/>
      <c r="T404" s="170"/>
      <c r="AT404" s="165" t="s">
        <v>173</v>
      </c>
      <c r="AU404" s="165" t="s">
        <v>82</v>
      </c>
      <c r="AV404" s="14" t="s">
        <v>169</v>
      </c>
      <c r="AW404" s="14" t="s">
        <v>32</v>
      </c>
      <c r="AX404" s="14" t="s">
        <v>80</v>
      </c>
      <c r="AY404" s="165" t="s">
        <v>161</v>
      </c>
    </row>
    <row r="405" spans="2:65" s="1" customFormat="1" ht="16.5" customHeight="1">
      <c r="B405" s="132"/>
      <c r="C405" s="133" t="s">
        <v>1029</v>
      </c>
      <c r="D405" s="133" t="s">
        <v>164</v>
      </c>
      <c r="E405" s="134" t="s">
        <v>2790</v>
      </c>
      <c r="F405" s="135" t="s">
        <v>2791</v>
      </c>
      <c r="G405" s="136" t="s">
        <v>212</v>
      </c>
      <c r="H405" s="137">
        <v>1</v>
      </c>
      <c r="I405" s="138"/>
      <c r="J405" s="139">
        <f>ROUND(I405*H405,2)</f>
        <v>0</v>
      </c>
      <c r="K405" s="135" t="s">
        <v>2548</v>
      </c>
      <c r="L405" s="33"/>
      <c r="M405" s="140" t="s">
        <v>3</v>
      </c>
      <c r="N405" s="141" t="s">
        <v>44</v>
      </c>
      <c r="P405" s="142">
        <f>O405*H405</f>
        <v>0</v>
      </c>
      <c r="Q405" s="142">
        <v>0</v>
      </c>
      <c r="R405" s="142">
        <f>Q405*H405</f>
        <v>0</v>
      </c>
      <c r="S405" s="142">
        <v>0</v>
      </c>
      <c r="T405" s="143">
        <f>S405*H405</f>
        <v>0</v>
      </c>
      <c r="AR405" s="144" t="s">
        <v>310</v>
      </c>
      <c r="AT405" s="144" t="s">
        <v>164</v>
      </c>
      <c r="AU405" s="144" t="s">
        <v>82</v>
      </c>
      <c r="AY405" s="18" t="s">
        <v>161</v>
      </c>
      <c r="BE405" s="145">
        <f>IF(N405="základní",J405,0)</f>
        <v>0</v>
      </c>
      <c r="BF405" s="145">
        <f>IF(N405="snížená",J405,0)</f>
        <v>0</v>
      </c>
      <c r="BG405" s="145">
        <f>IF(N405="zákl. přenesená",J405,0)</f>
        <v>0</v>
      </c>
      <c r="BH405" s="145">
        <f>IF(N405="sníž. přenesená",J405,0)</f>
        <v>0</v>
      </c>
      <c r="BI405" s="145">
        <f>IF(N405="nulová",J405,0)</f>
        <v>0</v>
      </c>
      <c r="BJ405" s="18" t="s">
        <v>80</v>
      </c>
      <c r="BK405" s="145">
        <f>ROUND(I405*H405,2)</f>
        <v>0</v>
      </c>
      <c r="BL405" s="18" t="s">
        <v>310</v>
      </c>
      <c r="BM405" s="144" t="s">
        <v>1474</v>
      </c>
    </row>
    <row r="406" spans="2:51" s="13" customFormat="1" ht="12">
      <c r="B406" s="157"/>
      <c r="D406" s="151" t="s">
        <v>173</v>
      </c>
      <c r="E406" s="158" t="s">
        <v>3</v>
      </c>
      <c r="F406" s="159" t="s">
        <v>80</v>
      </c>
      <c r="H406" s="160">
        <v>1</v>
      </c>
      <c r="I406" s="161"/>
      <c r="L406" s="157"/>
      <c r="M406" s="162"/>
      <c r="T406" s="163"/>
      <c r="AT406" s="158" t="s">
        <v>173</v>
      </c>
      <c r="AU406" s="158" t="s">
        <v>82</v>
      </c>
      <c r="AV406" s="13" t="s">
        <v>82</v>
      </c>
      <c r="AW406" s="13" t="s">
        <v>32</v>
      </c>
      <c r="AX406" s="13" t="s">
        <v>73</v>
      </c>
      <c r="AY406" s="158" t="s">
        <v>161</v>
      </c>
    </row>
    <row r="407" spans="2:51" s="14" customFormat="1" ht="12">
      <c r="B407" s="164"/>
      <c r="D407" s="151" t="s">
        <v>173</v>
      </c>
      <c r="E407" s="165" t="s">
        <v>3</v>
      </c>
      <c r="F407" s="166" t="s">
        <v>192</v>
      </c>
      <c r="H407" s="167">
        <v>1</v>
      </c>
      <c r="I407" s="168"/>
      <c r="L407" s="164"/>
      <c r="M407" s="169"/>
      <c r="T407" s="170"/>
      <c r="AT407" s="165" t="s">
        <v>173</v>
      </c>
      <c r="AU407" s="165" t="s">
        <v>82</v>
      </c>
      <c r="AV407" s="14" t="s">
        <v>169</v>
      </c>
      <c r="AW407" s="14" t="s">
        <v>32</v>
      </c>
      <c r="AX407" s="14" t="s">
        <v>80</v>
      </c>
      <c r="AY407" s="165" t="s">
        <v>161</v>
      </c>
    </row>
    <row r="408" spans="2:65" s="1" customFormat="1" ht="21.75" customHeight="1">
      <c r="B408" s="132"/>
      <c r="C408" s="133" t="s">
        <v>1035</v>
      </c>
      <c r="D408" s="133" t="s">
        <v>164</v>
      </c>
      <c r="E408" s="134" t="s">
        <v>2792</v>
      </c>
      <c r="F408" s="135" t="s">
        <v>2793</v>
      </c>
      <c r="G408" s="136" t="s">
        <v>167</v>
      </c>
      <c r="H408" s="137">
        <v>12.5</v>
      </c>
      <c r="I408" s="138"/>
      <c r="J408" s="139">
        <f>ROUND(I408*H408,2)</f>
        <v>0</v>
      </c>
      <c r="K408" s="135" t="s">
        <v>2548</v>
      </c>
      <c r="L408" s="33"/>
      <c r="M408" s="140" t="s">
        <v>3</v>
      </c>
      <c r="N408" s="141" t="s">
        <v>44</v>
      </c>
      <c r="P408" s="142">
        <f>O408*H408</f>
        <v>0</v>
      </c>
      <c r="Q408" s="142">
        <v>0</v>
      </c>
      <c r="R408" s="142">
        <f>Q408*H408</f>
        <v>0</v>
      </c>
      <c r="S408" s="142">
        <v>0</v>
      </c>
      <c r="T408" s="143">
        <f>S408*H408</f>
        <v>0</v>
      </c>
      <c r="AR408" s="144" t="s">
        <v>310</v>
      </c>
      <c r="AT408" s="144" t="s">
        <v>164</v>
      </c>
      <c r="AU408" s="144" t="s">
        <v>82</v>
      </c>
      <c r="AY408" s="18" t="s">
        <v>161</v>
      </c>
      <c r="BE408" s="145">
        <f>IF(N408="základní",J408,0)</f>
        <v>0</v>
      </c>
      <c r="BF408" s="145">
        <f>IF(N408="snížená",J408,0)</f>
        <v>0</v>
      </c>
      <c r="BG408" s="145">
        <f>IF(N408="zákl. přenesená",J408,0)</f>
        <v>0</v>
      </c>
      <c r="BH408" s="145">
        <f>IF(N408="sníž. přenesená",J408,0)</f>
        <v>0</v>
      </c>
      <c r="BI408" s="145">
        <f>IF(N408="nulová",J408,0)</f>
        <v>0</v>
      </c>
      <c r="BJ408" s="18" t="s">
        <v>80</v>
      </c>
      <c r="BK408" s="145">
        <f>ROUND(I408*H408,2)</f>
        <v>0</v>
      </c>
      <c r="BL408" s="18" t="s">
        <v>310</v>
      </c>
      <c r="BM408" s="144" t="s">
        <v>1482</v>
      </c>
    </row>
    <row r="409" spans="2:51" s="13" customFormat="1" ht="12">
      <c r="B409" s="157"/>
      <c r="D409" s="151" t="s">
        <v>173</v>
      </c>
      <c r="E409" s="158" t="s">
        <v>3</v>
      </c>
      <c r="F409" s="159" t="s">
        <v>2776</v>
      </c>
      <c r="H409" s="160">
        <v>12.5</v>
      </c>
      <c r="I409" s="161"/>
      <c r="L409" s="157"/>
      <c r="M409" s="162"/>
      <c r="T409" s="163"/>
      <c r="AT409" s="158" t="s">
        <v>173</v>
      </c>
      <c r="AU409" s="158" t="s">
        <v>82</v>
      </c>
      <c r="AV409" s="13" t="s">
        <v>82</v>
      </c>
      <c r="AW409" s="13" t="s">
        <v>32</v>
      </c>
      <c r="AX409" s="13" t="s">
        <v>73</v>
      </c>
      <c r="AY409" s="158" t="s">
        <v>161</v>
      </c>
    </row>
    <row r="410" spans="2:51" s="14" customFormat="1" ht="12">
      <c r="B410" s="164"/>
      <c r="D410" s="151" t="s">
        <v>173</v>
      </c>
      <c r="E410" s="165" t="s">
        <v>3</v>
      </c>
      <c r="F410" s="166" t="s">
        <v>192</v>
      </c>
      <c r="H410" s="167">
        <v>12.5</v>
      </c>
      <c r="I410" s="168"/>
      <c r="L410" s="164"/>
      <c r="M410" s="169"/>
      <c r="T410" s="170"/>
      <c r="AT410" s="165" t="s">
        <v>173</v>
      </c>
      <c r="AU410" s="165" t="s">
        <v>82</v>
      </c>
      <c r="AV410" s="14" t="s">
        <v>169</v>
      </c>
      <c r="AW410" s="14" t="s">
        <v>32</v>
      </c>
      <c r="AX410" s="14" t="s">
        <v>80</v>
      </c>
      <c r="AY410" s="165" t="s">
        <v>161</v>
      </c>
    </row>
    <row r="411" spans="2:65" s="1" customFormat="1" ht="21.75" customHeight="1">
      <c r="B411" s="132"/>
      <c r="C411" s="133" t="s">
        <v>1040</v>
      </c>
      <c r="D411" s="133" t="s">
        <v>164</v>
      </c>
      <c r="E411" s="134" t="s">
        <v>2794</v>
      </c>
      <c r="F411" s="135" t="s">
        <v>2795</v>
      </c>
      <c r="G411" s="136" t="s">
        <v>212</v>
      </c>
      <c r="H411" s="137">
        <v>3</v>
      </c>
      <c r="I411" s="138"/>
      <c r="J411" s="139">
        <f>ROUND(I411*H411,2)</f>
        <v>0</v>
      </c>
      <c r="K411" s="135" t="s">
        <v>2548</v>
      </c>
      <c r="L411" s="33"/>
      <c r="M411" s="140" t="s">
        <v>3</v>
      </c>
      <c r="N411" s="141" t="s">
        <v>44</v>
      </c>
      <c r="P411" s="142">
        <f>O411*H411</f>
        <v>0</v>
      </c>
      <c r="Q411" s="142">
        <v>0</v>
      </c>
      <c r="R411" s="142">
        <f>Q411*H411</f>
        <v>0</v>
      </c>
      <c r="S411" s="142">
        <v>0</v>
      </c>
      <c r="T411" s="143">
        <f>S411*H411</f>
        <v>0</v>
      </c>
      <c r="AR411" s="144" t="s">
        <v>310</v>
      </c>
      <c r="AT411" s="144" t="s">
        <v>164</v>
      </c>
      <c r="AU411" s="144" t="s">
        <v>82</v>
      </c>
      <c r="AY411" s="18" t="s">
        <v>161</v>
      </c>
      <c r="BE411" s="145">
        <f>IF(N411="základní",J411,0)</f>
        <v>0</v>
      </c>
      <c r="BF411" s="145">
        <f>IF(N411="snížená",J411,0)</f>
        <v>0</v>
      </c>
      <c r="BG411" s="145">
        <f>IF(N411="zákl. přenesená",J411,0)</f>
        <v>0</v>
      </c>
      <c r="BH411" s="145">
        <f>IF(N411="sníž. přenesená",J411,0)</f>
        <v>0</v>
      </c>
      <c r="BI411" s="145">
        <f>IF(N411="nulová",J411,0)</f>
        <v>0</v>
      </c>
      <c r="BJ411" s="18" t="s">
        <v>80</v>
      </c>
      <c r="BK411" s="145">
        <f>ROUND(I411*H411,2)</f>
        <v>0</v>
      </c>
      <c r="BL411" s="18" t="s">
        <v>310</v>
      </c>
      <c r="BM411" s="144" t="s">
        <v>1490</v>
      </c>
    </row>
    <row r="412" spans="2:51" s="13" customFormat="1" ht="12">
      <c r="B412" s="157"/>
      <c r="D412" s="151" t="s">
        <v>173</v>
      </c>
      <c r="E412" s="158" t="s">
        <v>3</v>
      </c>
      <c r="F412" s="159" t="s">
        <v>199</v>
      </c>
      <c r="H412" s="160">
        <v>3</v>
      </c>
      <c r="I412" s="161"/>
      <c r="L412" s="157"/>
      <c r="M412" s="162"/>
      <c r="T412" s="163"/>
      <c r="AT412" s="158" t="s">
        <v>173</v>
      </c>
      <c r="AU412" s="158" t="s">
        <v>82</v>
      </c>
      <c r="AV412" s="13" t="s">
        <v>82</v>
      </c>
      <c r="AW412" s="13" t="s">
        <v>32</v>
      </c>
      <c r="AX412" s="13" t="s">
        <v>73</v>
      </c>
      <c r="AY412" s="158" t="s">
        <v>161</v>
      </c>
    </row>
    <row r="413" spans="2:51" s="14" customFormat="1" ht="12">
      <c r="B413" s="164"/>
      <c r="D413" s="151" t="s">
        <v>173</v>
      </c>
      <c r="E413" s="165" t="s">
        <v>3</v>
      </c>
      <c r="F413" s="166" t="s">
        <v>192</v>
      </c>
      <c r="H413" s="167">
        <v>3</v>
      </c>
      <c r="I413" s="168"/>
      <c r="L413" s="164"/>
      <c r="M413" s="169"/>
      <c r="T413" s="170"/>
      <c r="AT413" s="165" t="s">
        <v>173</v>
      </c>
      <c r="AU413" s="165" t="s">
        <v>82</v>
      </c>
      <c r="AV413" s="14" t="s">
        <v>169</v>
      </c>
      <c r="AW413" s="14" t="s">
        <v>32</v>
      </c>
      <c r="AX413" s="14" t="s">
        <v>80</v>
      </c>
      <c r="AY413" s="165" t="s">
        <v>161</v>
      </c>
    </row>
    <row r="414" spans="2:65" s="1" customFormat="1" ht="16.5" customHeight="1">
      <c r="B414" s="132"/>
      <c r="C414" s="133" t="s">
        <v>1046</v>
      </c>
      <c r="D414" s="133" t="s">
        <v>164</v>
      </c>
      <c r="E414" s="134" t="s">
        <v>2796</v>
      </c>
      <c r="F414" s="135" t="s">
        <v>2797</v>
      </c>
      <c r="G414" s="136" t="s">
        <v>212</v>
      </c>
      <c r="H414" s="137">
        <v>3</v>
      </c>
      <c r="I414" s="138"/>
      <c r="J414" s="139">
        <f>ROUND(I414*H414,2)</f>
        <v>0</v>
      </c>
      <c r="K414" s="135" t="s">
        <v>2548</v>
      </c>
      <c r="L414" s="33"/>
      <c r="M414" s="140" t="s">
        <v>3</v>
      </c>
      <c r="N414" s="141" t="s">
        <v>44</v>
      </c>
      <c r="P414" s="142">
        <f>O414*H414</f>
        <v>0</v>
      </c>
      <c r="Q414" s="142">
        <v>0</v>
      </c>
      <c r="R414" s="142">
        <f>Q414*H414</f>
        <v>0</v>
      </c>
      <c r="S414" s="142">
        <v>0</v>
      </c>
      <c r="T414" s="143">
        <f>S414*H414</f>
        <v>0</v>
      </c>
      <c r="AR414" s="144" t="s">
        <v>310</v>
      </c>
      <c r="AT414" s="144" t="s">
        <v>164</v>
      </c>
      <c r="AU414" s="144" t="s">
        <v>82</v>
      </c>
      <c r="AY414" s="18" t="s">
        <v>161</v>
      </c>
      <c r="BE414" s="145">
        <f>IF(N414="základní",J414,0)</f>
        <v>0</v>
      </c>
      <c r="BF414" s="145">
        <f>IF(N414="snížená",J414,0)</f>
        <v>0</v>
      </c>
      <c r="BG414" s="145">
        <f>IF(N414="zákl. přenesená",J414,0)</f>
        <v>0</v>
      </c>
      <c r="BH414" s="145">
        <f>IF(N414="sníž. přenesená",J414,0)</f>
        <v>0</v>
      </c>
      <c r="BI414" s="145">
        <f>IF(N414="nulová",J414,0)</f>
        <v>0</v>
      </c>
      <c r="BJ414" s="18" t="s">
        <v>80</v>
      </c>
      <c r="BK414" s="145">
        <f>ROUND(I414*H414,2)</f>
        <v>0</v>
      </c>
      <c r="BL414" s="18" t="s">
        <v>310</v>
      </c>
      <c r="BM414" s="144" t="s">
        <v>1498</v>
      </c>
    </row>
    <row r="415" spans="2:51" s="13" customFormat="1" ht="12">
      <c r="B415" s="157"/>
      <c r="D415" s="151" t="s">
        <v>173</v>
      </c>
      <c r="E415" s="158" t="s">
        <v>3</v>
      </c>
      <c r="F415" s="159" t="s">
        <v>199</v>
      </c>
      <c r="H415" s="160">
        <v>3</v>
      </c>
      <c r="I415" s="161"/>
      <c r="L415" s="157"/>
      <c r="M415" s="162"/>
      <c r="T415" s="163"/>
      <c r="AT415" s="158" t="s">
        <v>173</v>
      </c>
      <c r="AU415" s="158" t="s">
        <v>82</v>
      </c>
      <c r="AV415" s="13" t="s">
        <v>82</v>
      </c>
      <c r="AW415" s="13" t="s">
        <v>32</v>
      </c>
      <c r="AX415" s="13" t="s">
        <v>73</v>
      </c>
      <c r="AY415" s="158" t="s">
        <v>161</v>
      </c>
    </row>
    <row r="416" spans="2:51" s="14" customFormat="1" ht="12">
      <c r="B416" s="164"/>
      <c r="D416" s="151" t="s">
        <v>173</v>
      </c>
      <c r="E416" s="165" t="s">
        <v>3</v>
      </c>
      <c r="F416" s="166" t="s">
        <v>192</v>
      </c>
      <c r="H416" s="167">
        <v>3</v>
      </c>
      <c r="I416" s="168"/>
      <c r="L416" s="164"/>
      <c r="M416" s="169"/>
      <c r="T416" s="170"/>
      <c r="AT416" s="165" t="s">
        <v>173</v>
      </c>
      <c r="AU416" s="165" t="s">
        <v>82</v>
      </c>
      <c r="AV416" s="14" t="s">
        <v>169</v>
      </c>
      <c r="AW416" s="14" t="s">
        <v>32</v>
      </c>
      <c r="AX416" s="14" t="s">
        <v>80</v>
      </c>
      <c r="AY416" s="165" t="s">
        <v>161</v>
      </c>
    </row>
    <row r="417" spans="2:65" s="1" customFormat="1" ht="16.5" customHeight="1">
      <c r="B417" s="132"/>
      <c r="C417" s="133" t="s">
        <v>1051</v>
      </c>
      <c r="D417" s="133" t="s">
        <v>164</v>
      </c>
      <c r="E417" s="134" t="s">
        <v>2798</v>
      </c>
      <c r="F417" s="135" t="s">
        <v>2799</v>
      </c>
      <c r="G417" s="136" t="s">
        <v>240</v>
      </c>
      <c r="H417" s="137">
        <v>0.57</v>
      </c>
      <c r="I417" s="138"/>
      <c r="J417" s="139">
        <f>ROUND(I417*H417,2)</f>
        <v>0</v>
      </c>
      <c r="K417" s="135" t="s">
        <v>2548</v>
      </c>
      <c r="L417" s="33"/>
      <c r="M417" s="140" t="s">
        <v>3</v>
      </c>
      <c r="N417" s="141" t="s">
        <v>44</v>
      </c>
      <c r="P417" s="142">
        <f>O417*H417</f>
        <v>0</v>
      </c>
      <c r="Q417" s="142">
        <v>0</v>
      </c>
      <c r="R417" s="142">
        <f>Q417*H417</f>
        <v>0</v>
      </c>
      <c r="S417" s="142">
        <v>0</v>
      </c>
      <c r="T417" s="143">
        <f>S417*H417</f>
        <v>0</v>
      </c>
      <c r="AR417" s="144" t="s">
        <v>310</v>
      </c>
      <c r="AT417" s="144" t="s">
        <v>164</v>
      </c>
      <c r="AU417" s="144" t="s">
        <v>82</v>
      </c>
      <c r="AY417" s="18" t="s">
        <v>161</v>
      </c>
      <c r="BE417" s="145">
        <f>IF(N417="základní",J417,0)</f>
        <v>0</v>
      </c>
      <c r="BF417" s="145">
        <f>IF(N417="snížená",J417,0)</f>
        <v>0</v>
      </c>
      <c r="BG417" s="145">
        <f>IF(N417="zákl. přenesená",J417,0)</f>
        <v>0</v>
      </c>
      <c r="BH417" s="145">
        <f>IF(N417="sníž. přenesená",J417,0)</f>
        <v>0</v>
      </c>
      <c r="BI417" s="145">
        <f>IF(N417="nulová",J417,0)</f>
        <v>0</v>
      </c>
      <c r="BJ417" s="18" t="s">
        <v>80</v>
      </c>
      <c r="BK417" s="145">
        <f>ROUND(I417*H417,2)</f>
        <v>0</v>
      </c>
      <c r="BL417" s="18" t="s">
        <v>310</v>
      </c>
      <c r="BM417" s="144" t="s">
        <v>1506</v>
      </c>
    </row>
    <row r="418" spans="2:63" s="11" customFormat="1" ht="22.9" customHeight="1">
      <c r="B418" s="120"/>
      <c r="D418" s="121" t="s">
        <v>72</v>
      </c>
      <c r="E418" s="130" t="s">
        <v>2061</v>
      </c>
      <c r="F418" s="130" t="s">
        <v>2800</v>
      </c>
      <c r="I418" s="123"/>
      <c r="J418" s="131">
        <f>BK418</f>
        <v>0</v>
      </c>
      <c r="L418" s="120"/>
      <c r="M418" s="125"/>
      <c r="P418" s="126">
        <f>SUM(P419:P427)</f>
        <v>0</v>
      </c>
      <c r="R418" s="126">
        <f>SUM(R419:R427)</f>
        <v>0</v>
      </c>
      <c r="T418" s="127">
        <f>SUM(T419:T427)</f>
        <v>0</v>
      </c>
      <c r="AR418" s="121" t="s">
        <v>82</v>
      </c>
      <c r="AT418" s="128" t="s">
        <v>72</v>
      </c>
      <c r="AU418" s="128" t="s">
        <v>80</v>
      </c>
      <c r="AY418" s="121" t="s">
        <v>161</v>
      </c>
      <c r="BK418" s="129">
        <f>SUM(BK419:BK427)</f>
        <v>0</v>
      </c>
    </row>
    <row r="419" spans="2:65" s="1" customFormat="1" ht="21.75" customHeight="1">
      <c r="B419" s="132"/>
      <c r="C419" s="133" t="s">
        <v>1057</v>
      </c>
      <c r="D419" s="133" t="s">
        <v>164</v>
      </c>
      <c r="E419" s="134" t="s">
        <v>2801</v>
      </c>
      <c r="F419" s="135" t="s">
        <v>2802</v>
      </c>
      <c r="G419" s="136" t="s">
        <v>167</v>
      </c>
      <c r="H419" s="137">
        <v>12.5</v>
      </c>
      <c r="I419" s="138"/>
      <c r="J419" s="139">
        <f>ROUND(I419*H419,2)</f>
        <v>0</v>
      </c>
      <c r="K419" s="135" t="s">
        <v>2548</v>
      </c>
      <c r="L419" s="33"/>
      <c r="M419" s="140" t="s">
        <v>3</v>
      </c>
      <c r="N419" s="141" t="s">
        <v>44</v>
      </c>
      <c r="P419" s="142">
        <f>O419*H419</f>
        <v>0</v>
      </c>
      <c r="Q419" s="142">
        <v>0</v>
      </c>
      <c r="R419" s="142">
        <f>Q419*H419</f>
        <v>0</v>
      </c>
      <c r="S419" s="142">
        <v>0</v>
      </c>
      <c r="T419" s="143">
        <f>S419*H419</f>
        <v>0</v>
      </c>
      <c r="AR419" s="144" t="s">
        <v>310</v>
      </c>
      <c r="AT419" s="144" t="s">
        <v>164</v>
      </c>
      <c r="AU419" s="144" t="s">
        <v>82</v>
      </c>
      <c r="AY419" s="18" t="s">
        <v>161</v>
      </c>
      <c r="BE419" s="145">
        <f>IF(N419="základní",J419,0)</f>
        <v>0</v>
      </c>
      <c r="BF419" s="145">
        <f>IF(N419="snížená",J419,0)</f>
        <v>0</v>
      </c>
      <c r="BG419" s="145">
        <f>IF(N419="zákl. přenesená",J419,0)</f>
        <v>0</v>
      </c>
      <c r="BH419" s="145">
        <f>IF(N419="sníž. přenesená",J419,0)</f>
        <v>0</v>
      </c>
      <c r="BI419" s="145">
        <f>IF(N419="nulová",J419,0)</f>
        <v>0</v>
      </c>
      <c r="BJ419" s="18" t="s">
        <v>80</v>
      </c>
      <c r="BK419" s="145">
        <f>ROUND(I419*H419,2)</f>
        <v>0</v>
      </c>
      <c r="BL419" s="18" t="s">
        <v>310</v>
      </c>
      <c r="BM419" s="144" t="s">
        <v>1514</v>
      </c>
    </row>
    <row r="420" spans="2:51" s="13" customFormat="1" ht="12">
      <c r="B420" s="157"/>
      <c r="D420" s="151" t="s">
        <v>173</v>
      </c>
      <c r="E420" s="158" t="s">
        <v>3</v>
      </c>
      <c r="F420" s="159" t="s">
        <v>2776</v>
      </c>
      <c r="H420" s="160">
        <v>12.5</v>
      </c>
      <c r="I420" s="161"/>
      <c r="L420" s="157"/>
      <c r="M420" s="162"/>
      <c r="T420" s="163"/>
      <c r="AT420" s="158" t="s">
        <v>173</v>
      </c>
      <c r="AU420" s="158" t="s">
        <v>82</v>
      </c>
      <c r="AV420" s="13" t="s">
        <v>82</v>
      </c>
      <c r="AW420" s="13" t="s">
        <v>32</v>
      </c>
      <c r="AX420" s="13" t="s">
        <v>73</v>
      </c>
      <c r="AY420" s="158" t="s">
        <v>161</v>
      </c>
    </row>
    <row r="421" spans="2:51" s="14" customFormat="1" ht="12">
      <c r="B421" s="164"/>
      <c r="D421" s="151" t="s">
        <v>173</v>
      </c>
      <c r="E421" s="165" t="s">
        <v>3</v>
      </c>
      <c r="F421" s="166" t="s">
        <v>192</v>
      </c>
      <c r="H421" s="167">
        <v>12.5</v>
      </c>
      <c r="I421" s="168"/>
      <c r="L421" s="164"/>
      <c r="M421" s="169"/>
      <c r="T421" s="170"/>
      <c r="AT421" s="165" t="s">
        <v>173</v>
      </c>
      <c r="AU421" s="165" t="s">
        <v>82</v>
      </c>
      <c r="AV421" s="14" t="s">
        <v>169</v>
      </c>
      <c r="AW421" s="14" t="s">
        <v>32</v>
      </c>
      <c r="AX421" s="14" t="s">
        <v>80</v>
      </c>
      <c r="AY421" s="165" t="s">
        <v>161</v>
      </c>
    </row>
    <row r="422" spans="2:65" s="1" customFormat="1" ht="21.75" customHeight="1">
      <c r="B422" s="132"/>
      <c r="C422" s="133" t="s">
        <v>1064</v>
      </c>
      <c r="D422" s="133" t="s">
        <v>164</v>
      </c>
      <c r="E422" s="134" t="s">
        <v>2803</v>
      </c>
      <c r="F422" s="135" t="s">
        <v>2804</v>
      </c>
      <c r="G422" s="136" t="s">
        <v>167</v>
      </c>
      <c r="H422" s="137">
        <v>12.5</v>
      </c>
      <c r="I422" s="138"/>
      <c r="J422" s="139">
        <f>ROUND(I422*H422,2)</f>
        <v>0</v>
      </c>
      <c r="K422" s="135" t="s">
        <v>2548</v>
      </c>
      <c r="L422" s="33"/>
      <c r="M422" s="140" t="s">
        <v>3</v>
      </c>
      <c r="N422" s="141" t="s">
        <v>44</v>
      </c>
      <c r="P422" s="142">
        <f>O422*H422</f>
        <v>0</v>
      </c>
      <c r="Q422" s="142">
        <v>0</v>
      </c>
      <c r="R422" s="142">
        <f>Q422*H422</f>
        <v>0</v>
      </c>
      <c r="S422" s="142">
        <v>0</v>
      </c>
      <c r="T422" s="143">
        <f>S422*H422</f>
        <v>0</v>
      </c>
      <c r="AR422" s="144" t="s">
        <v>310</v>
      </c>
      <c r="AT422" s="144" t="s">
        <v>164</v>
      </c>
      <c r="AU422" s="144" t="s">
        <v>82</v>
      </c>
      <c r="AY422" s="18" t="s">
        <v>161</v>
      </c>
      <c r="BE422" s="145">
        <f>IF(N422="základní",J422,0)</f>
        <v>0</v>
      </c>
      <c r="BF422" s="145">
        <f>IF(N422="snížená",J422,0)</f>
        <v>0</v>
      </c>
      <c r="BG422" s="145">
        <f>IF(N422="zákl. přenesená",J422,0)</f>
        <v>0</v>
      </c>
      <c r="BH422" s="145">
        <f>IF(N422="sníž. přenesená",J422,0)</f>
        <v>0</v>
      </c>
      <c r="BI422" s="145">
        <f>IF(N422="nulová",J422,0)</f>
        <v>0</v>
      </c>
      <c r="BJ422" s="18" t="s">
        <v>80</v>
      </c>
      <c r="BK422" s="145">
        <f>ROUND(I422*H422,2)</f>
        <v>0</v>
      </c>
      <c r="BL422" s="18" t="s">
        <v>310</v>
      </c>
      <c r="BM422" s="144" t="s">
        <v>1522</v>
      </c>
    </row>
    <row r="423" spans="2:51" s="13" customFormat="1" ht="12">
      <c r="B423" s="157"/>
      <c r="D423" s="151" t="s">
        <v>173</v>
      </c>
      <c r="E423" s="158" t="s">
        <v>3</v>
      </c>
      <c r="F423" s="159" t="s">
        <v>2776</v>
      </c>
      <c r="H423" s="160">
        <v>12.5</v>
      </c>
      <c r="I423" s="161"/>
      <c r="L423" s="157"/>
      <c r="M423" s="162"/>
      <c r="T423" s="163"/>
      <c r="AT423" s="158" t="s">
        <v>173</v>
      </c>
      <c r="AU423" s="158" t="s">
        <v>82</v>
      </c>
      <c r="AV423" s="13" t="s">
        <v>82</v>
      </c>
      <c r="AW423" s="13" t="s">
        <v>32</v>
      </c>
      <c r="AX423" s="13" t="s">
        <v>73</v>
      </c>
      <c r="AY423" s="158" t="s">
        <v>161</v>
      </c>
    </row>
    <row r="424" spans="2:51" s="14" customFormat="1" ht="12">
      <c r="B424" s="164"/>
      <c r="D424" s="151" t="s">
        <v>173</v>
      </c>
      <c r="E424" s="165" t="s">
        <v>3</v>
      </c>
      <c r="F424" s="166" t="s">
        <v>192</v>
      </c>
      <c r="H424" s="167">
        <v>12.5</v>
      </c>
      <c r="I424" s="168"/>
      <c r="L424" s="164"/>
      <c r="M424" s="169"/>
      <c r="T424" s="170"/>
      <c r="AT424" s="165" t="s">
        <v>173</v>
      </c>
      <c r="AU424" s="165" t="s">
        <v>82</v>
      </c>
      <c r="AV424" s="14" t="s">
        <v>169</v>
      </c>
      <c r="AW424" s="14" t="s">
        <v>32</v>
      </c>
      <c r="AX424" s="14" t="s">
        <v>80</v>
      </c>
      <c r="AY424" s="165" t="s">
        <v>161</v>
      </c>
    </row>
    <row r="425" spans="2:65" s="1" customFormat="1" ht="16.5" customHeight="1">
      <c r="B425" s="132"/>
      <c r="C425" s="133" t="s">
        <v>1073</v>
      </c>
      <c r="D425" s="133" t="s">
        <v>164</v>
      </c>
      <c r="E425" s="134" t="s">
        <v>2805</v>
      </c>
      <c r="F425" s="135" t="s">
        <v>2806</v>
      </c>
      <c r="G425" s="136" t="s">
        <v>340</v>
      </c>
      <c r="H425" s="137">
        <v>18</v>
      </c>
      <c r="I425" s="138"/>
      <c r="J425" s="139">
        <f>ROUND(I425*H425,2)</f>
        <v>0</v>
      </c>
      <c r="K425" s="135" t="s">
        <v>2548</v>
      </c>
      <c r="L425" s="33"/>
      <c r="M425" s="140" t="s">
        <v>3</v>
      </c>
      <c r="N425" s="141" t="s">
        <v>44</v>
      </c>
      <c r="P425" s="142">
        <f>O425*H425</f>
        <v>0</v>
      </c>
      <c r="Q425" s="142">
        <v>0</v>
      </c>
      <c r="R425" s="142">
        <f>Q425*H425</f>
        <v>0</v>
      </c>
      <c r="S425" s="142">
        <v>0</v>
      </c>
      <c r="T425" s="143">
        <f>S425*H425</f>
        <v>0</v>
      </c>
      <c r="AR425" s="144" t="s">
        <v>310</v>
      </c>
      <c r="AT425" s="144" t="s">
        <v>164</v>
      </c>
      <c r="AU425" s="144" t="s">
        <v>82</v>
      </c>
      <c r="AY425" s="18" t="s">
        <v>161</v>
      </c>
      <c r="BE425" s="145">
        <f>IF(N425="základní",J425,0)</f>
        <v>0</v>
      </c>
      <c r="BF425" s="145">
        <f>IF(N425="snížená",J425,0)</f>
        <v>0</v>
      </c>
      <c r="BG425" s="145">
        <f>IF(N425="zákl. přenesená",J425,0)</f>
        <v>0</v>
      </c>
      <c r="BH425" s="145">
        <f>IF(N425="sníž. přenesená",J425,0)</f>
        <v>0</v>
      </c>
      <c r="BI425" s="145">
        <f>IF(N425="nulová",J425,0)</f>
        <v>0</v>
      </c>
      <c r="BJ425" s="18" t="s">
        <v>80</v>
      </c>
      <c r="BK425" s="145">
        <f>ROUND(I425*H425,2)</f>
        <v>0</v>
      </c>
      <c r="BL425" s="18" t="s">
        <v>310</v>
      </c>
      <c r="BM425" s="144" t="s">
        <v>1530</v>
      </c>
    </row>
    <row r="426" spans="2:51" s="13" customFormat="1" ht="12">
      <c r="B426" s="157"/>
      <c r="D426" s="151" t="s">
        <v>173</v>
      </c>
      <c r="E426" s="158" t="s">
        <v>3</v>
      </c>
      <c r="F426" s="159" t="s">
        <v>329</v>
      </c>
      <c r="H426" s="160">
        <v>18</v>
      </c>
      <c r="I426" s="161"/>
      <c r="L426" s="157"/>
      <c r="M426" s="162"/>
      <c r="T426" s="163"/>
      <c r="AT426" s="158" t="s">
        <v>173</v>
      </c>
      <c r="AU426" s="158" t="s">
        <v>82</v>
      </c>
      <c r="AV426" s="13" t="s">
        <v>82</v>
      </c>
      <c r="AW426" s="13" t="s">
        <v>32</v>
      </c>
      <c r="AX426" s="13" t="s">
        <v>73</v>
      </c>
      <c r="AY426" s="158" t="s">
        <v>161</v>
      </c>
    </row>
    <row r="427" spans="2:51" s="14" customFormat="1" ht="12">
      <c r="B427" s="164"/>
      <c r="D427" s="151" t="s">
        <v>173</v>
      </c>
      <c r="E427" s="165" t="s">
        <v>3</v>
      </c>
      <c r="F427" s="166" t="s">
        <v>192</v>
      </c>
      <c r="H427" s="167">
        <v>18</v>
      </c>
      <c r="I427" s="168"/>
      <c r="L427" s="164"/>
      <c r="M427" s="189"/>
      <c r="N427" s="190"/>
      <c r="O427" s="190"/>
      <c r="P427" s="190"/>
      <c r="Q427" s="190"/>
      <c r="R427" s="190"/>
      <c r="S427" s="190"/>
      <c r="T427" s="191"/>
      <c r="AT427" s="165" t="s">
        <v>173</v>
      </c>
      <c r="AU427" s="165" t="s">
        <v>82</v>
      </c>
      <c r="AV427" s="14" t="s">
        <v>169</v>
      </c>
      <c r="AW427" s="14" t="s">
        <v>32</v>
      </c>
      <c r="AX427" s="14" t="s">
        <v>80</v>
      </c>
      <c r="AY427" s="165" t="s">
        <v>161</v>
      </c>
    </row>
    <row r="428" spans="2:12" s="1" customFormat="1" ht="6.95" customHeight="1">
      <c r="B428" s="42"/>
      <c r="C428" s="43"/>
      <c r="D428" s="43"/>
      <c r="E428" s="43"/>
      <c r="F428" s="43"/>
      <c r="G428" s="43"/>
      <c r="H428" s="43"/>
      <c r="I428" s="43"/>
      <c r="J428" s="43"/>
      <c r="K428" s="43"/>
      <c r="L428" s="33"/>
    </row>
  </sheetData>
  <autoFilter ref="C101:K427"/>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00"/>
  <sheetViews>
    <sheetView showGridLines="0" workbookViewId="0" topLeftCell="A85">
      <selection activeCell="X93" sqref="X9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t="s">
        <v>6</v>
      </c>
      <c r="M2" s="296"/>
      <c r="N2" s="296"/>
      <c r="O2" s="296"/>
      <c r="P2" s="296"/>
      <c r="Q2" s="296"/>
      <c r="R2" s="296"/>
      <c r="S2" s="296"/>
      <c r="T2" s="296"/>
      <c r="U2" s="296"/>
      <c r="V2" s="296"/>
      <c r="AT2" s="18" t="s">
        <v>96</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33" t="str">
        <f>'Rekapitulace stavby'!K6</f>
        <v>Mendelova univerzita v Brně, Zemědělská 1665/1, Brno-revize1</v>
      </c>
      <c r="F7" s="334"/>
      <c r="G7" s="334"/>
      <c r="H7" s="334"/>
      <c r="L7" s="21"/>
    </row>
    <row r="8" spans="2:12" ht="12" customHeight="1">
      <c r="B8" s="21"/>
      <c r="D8" s="28" t="s">
        <v>112</v>
      </c>
      <c r="L8" s="21"/>
    </row>
    <row r="9" spans="2:12" s="1" customFormat="1" ht="16.5" customHeight="1">
      <c r="B9" s="33"/>
      <c r="E9" s="333" t="s">
        <v>113</v>
      </c>
      <c r="F9" s="332"/>
      <c r="G9" s="332"/>
      <c r="H9" s="332"/>
      <c r="L9" s="33"/>
    </row>
    <row r="10" spans="2:12" s="1" customFormat="1" ht="12" customHeight="1">
      <c r="B10" s="33"/>
      <c r="D10" s="28" t="s">
        <v>114</v>
      </c>
      <c r="L10" s="33"/>
    </row>
    <row r="11" spans="2:12" s="1" customFormat="1" ht="16.5" customHeight="1">
      <c r="B11" s="33"/>
      <c r="E11" s="325" t="s">
        <v>2807</v>
      </c>
      <c r="F11" s="332"/>
      <c r="G11" s="332"/>
      <c r="H11" s="33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35" t="str">
        <f>'Rekapitulace stavby'!E14</f>
        <v>Vyplň údaj</v>
      </c>
      <c r="F20" s="317"/>
      <c r="G20" s="317"/>
      <c r="H20" s="31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21" t="s">
        <v>3</v>
      </c>
      <c r="F29" s="321"/>
      <c r="G29" s="321"/>
      <c r="H29" s="32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ROUND((SUM(BE88:BE99)),2)</f>
        <v>0</v>
      </c>
      <c r="I35" s="94">
        <v>0.21</v>
      </c>
      <c r="J35" s="84">
        <f>ROUND(((SUM(BE88:BE99))*I35),2)</f>
        <v>0</v>
      </c>
      <c r="L35" s="33"/>
    </row>
    <row r="36" spans="2:12" s="1" customFormat="1" ht="14.45" customHeight="1">
      <c r="B36" s="33"/>
      <c r="E36" s="28" t="s">
        <v>45</v>
      </c>
      <c r="F36" s="84">
        <f>ROUND((SUM(BF88:BF99)),2)</f>
        <v>0</v>
      </c>
      <c r="I36" s="94">
        <v>0.15</v>
      </c>
      <c r="J36" s="84">
        <f>ROUND(((SUM(BF88:BF99))*I36),2)</f>
        <v>0</v>
      </c>
      <c r="L36" s="33"/>
    </row>
    <row r="37" spans="2:12" s="1" customFormat="1" ht="14.45" customHeight="1" hidden="1">
      <c r="B37" s="33"/>
      <c r="E37" s="28" t="s">
        <v>46</v>
      </c>
      <c r="F37" s="84">
        <f>ROUND((SUM(BG88:BG99)),2)</f>
        <v>0</v>
      </c>
      <c r="I37" s="94">
        <v>0.21</v>
      </c>
      <c r="J37" s="84">
        <f>0</f>
        <v>0</v>
      </c>
      <c r="L37" s="33"/>
    </row>
    <row r="38" spans="2:12" s="1" customFormat="1" ht="14.45" customHeight="1" hidden="1">
      <c r="B38" s="33"/>
      <c r="E38" s="28" t="s">
        <v>47</v>
      </c>
      <c r="F38" s="84">
        <f>ROUND((SUM(BH88:BH99)),2)</f>
        <v>0</v>
      </c>
      <c r="I38" s="94">
        <v>0.15</v>
      </c>
      <c r="J38" s="84">
        <f>0</f>
        <v>0</v>
      </c>
      <c r="L38" s="33"/>
    </row>
    <row r="39" spans="2:12" s="1" customFormat="1" ht="14.45" customHeight="1" hidden="1">
      <c r="B39" s="33"/>
      <c r="E39" s="28" t="s">
        <v>48</v>
      </c>
      <c r="F39" s="84">
        <f>ROUND((SUM(BI88:BI99)),2)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33" t="str">
        <f>E7</f>
        <v>Mendelova univerzita v Brně, Zemědělská 1665/1, Brno-revize1</v>
      </c>
      <c r="F50" s="334"/>
      <c r="G50" s="334"/>
      <c r="H50" s="334"/>
      <c r="L50" s="33"/>
    </row>
    <row r="51" spans="2:12" ht="12" customHeight="1">
      <c r="B51" s="21"/>
      <c r="C51" s="28" t="s">
        <v>112</v>
      </c>
      <c r="L51" s="21"/>
    </row>
    <row r="52" spans="2:12" s="1" customFormat="1" ht="16.5" customHeight="1">
      <c r="B52" s="33"/>
      <c r="E52" s="333" t="s">
        <v>113</v>
      </c>
      <c r="F52" s="332"/>
      <c r="G52" s="332"/>
      <c r="H52" s="332"/>
      <c r="L52" s="33"/>
    </row>
    <row r="53" spans="2:12" s="1" customFormat="1" ht="12" customHeight="1">
      <c r="B53" s="33"/>
      <c r="C53" s="28" t="s">
        <v>114</v>
      </c>
      <c r="L53" s="33"/>
    </row>
    <row r="54" spans="2:12" s="1" customFormat="1" ht="16.5" customHeight="1">
      <c r="B54" s="33"/>
      <c r="E54" s="325" t="str">
        <f>E11</f>
        <v>01.99 - Vedlejší rozpočtové náklady</v>
      </c>
      <c r="F54" s="332"/>
      <c r="G54" s="332"/>
      <c r="H54" s="33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J88</f>
        <v>0</v>
      </c>
      <c r="L63" s="33"/>
      <c r="AU63" s="18" t="s">
        <v>119</v>
      </c>
    </row>
    <row r="64" spans="2:12" s="8" customFormat="1" ht="24.95" customHeight="1">
      <c r="B64" s="104"/>
      <c r="D64" s="105" t="s">
        <v>2808</v>
      </c>
      <c r="E64" s="106"/>
      <c r="F64" s="106"/>
      <c r="G64" s="106"/>
      <c r="H64" s="106"/>
      <c r="I64" s="106"/>
      <c r="J64" s="107">
        <f>J89</f>
        <v>0</v>
      </c>
      <c r="L64" s="104"/>
    </row>
    <row r="65" spans="2:12" s="9" customFormat="1" ht="19.9" customHeight="1">
      <c r="B65" s="108"/>
      <c r="D65" s="109" t="s">
        <v>2809</v>
      </c>
      <c r="E65" s="110"/>
      <c r="F65" s="110"/>
      <c r="G65" s="110"/>
      <c r="H65" s="110"/>
      <c r="I65" s="110"/>
      <c r="J65" s="111">
        <f>J90</f>
        <v>0</v>
      </c>
      <c r="L65" s="108"/>
    </row>
    <row r="66" spans="2:12" s="9" customFormat="1" ht="19.9" customHeight="1">
      <c r="B66" s="108"/>
      <c r="D66" s="109" t="s">
        <v>2272</v>
      </c>
      <c r="E66" s="110"/>
      <c r="F66" s="110"/>
      <c r="G66" s="110"/>
      <c r="H66" s="110"/>
      <c r="I66" s="110"/>
      <c r="J66" s="111">
        <f>J97</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33" t="str">
        <f>E7</f>
        <v>Mendelova univerzita v Brně, Zemědělská 1665/1, Brno-revize1</v>
      </c>
      <c r="F76" s="334"/>
      <c r="G76" s="334"/>
      <c r="H76" s="334"/>
      <c r="L76" s="33"/>
    </row>
    <row r="77" spans="2:12" ht="12" customHeight="1">
      <c r="B77" s="21"/>
      <c r="C77" s="28" t="s">
        <v>112</v>
      </c>
      <c r="L77" s="21"/>
    </row>
    <row r="78" spans="2:12" s="1" customFormat="1" ht="16.5" customHeight="1">
      <c r="B78" s="33"/>
      <c r="E78" s="333" t="s">
        <v>113</v>
      </c>
      <c r="F78" s="332"/>
      <c r="G78" s="332"/>
      <c r="H78" s="332"/>
      <c r="L78" s="33"/>
    </row>
    <row r="79" spans="2:12" s="1" customFormat="1" ht="12" customHeight="1">
      <c r="B79" s="33"/>
      <c r="C79" s="28" t="s">
        <v>114</v>
      </c>
      <c r="L79" s="33"/>
    </row>
    <row r="80" spans="2:12" s="1" customFormat="1" ht="16.5" customHeight="1">
      <c r="B80" s="33"/>
      <c r="E80" s="325" t="str">
        <f>E11</f>
        <v>01.99 - Vedlejší rozpočtové náklady</v>
      </c>
      <c r="F80" s="332"/>
      <c r="G80" s="332"/>
      <c r="H80" s="332"/>
      <c r="L80" s="33"/>
    </row>
    <row r="81" spans="2:12" s="1" customFormat="1" ht="6.95" customHeight="1">
      <c r="B81" s="33"/>
      <c r="L81" s="33"/>
    </row>
    <row r="82" spans="2:12" s="1" customFormat="1" ht="12" customHeight="1">
      <c r="B82" s="33"/>
      <c r="C82" s="28" t="s">
        <v>21</v>
      </c>
      <c r="F82" s="26" t="str">
        <f>F14</f>
        <v xml:space="preserve"> </v>
      </c>
      <c r="I82" s="28" t="s">
        <v>23</v>
      </c>
      <c r="J82" s="50" t="str">
        <f>IF(J14="","",J14)</f>
        <v>9. 11. 2021</v>
      </c>
      <c r="L82" s="33"/>
    </row>
    <row r="83" spans="2:12" s="1" customFormat="1" ht="6.95" customHeight="1">
      <c r="B83" s="33"/>
      <c r="L83" s="33"/>
    </row>
    <row r="84" spans="2:12" s="1" customFormat="1" ht="40.15" customHeight="1">
      <c r="B84" s="33"/>
      <c r="C84" s="28" t="s">
        <v>25</v>
      </c>
      <c r="F84" s="26" t="str">
        <f>E17</f>
        <v xml:space="preserve"> </v>
      </c>
      <c r="I84" s="28" t="s">
        <v>30</v>
      </c>
      <c r="J84" s="31" t="str">
        <f>E23</f>
        <v>Energy Benefit Centre a.s., Křenová 438/3, Praha</v>
      </c>
      <c r="L84" s="33"/>
    </row>
    <row r="85" spans="2:12" s="1" customFormat="1" ht="40.15" customHeight="1">
      <c r="B85" s="33"/>
      <c r="C85" s="28" t="s">
        <v>28</v>
      </c>
      <c r="F85" s="26" t="str">
        <f>IF(E20="","",E20)</f>
        <v>Vyplň údaj</v>
      </c>
      <c r="I85" s="28" t="s">
        <v>33</v>
      </c>
      <c r="J85" s="31" t="str">
        <f>E26</f>
        <v>CKN Invest spol. s r.o., Ing. Rudolf Hlaváč</v>
      </c>
      <c r="L85" s="33"/>
    </row>
    <row r="86" spans="2:12" s="1" customFormat="1" ht="10.35" customHeight="1">
      <c r="B86" s="33"/>
      <c r="L86" s="33"/>
    </row>
    <row r="87" spans="2:20" s="10" customFormat="1" ht="29.25" customHeight="1">
      <c r="B87" s="112"/>
      <c r="C87" s="113" t="s">
        <v>147</v>
      </c>
      <c r="D87" s="114" t="s">
        <v>58</v>
      </c>
      <c r="E87" s="114" t="s">
        <v>54</v>
      </c>
      <c r="F87" s="114" t="s">
        <v>55</v>
      </c>
      <c r="G87" s="114" t="s">
        <v>148</v>
      </c>
      <c r="H87" s="114" t="s">
        <v>149</v>
      </c>
      <c r="I87" s="114" t="s">
        <v>150</v>
      </c>
      <c r="J87" s="114" t="s">
        <v>118</v>
      </c>
      <c r="K87" s="115" t="s">
        <v>151</v>
      </c>
      <c r="L87" s="112"/>
      <c r="M87" s="57" t="s">
        <v>3</v>
      </c>
      <c r="N87" s="58" t="s">
        <v>43</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72</v>
      </c>
      <c r="AU88" s="18" t="s">
        <v>119</v>
      </c>
      <c r="BK88" s="119">
        <f>BK89</f>
        <v>0</v>
      </c>
    </row>
    <row r="89" spans="2:63" s="11" customFormat="1" ht="25.9" customHeight="1">
      <c r="B89" s="120"/>
      <c r="D89" s="121" t="s">
        <v>72</v>
      </c>
      <c r="E89" s="122" t="s">
        <v>2810</v>
      </c>
      <c r="F89" s="122" t="s">
        <v>95</v>
      </c>
      <c r="I89" s="123"/>
      <c r="J89" s="124">
        <f>BK89</f>
        <v>0</v>
      </c>
      <c r="L89" s="120"/>
      <c r="M89" s="125"/>
      <c r="P89" s="126">
        <f>P90+P97</f>
        <v>0</v>
      </c>
      <c r="R89" s="126">
        <f>R90+R97</f>
        <v>0</v>
      </c>
      <c r="T89" s="127">
        <f>T90+T97</f>
        <v>0</v>
      </c>
      <c r="AR89" s="121" t="s">
        <v>169</v>
      </c>
      <c r="AT89" s="128" t="s">
        <v>72</v>
      </c>
      <c r="AU89" s="128" t="s">
        <v>73</v>
      </c>
      <c r="AY89" s="121" t="s">
        <v>161</v>
      </c>
      <c r="BK89" s="129">
        <f>BK90+BK97</f>
        <v>0</v>
      </c>
    </row>
    <row r="90" spans="2:63" s="11" customFormat="1" ht="22.9" customHeight="1">
      <c r="B90" s="120"/>
      <c r="D90" s="121" t="s">
        <v>72</v>
      </c>
      <c r="E90" s="130" t="s">
        <v>2811</v>
      </c>
      <c r="F90" s="130" t="s">
        <v>2812</v>
      </c>
      <c r="I90" s="123"/>
      <c r="J90" s="131">
        <f>BK90</f>
        <v>0</v>
      </c>
      <c r="L90" s="120"/>
      <c r="M90" s="125"/>
      <c r="P90" s="126">
        <f>SUM(P91:P96)</f>
        <v>0</v>
      </c>
      <c r="R90" s="126">
        <f>SUM(R91:R96)</f>
        <v>0</v>
      </c>
      <c r="T90" s="127">
        <f>SUM(T91:T96)</f>
        <v>0</v>
      </c>
      <c r="AR90" s="121" t="s">
        <v>169</v>
      </c>
      <c r="AT90" s="128" t="s">
        <v>72</v>
      </c>
      <c r="AU90" s="128" t="s">
        <v>80</v>
      </c>
      <c r="AY90" s="121" t="s">
        <v>161</v>
      </c>
      <c r="BK90" s="129">
        <f>SUM(BK91:BK96)</f>
        <v>0</v>
      </c>
    </row>
    <row r="91" spans="2:65" s="1" customFormat="1" ht="49.15" customHeight="1">
      <c r="B91" s="132"/>
      <c r="C91" s="133" t="s">
        <v>80</v>
      </c>
      <c r="D91" s="133" t="s">
        <v>164</v>
      </c>
      <c r="E91" s="134" t="s">
        <v>4221</v>
      </c>
      <c r="F91" s="135" t="s">
        <v>4222</v>
      </c>
      <c r="G91" s="136" t="s">
        <v>2522</v>
      </c>
      <c r="H91" s="137">
        <v>1</v>
      </c>
      <c r="I91" s="138"/>
      <c r="J91" s="139">
        <f aca="true" t="shared" si="0" ref="J91">ROUND(I91*H91,2)</f>
        <v>0</v>
      </c>
      <c r="K91" s="135" t="s">
        <v>3</v>
      </c>
      <c r="L91" s="33"/>
      <c r="M91" s="140" t="s">
        <v>3</v>
      </c>
      <c r="N91" s="141" t="s">
        <v>44</v>
      </c>
      <c r="P91" s="142">
        <f>O91*H92</f>
        <v>0</v>
      </c>
      <c r="Q91" s="142">
        <v>0</v>
      </c>
      <c r="R91" s="142">
        <f>Q91*H92</f>
        <v>0</v>
      </c>
      <c r="S91" s="142">
        <v>0</v>
      </c>
      <c r="T91" s="143">
        <f>S91*H92</f>
        <v>0</v>
      </c>
      <c r="AR91" s="144" t="s">
        <v>2118</v>
      </c>
      <c r="AT91" s="144" t="s">
        <v>164</v>
      </c>
      <c r="AU91" s="144" t="s">
        <v>82</v>
      </c>
      <c r="AY91" s="18" t="s">
        <v>161</v>
      </c>
      <c r="BE91" s="145">
        <f>IF(N91="základní",J92,0)</f>
        <v>0</v>
      </c>
      <c r="BF91" s="145">
        <f>IF(N91="snížená",J92,0)</f>
        <v>0</v>
      </c>
      <c r="BG91" s="145">
        <f>IF(N91="zákl. přenesená",J92,0)</f>
        <v>0</v>
      </c>
      <c r="BH91" s="145">
        <f>IF(N91="sníž. přenesená",J92,0)</f>
        <v>0</v>
      </c>
      <c r="BI91" s="145">
        <f>IF(N91="nulová",J92,0)</f>
        <v>0</v>
      </c>
      <c r="BJ91" s="18" t="s">
        <v>80</v>
      </c>
      <c r="BK91" s="145">
        <f>ROUND(I92*H92,2)</f>
        <v>0</v>
      </c>
      <c r="BL91" s="18" t="s">
        <v>2118</v>
      </c>
      <c r="BM91" s="144" t="s">
        <v>2815</v>
      </c>
    </row>
    <row r="92" spans="2:65" s="1" customFormat="1" ht="49.15" customHeight="1">
      <c r="B92" s="132"/>
      <c r="C92" s="350">
        <v>2</v>
      </c>
      <c r="D92" s="350" t="s">
        <v>164</v>
      </c>
      <c r="E92" s="351" t="s">
        <v>2813</v>
      </c>
      <c r="F92" s="352" t="s">
        <v>2814</v>
      </c>
      <c r="G92" s="353" t="s">
        <v>2522</v>
      </c>
      <c r="H92" s="354">
        <v>1</v>
      </c>
      <c r="I92" s="138"/>
      <c r="J92" s="355">
        <f>ROUND(I92*H92,2)</f>
        <v>0</v>
      </c>
      <c r="K92" s="352" t="s">
        <v>3</v>
      </c>
      <c r="L92" s="33"/>
      <c r="M92" s="140"/>
      <c r="N92" s="141"/>
      <c r="P92" s="142"/>
      <c r="Q92" s="142"/>
      <c r="R92" s="142"/>
      <c r="S92" s="142"/>
      <c r="T92" s="143"/>
      <c r="AR92" s="144"/>
      <c r="AT92" s="144"/>
      <c r="AU92" s="144"/>
      <c r="AY92" s="18"/>
      <c r="BE92" s="145"/>
      <c r="BF92" s="145"/>
      <c r="BG92" s="145"/>
      <c r="BH92" s="145"/>
      <c r="BI92" s="145"/>
      <c r="BJ92" s="18"/>
      <c r="BK92" s="145"/>
      <c r="BL92" s="18"/>
      <c r="BM92" s="144"/>
    </row>
    <row r="93" spans="2:65" s="1" customFormat="1" ht="24.2" customHeight="1">
      <c r="B93" s="132"/>
      <c r="C93" s="133">
        <v>3</v>
      </c>
      <c r="D93" s="133" t="s">
        <v>164</v>
      </c>
      <c r="E93" s="134" t="s">
        <v>2816</v>
      </c>
      <c r="F93" s="135" t="s">
        <v>2817</v>
      </c>
      <c r="G93" s="136" t="s">
        <v>2818</v>
      </c>
      <c r="H93" s="137">
        <v>1</v>
      </c>
      <c r="I93" s="138"/>
      <c r="J93" s="139">
        <f aca="true" t="shared" si="1" ref="J93:J96">ROUND(I93*H93,2)</f>
        <v>0</v>
      </c>
      <c r="K93" s="135" t="s">
        <v>3</v>
      </c>
      <c r="L93" s="33"/>
      <c r="M93" s="140" t="s">
        <v>3</v>
      </c>
      <c r="N93" s="141" t="s">
        <v>44</v>
      </c>
      <c r="P93" s="142">
        <f aca="true" t="shared" si="2" ref="P93:P96">O93*H93</f>
        <v>0</v>
      </c>
      <c r="Q93" s="142">
        <v>0</v>
      </c>
      <c r="R93" s="142">
        <f aca="true" t="shared" si="3" ref="R93:R96">Q93*H93</f>
        <v>0</v>
      </c>
      <c r="S93" s="142">
        <v>0</v>
      </c>
      <c r="T93" s="143">
        <f aca="true" t="shared" si="4" ref="T93:T96">S93*H93</f>
        <v>0</v>
      </c>
      <c r="AR93" s="144" t="s">
        <v>2118</v>
      </c>
      <c r="AT93" s="144" t="s">
        <v>164</v>
      </c>
      <c r="AU93" s="144" t="s">
        <v>82</v>
      </c>
      <c r="AY93" s="18" t="s">
        <v>161</v>
      </c>
      <c r="BE93" s="145">
        <f aca="true" t="shared" si="5" ref="BE93:BE96">IF(N93="základní",J93,0)</f>
        <v>0</v>
      </c>
      <c r="BF93" s="145">
        <f aca="true" t="shared" si="6" ref="BF93:BF96">IF(N93="snížená",J93,0)</f>
        <v>0</v>
      </c>
      <c r="BG93" s="145">
        <f aca="true" t="shared" si="7" ref="BG93:BG96">IF(N93="zákl. přenesená",J93,0)</f>
        <v>0</v>
      </c>
      <c r="BH93" s="145">
        <f aca="true" t="shared" si="8" ref="BH93:BH96">IF(N93="sníž. přenesená",J93,0)</f>
        <v>0</v>
      </c>
      <c r="BI93" s="145">
        <f aca="true" t="shared" si="9" ref="BI93:BI96">IF(N93="nulová",J93,0)</f>
        <v>0</v>
      </c>
      <c r="BJ93" s="18" t="s">
        <v>80</v>
      </c>
      <c r="BK93" s="145">
        <f aca="true" t="shared" si="10" ref="BK93:BK96">ROUND(I93*H93,2)</f>
        <v>0</v>
      </c>
      <c r="BL93" s="18" t="s">
        <v>2118</v>
      </c>
      <c r="BM93" s="144" t="s">
        <v>2819</v>
      </c>
    </row>
    <row r="94" spans="2:65" s="1" customFormat="1" ht="37.9" customHeight="1">
      <c r="B94" s="132"/>
      <c r="C94" s="133">
        <v>4</v>
      </c>
      <c r="D94" s="133" t="s">
        <v>164</v>
      </c>
      <c r="E94" s="134" t="s">
        <v>2820</v>
      </c>
      <c r="F94" s="135" t="s">
        <v>2821</v>
      </c>
      <c r="G94" s="136" t="s">
        <v>2818</v>
      </c>
      <c r="H94" s="137">
        <v>1</v>
      </c>
      <c r="I94" s="138"/>
      <c r="J94" s="139">
        <f t="shared" si="1"/>
        <v>0</v>
      </c>
      <c r="K94" s="135" t="s">
        <v>3</v>
      </c>
      <c r="L94" s="33"/>
      <c r="M94" s="140" t="s">
        <v>3</v>
      </c>
      <c r="N94" s="141" t="s">
        <v>44</v>
      </c>
      <c r="P94" s="142">
        <f t="shared" si="2"/>
        <v>0</v>
      </c>
      <c r="Q94" s="142">
        <v>0</v>
      </c>
      <c r="R94" s="142">
        <f t="shared" si="3"/>
        <v>0</v>
      </c>
      <c r="S94" s="142">
        <v>0</v>
      </c>
      <c r="T94" s="143">
        <f t="shared" si="4"/>
        <v>0</v>
      </c>
      <c r="AR94" s="144" t="s">
        <v>2118</v>
      </c>
      <c r="AT94" s="144" t="s">
        <v>164</v>
      </c>
      <c r="AU94" s="144" t="s">
        <v>82</v>
      </c>
      <c r="AY94" s="18" t="s">
        <v>161</v>
      </c>
      <c r="BE94" s="145">
        <f t="shared" si="5"/>
        <v>0</v>
      </c>
      <c r="BF94" s="145">
        <f t="shared" si="6"/>
        <v>0</v>
      </c>
      <c r="BG94" s="145">
        <f t="shared" si="7"/>
        <v>0</v>
      </c>
      <c r="BH94" s="145">
        <f t="shared" si="8"/>
        <v>0</v>
      </c>
      <c r="BI94" s="145">
        <f t="shared" si="9"/>
        <v>0</v>
      </c>
      <c r="BJ94" s="18" t="s">
        <v>80</v>
      </c>
      <c r="BK94" s="145">
        <f t="shared" si="10"/>
        <v>0</v>
      </c>
      <c r="BL94" s="18" t="s">
        <v>2118</v>
      </c>
      <c r="BM94" s="144" t="s">
        <v>2822</v>
      </c>
    </row>
    <row r="95" spans="2:65" s="1" customFormat="1" ht="24.2" customHeight="1">
      <c r="B95" s="132"/>
      <c r="C95" s="133">
        <v>5</v>
      </c>
      <c r="D95" s="133" t="s">
        <v>164</v>
      </c>
      <c r="E95" s="134" t="s">
        <v>2825</v>
      </c>
      <c r="F95" s="135" t="s">
        <v>2826</v>
      </c>
      <c r="G95" s="136" t="s">
        <v>2818</v>
      </c>
      <c r="H95" s="137">
        <v>1</v>
      </c>
      <c r="I95" s="138"/>
      <c r="J95" s="139">
        <f t="shared" si="1"/>
        <v>0</v>
      </c>
      <c r="K95" s="135" t="s">
        <v>3</v>
      </c>
      <c r="L95" s="33"/>
      <c r="M95" s="140" t="s">
        <v>3</v>
      </c>
      <c r="N95" s="141" t="s">
        <v>44</v>
      </c>
      <c r="P95" s="142">
        <f t="shared" si="2"/>
        <v>0</v>
      </c>
      <c r="Q95" s="142">
        <v>0</v>
      </c>
      <c r="R95" s="142">
        <f t="shared" si="3"/>
        <v>0</v>
      </c>
      <c r="S95" s="142">
        <v>0</v>
      </c>
      <c r="T95" s="143">
        <f t="shared" si="4"/>
        <v>0</v>
      </c>
      <c r="AR95" s="144" t="s">
        <v>2118</v>
      </c>
      <c r="AT95" s="144" t="s">
        <v>164</v>
      </c>
      <c r="AU95" s="144" t="s">
        <v>82</v>
      </c>
      <c r="AY95" s="18" t="s">
        <v>161</v>
      </c>
      <c r="BE95" s="145">
        <f t="shared" si="5"/>
        <v>0</v>
      </c>
      <c r="BF95" s="145">
        <f t="shared" si="6"/>
        <v>0</v>
      </c>
      <c r="BG95" s="145">
        <f t="shared" si="7"/>
        <v>0</v>
      </c>
      <c r="BH95" s="145">
        <f t="shared" si="8"/>
        <v>0</v>
      </c>
      <c r="BI95" s="145">
        <f t="shared" si="9"/>
        <v>0</v>
      </c>
      <c r="BJ95" s="18" t="s">
        <v>80</v>
      </c>
      <c r="BK95" s="145">
        <f t="shared" si="10"/>
        <v>0</v>
      </c>
      <c r="BL95" s="18" t="s">
        <v>2118</v>
      </c>
      <c r="BM95" s="144" t="s">
        <v>2827</v>
      </c>
    </row>
    <row r="96" spans="2:65" s="1" customFormat="1" ht="24.2" customHeight="1">
      <c r="B96" s="132"/>
      <c r="C96" s="133">
        <v>6</v>
      </c>
      <c r="D96" s="133" t="s">
        <v>164</v>
      </c>
      <c r="E96" s="134" t="s">
        <v>2828</v>
      </c>
      <c r="F96" s="135" t="s">
        <v>2829</v>
      </c>
      <c r="G96" s="136" t="s">
        <v>2818</v>
      </c>
      <c r="H96" s="137">
        <v>1</v>
      </c>
      <c r="I96" s="138"/>
      <c r="J96" s="139">
        <f t="shared" si="1"/>
        <v>0</v>
      </c>
      <c r="K96" s="135" t="s">
        <v>3</v>
      </c>
      <c r="L96" s="33"/>
      <c r="M96" s="140" t="s">
        <v>3</v>
      </c>
      <c r="N96" s="141" t="s">
        <v>44</v>
      </c>
      <c r="P96" s="142">
        <f t="shared" si="2"/>
        <v>0</v>
      </c>
      <c r="Q96" s="142">
        <v>0</v>
      </c>
      <c r="R96" s="142">
        <f t="shared" si="3"/>
        <v>0</v>
      </c>
      <c r="S96" s="142">
        <v>0</v>
      </c>
      <c r="T96" s="143">
        <f t="shared" si="4"/>
        <v>0</v>
      </c>
      <c r="AR96" s="144" t="s">
        <v>2118</v>
      </c>
      <c r="AT96" s="144" t="s">
        <v>164</v>
      </c>
      <c r="AU96" s="144" t="s">
        <v>82</v>
      </c>
      <c r="AY96" s="18" t="s">
        <v>161</v>
      </c>
      <c r="BE96" s="145">
        <f t="shared" si="5"/>
        <v>0</v>
      </c>
      <c r="BF96" s="145">
        <f t="shared" si="6"/>
        <v>0</v>
      </c>
      <c r="BG96" s="145">
        <f t="shared" si="7"/>
        <v>0</v>
      </c>
      <c r="BH96" s="145">
        <f t="shared" si="8"/>
        <v>0</v>
      </c>
      <c r="BI96" s="145">
        <f t="shared" si="9"/>
        <v>0</v>
      </c>
      <c r="BJ96" s="18" t="s">
        <v>80</v>
      </c>
      <c r="BK96" s="145">
        <f t="shared" si="10"/>
        <v>0</v>
      </c>
      <c r="BL96" s="18" t="s">
        <v>2118</v>
      </c>
      <c r="BM96" s="144" t="s">
        <v>2830</v>
      </c>
    </row>
    <row r="97" spans="2:63" s="11" customFormat="1" ht="22.9" customHeight="1">
      <c r="B97" s="120"/>
      <c r="D97" s="121" t="s">
        <v>72</v>
      </c>
      <c r="E97" s="130" t="s">
        <v>2518</v>
      </c>
      <c r="F97" s="130" t="s">
        <v>2519</v>
      </c>
      <c r="I97" s="123"/>
      <c r="J97" s="131">
        <f>BK97</f>
        <v>0</v>
      </c>
      <c r="L97" s="120"/>
      <c r="M97" s="125"/>
      <c r="P97" s="126">
        <f>SUM(P98:P99)</f>
        <v>0</v>
      </c>
      <c r="R97" s="126">
        <f>SUM(R98:R99)</f>
        <v>0</v>
      </c>
      <c r="T97" s="127">
        <f>SUM(T98:T99)</f>
        <v>0</v>
      </c>
      <c r="AR97" s="121" t="s">
        <v>216</v>
      </c>
      <c r="AT97" s="128" t="s">
        <v>72</v>
      </c>
      <c r="AU97" s="128" t="s">
        <v>80</v>
      </c>
      <c r="AY97" s="121" t="s">
        <v>161</v>
      </c>
      <c r="BK97" s="129">
        <f>SUM(BK98:BK99)</f>
        <v>0</v>
      </c>
    </row>
    <row r="98" spans="2:65" s="1" customFormat="1" ht="24.2" customHeight="1">
      <c r="B98" s="132"/>
      <c r="C98" s="133">
        <v>7</v>
      </c>
      <c r="D98" s="133" t="s">
        <v>164</v>
      </c>
      <c r="E98" s="134" t="s">
        <v>2832</v>
      </c>
      <c r="F98" s="135" t="s">
        <v>2833</v>
      </c>
      <c r="G98" s="136" t="s">
        <v>2522</v>
      </c>
      <c r="H98" s="137">
        <v>1</v>
      </c>
      <c r="I98" s="138"/>
      <c r="J98" s="139">
        <f>ROUND(I98*H98,2)</f>
        <v>0</v>
      </c>
      <c r="K98" s="135" t="s">
        <v>3</v>
      </c>
      <c r="L98" s="33"/>
      <c r="M98" s="140" t="s">
        <v>3</v>
      </c>
      <c r="N98" s="141" t="s">
        <v>44</v>
      </c>
      <c r="P98" s="142">
        <f>O98*H98</f>
        <v>0</v>
      </c>
      <c r="Q98" s="142">
        <v>0</v>
      </c>
      <c r="R98" s="142">
        <f>Q98*H98</f>
        <v>0</v>
      </c>
      <c r="S98" s="142">
        <v>0</v>
      </c>
      <c r="T98" s="143">
        <f>S98*H98</f>
        <v>0</v>
      </c>
      <c r="AR98" s="144" t="s">
        <v>2831</v>
      </c>
      <c r="AT98" s="144" t="s">
        <v>164</v>
      </c>
      <c r="AU98" s="144" t="s">
        <v>82</v>
      </c>
      <c r="AY98" s="18" t="s">
        <v>161</v>
      </c>
      <c r="BE98" s="145">
        <f>IF(N98="základní",J98,0)</f>
        <v>0</v>
      </c>
      <c r="BF98" s="145">
        <f>IF(N98="snížená",J98,0)</f>
        <v>0</v>
      </c>
      <c r="BG98" s="145">
        <f>IF(N98="zákl. přenesená",J98,0)</f>
        <v>0</v>
      </c>
      <c r="BH98" s="145">
        <f>IF(N98="sníž. přenesená",J98,0)</f>
        <v>0</v>
      </c>
      <c r="BI98" s="145">
        <f>IF(N98="nulová",J98,0)</f>
        <v>0</v>
      </c>
      <c r="BJ98" s="18" t="s">
        <v>80</v>
      </c>
      <c r="BK98" s="145">
        <f>ROUND(I98*H98,2)</f>
        <v>0</v>
      </c>
      <c r="BL98" s="18" t="s">
        <v>2831</v>
      </c>
      <c r="BM98" s="144" t="s">
        <v>2834</v>
      </c>
    </row>
    <row r="99" spans="2:65" s="1" customFormat="1" ht="24.2" customHeight="1">
      <c r="B99" s="132"/>
      <c r="C99" s="133">
        <v>8</v>
      </c>
      <c r="D99" s="133" t="s">
        <v>164</v>
      </c>
      <c r="E99" s="134" t="s">
        <v>2835</v>
      </c>
      <c r="F99" s="135" t="s">
        <v>2836</v>
      </c>
      <c r="G99" s="136" t="s">
        <v>2522</v>
      </c>
      <c r="H99" s="137">
        <v>1</v>
      </c>
      <c r="I99" s="138"/>
      <c r="J99" s="139">
        <f>ROUND(I99*H99,2)</f>
        <v>0</v>
      </c>
      <c r="K99" s="135" t="s">
        <v>3</v>
      </c>
      <c r="L99" s="33"/>
      <c r="M99" s="140" t="s">
        <v>3</v>
      </c>
      <c r="N99" s="141" t="s">
        <v>44</v>
      </c>
      <c r="P99" s="142">
        <f>O99*H99</f>
        <v>0</v>
      </c>
      <c r="Q99" s="142">
        <v>0</v>
      </c>
      <c r="R99" s="142">
        <f>Q99*H99</f>
        <v>0</v>
      </c>
      <c r="S99" s="142">
        <v>0</v>
      </c>
      <c r="T99" s="143">
        <f>S99*H99</f>
        <v>0</v>
      </c>
      <c r="AR99" s="144" t="s">
        <v>2831</v>
      </c>
      <c r="AT99" s="144" t="s">
        <v>164</v>
      </c>
      <c r="AU99" s="144" t="s">
        <v>82</v>
      </c>
      <c r="AY99" s="18" t="s">
        <v>161</v>
      </c>
      <c r="BE99" s="145">
        <f>IF(N99="základní",J99,0)</f>
        <v>0</v>
      </c>
      <c r="BF99" s="145">
        <f>IF(N99="snížená",J99,0)</f>
        <v>0</v>
      </c>
      <c r="BG99" s="145">
        <f>IF(N99="zákl. přenesená",J99,0)</f>
        <v>0</v>
      </c>
      <c r="BH99" s="145">
        <f>IF(N99="sníž. přenesená",J99,0)</f>
        <v>0</v>
      </c>
      <c r="BI99" s="145">
        <f>IF(N99="nulová",J99,0)</f>
        <v>0</v>
      </c>
      <c r="BJ99" s="18" t="s">
        <v>80</v>
      </c>
      <c r="BK99" s="145">
        <f>ROUND(I99*H99,2)</f>
        <v>0</v>
      </c>
      <c r="BL99" s="18" t="s">
        <v>2831</v>
      </c>
      <c r="BM99" s="144" t="s">
        <v>2837</v>
      </c>
    </row>
    <row r="100" spans="2:12" s="1" customFormat="1" ht="24">
      <c r="B100" s="42"/>
      <c r="C100" s="133">
        <v>9</v>
      </c>
      <c r="D100" s="133" t="s">
        <v>164</v>
      </c>
      <c r="E100" s="134" t="s">
        <v>2838</v>
      </c>
      <c r="F100" s="135" t="s">
        <v>2839</v>
      </c>
      <c r="G100" s="136" t="s">
        <v>2522</v>
      </c>
      <c r="H100" s="137">
        <v>1</v>
      </c>
      <c r="I100" s="138"/>
      <c r="J100" s="139">
        <f>ROUND(I100*H100,2)</f>
        <v>0</v>
      </c>
      <c r="K100" s="135" t="s">
        <v>3</v>
      </c>
      <c r="L100" s="33"/>
    </row>
  </sheetData>
  <autoFilter ref="C87:K99"/>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804"/>
  <sheetViews>
    <sheetView showGridLines="0" workbookViewId="0" topLeftCell="A1789">
      <selection activeCell="W1717" sqref="W171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t="s">
        <v>6</v>
      </c>
      <c r="M2" s="296"/>
      <c r="N2" s="296"/>
      <c r="O2" s="296"/>
      <c r="P2" s="296"/>
      <c r="Q2" s="296"/>
      <c r="R2" s="296"/>
      <c r="S2" s="296"/>
      <c r="T2" s="296"/>
      <c r="U2" s="296"/>
      <c r="V2" s="296"/>
      <c r="AT2" s="18" t="s">
        <v>102</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33" t="str">
        <f>'Rekapitulace stavby'!K6</f>
        <v>Mendelova univerzita v Brně, Zemědělská 1665/1, Brno-revize1</v>
      </c>
      <c r="F7" s="334"/>
      <c r="G7" s="334"/>
      <c r="H7" s="334"/>
      <c r="L7" s="21"/>
    </row>
    <row r="8" spans="2:12" ht="12" customHeight="1">
      <c r="B8" s="21"/>
      <c r="D8" s="28" t="s">
        <v>112</v>
      </c>
      <c r="L8" s="21"/>
    </row>
    <row r="9" spans="2:12" s="1" customFormat="1" ht="16.5" customHeight="1">
      <c r="B9" s="33"/>
      <c r="E9" s="333" t="s">
        <v>2840</v>
      </c>
      <c r="F9" s="332"/>
      <c r="G9" s="332"/>
      <c r="H9" s="332"/>
      <c r="L9" s="33"/>
    </row>
    <row r="10" spans="2:12" s="1" customFormat="1" ht="12" customHeight="1">
      <c r="B10" s="33"/>
      <c r="D10" s="28" t="s">
        <v>114</v>
      </c>
      <c r="L10" s="33"/>
    </row>
    <row r="11" spans="2:12" s="1" customFormat="1" ht="16.5" customHeight="1">
      <c r="B11" s="33"/>
      <c r="E11" s="325" t="s">
        <v>2841</v>
      </c>
      <c r="F11" s="332"/>
      <c r="G11" s="332"/>
      <c r="H11" s="33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35" t="str">
        <f>'Rekapitulace stavby'!E14</f>
        <v>Vyplň údaj</v>
      </c>
      <c r="F20" s="317"/>
      <c r="G20" s="317"/>
      <c r="H20" s="31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21" t="s">
        <v>3</v>
      </c>
      <c r="F29" s="321"/>
      <c r="G29" s="321"/>
      <c r="H29" s="32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ROUND(J114,2)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ROUND((SUM(BE114:BE1803)),2)</f>
        <v>0</v>
      </c>
      <c r="I35" s="94">
        <v>0.21</v>
      </c>
      <c r="J35" s="84">
        <f>ROUND(((SUM(BE114:BE1803))*I35),2)</f>
        <v>0</v>
      </c>
      <c r="L35" s="33"/>
    </row>
    <row r="36" spans="2:12" s="1" customFormat="1" ht="14.45" customHeight="1">
      <c r="B36" s="33"/>
      <c r="E36" s="28" t="s">
        <v>45</v>
      </c>
      <c r="F36" s="84">
        <f>ROUND((SUM(BF114:BF1803)),2)</f>
        <v>0</v>
      </c>
      <c r="I36" s="94">
        <v>0.15</v>
      </c>
      <c r="J36" s="84">
        <f>ROUND(((SUM(BF114:BF1803))*I36),2)</f>
        <v>0</v>
      </c>
      <c r="L36" s="33"/>
    </row>
    <row r="37" spans="2:12" s="1" customFormat="1" ht="14.45" customHeight="1" hidden="1">
      <c r="B37" s="33"/>
      <c r="E37" s="28" t="s">
        <v>46</v>
      </c>
      <c r="F37" s="84">
        <f>ROUND((SUM(BG114:BG1803)),2)</f>
        <v>0</v>
      </c>
      <c r="I37" s="94">
        <v>0.21</v>
      </c>
      <c r="J37" s="84">
        <f>0</f>
        <v>0</v>
      </c>
      <c r="L37" s="33"/>
    </row>
    <row r="38" spans="2:12" s="1" customFormat="1" ht="14.45" customHeight="1" hidden="1">
      <c r="B38" s="33"/>
      <c r="E38" s="28" t="s">
        <v>47</v>
      </c>
      <c r="F38" s="84">
        <f>ROUND((SUM(BH114:BH1803)),2)</f>
        <v>0</v>
      </c>
      <c r="I38" s="94">
        <v>0.15</v>
      </c>
      <c r="J38" s="84">
        <f>0</f>
        <v>0</v>
      </c>
      <c r="L38" s="33"/>
    </row>
    <row r="39" spans="2:12" s="1" customFormat="1" ht="14.45" customHeight="1" hidden="1">
      <c r="B39" s="33"/>
      <c r="E39" s="28" t="s">
        <v>48</v>
      </c>
      <c r="F39" s="84">
        <f>ROUND((SUM(BI114:BI1803)),2)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33" t="str">
        <f>E7</f>
        <v>Mendelova univerzita v Brně, Zemědělská 1665/1, Brno-revize1</v>
      </c>
      <c r="F50" s="334"/>
      <c r="G50" s="334"/>
      <c r="H50" s="334"/>
      <c r="L50" s="33"/>
    </row>
    <row r="51" spans="2:12" ht="12" customHeight="1">
      <c r="B51" s="21"/>
      <c r="C51" s="28" t="s">
        <v>112</v>
      </c>
      <c r="L51" s="21"/>
    </row>
    <row r="52" spans="2:12" s="1" customFormat="1" ht="16.5" customHeight="1">
      <c r="B52" s="33"/>
      <c r="E52" s="333" t="s">
        <v>2840</v>
      </c>
      <c r="F52" s="332"/>
      <c r="G52" s="332"/>
      <c r="H52" s="332"/>
      <c r="L52" s="33"/>
    </row>
    <row r="53" spans="2:12" s="1" customFormat="1" ht="12" customHeight="1">
      <c r="B53" s="33"/>
      <c r="C53" s="28" t="s">
        <v>114</v>
      </c>
      <c r="L53" s="33"/>
    </row>
    <row r="54" spans="2:12" s="1" customFormat="1" ht="16.5" customHeight="1">
      <c r="B54" s="33"/>
      <c r="E54" s="325" t="str">
        <f>E11</f>
        <v>02.01 - Stavební část - fáze II.</v>
      </c>
      <c r="F54" s="332"/>
      <c r="G54" s="332"/>
      <c r="H54" s="33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J114</f>
        <v>0</v>
      </c>
      <c r="L63" s="33"/>
      <c r="AU63" s="18" t="s">
        <v>119</v>
      </c>
    </row>
    <row r="64" spans="2:12" s="8" customFormat="1" ht="24.95" customHeight="1">
      <c r="B64" s="104"/>
      <c r="D64" s="105" t="s">
        <v>121</v>
      </c>
      <c r="E64" s="106"/>
      <c r="F64" s="106"/>
      <c r="G64" s="106"/>
      <c r="H64" s="106"/>
      <c r="I64" s="106"/>
      <c r="J64" s="107">
        <f>J115</f>
        <v>0</v>
      </c>
      <c r="L64" s="104"/>
    </row>
    <row r="65" spans="2:12" s="9" customFormat="1" ht="19.9" customHeight="1">
      <c r="B65" s="108"/>
      <c r="D65" s="109" t="s">
        <v>2842</v>
      </c>
      <c r="E65" s="110"/>
      <c r="F65" s="110"/>
      <c r="G65" s="110"/>
      <c r="H65" s="110"/>
      <c r="I65" s="110"/>
      <c r="J65" s="111">
        <f>J116</f>
        <v>0</v>
      </c>
      <c r="L65" s="108"/>
    </row>
    <row r="66" spans="2:12" s="9" customFormat="1" ht="19.9" customHeight="1">
      <c r="B66" s="108"/>
      <c r="D66" s="109" t="s">
        <v>122</v>
      </c>
      <c r="E66" s="110"/>
      <c r="F66" s="110"/>
      <c r="G66" s="110"/>
      <c r="H66" s="110"/>
      <c r="I66" s="110"/>
      <c r="J66" s="111">
        <f>J131</f>
        <v>0</v>
      </c>
      <c r="L66" s="108"/>
    </row>
    <row r="67" spans="2:12" s="9" customFormat="1" ht="19.9" customHeight="1">
      <c r="B67" s="108"/>
      <c r="D67" s="109" t="s">
        <v>123</v>
      </c>
      <c r="E67" s="110"/>
      <c r="F67" s="110"/>
      <c r="G67" s="110"/>
      <c r="H67" s="110"/>
      <c r="I67" s="110"/>
      <c r="J67" s="111">
        <f>J156</f>
        <v>0</v>
      </c>
      <c r="L67" s="108"/>
    </row>
    <row r="68" spans="2:12" s="9" customFormat="1" ht="19.9" customHeight="1">
      <c r="B68" s="108"/>
      <c r="D68" s="109" t="s">
        <v>124</v>
      </c>
      <c r="E68" s="110"/>
      <c r="F68" s="110"/>
      <c r="G68" s="110"/>
      <c r="H68" s="110"/>
      <c r="I68" s="110"/>
      <c r="J68" s="111">
        <f>J234</f>
        <v>0</v>
      </c>
      <c r="L68" s="108"/>
    </row>
    <row r="69" spans="2:12" s="9" customFormat="1" ht="19.9" customHeight="1">
      <c r="B69" s="108"/>
      <c r="D69" s="109" t="s">
        <v>2843</v>
      </c>
      <c r="E69" s="110"/>
      <c r="F69" s="110"/>
      <c r="G69" s="110"/>
      <c r="H69" s="110"/>
      <c r="I69" s="110"/>
      <c r="J69" s="111">
        <f>J615</f>
        <v>0</v>
      </c>
      <c r="L69" s="108"/>
    </row>
    <row r="70" spans="2:12" s="9" customFormat="1" ht="19.9" customHeight="1">
      <c r="B70" s="108"/>
      <c r="D70" s="109" t="s">
        <v>125</v>
      </c>
      <c r="E70" s="110"/>
      <c r="F70" s="110"/>
      <c r="G70" s="110"/>
      <c r="H70" s="110"/>
      <c r="I70" s="110"/>
      <c r="J70" s="111">
        <f>J623</f>
        <v>0</v>
      </c>
      <c r="L70" s="108"/>
    </row>
    <row r="71" spans="2:12" s="9" customFormat="1" ht="19.9" customHeight="1">
      <c r="B71" s="108"/>
      <c r="D71" s="109" t="s">
        <v>126</v>
      </c>
      <c r="E71" s="110"/>
      <c r="F71" s="110"/>
      <c r="G71" s="110"/>
      <c r="H71" s="110"/>
      <c r="I71" s="110"/>
      <c r="J71" s="111">
        <f>J990</f>
        <v>0</v>
      </c>
      <c r="L71" s="108"/>
    </row>
    <row r="72" spans="2:12" s="9" customFormat="1" ht="19.9" customHeight="1">
      <c r="B72" s="108"/>
      <c r="D72" s="109" t="s">
        <v>4196</v>
      </c>
      <c r="E72" s="110"/>
      <c r="F72" s="110"/>
      <c r="G72" s="110"/>
      <c r="H72" s="110"/>
      <c r="I72" s="110"/>
      <c r="J72" s="111">
        <f>J991</f>
        <v>0</v>
      </c>
      <c r="L72" s="108"/>
    </row>
    <row r="73" spans="2:12" s="9" customFormat="1" ht="19.9" customHeight="1">
      <c r="B73" s="108"/>
      <c r="D73" s="109" t="s">
        <v>127</v>
      </c>
      <c r="E73" s="110"/>
      <c r="F73" s="110"/>
      <c r="G73" s="110"/>
      <c r="H73" s="110"/>
      <c r="I73" s="110"/>
      <c r="J73" s="111">
        <f>J1005</f>
        <v>0</v>
      </c>
      <c r="L73" s="108"/>
    </row>
    <row r="74" spans="2:12" s="9" customFormat="1" ht="19.9" customHeight="1">
      <c r="B74" s="108"/>
      <c r="D74" s="109" t="s">
        <v>128</v>
      </c>
      <c r="E74" s="110"/>
      <c r="F74" s="110"/>
      <c r="G74" s="110"/>
      <c r="H74" s="110"/>
      <c r="I74" s="110"/>
      <c r="J74" s="111">
        <f>J1018</f>
        <v>0</v>
      </c>
      <c r="L74" s="108"/>
    </row>
    <row r="75" spans="2:12" s="8" customFormat="1" ht="24.95" customHeight="1">
      <c r="B75" s="104"/>
      <c r="D75" s="105" t="s">
        <v>129</v>
      </c>
      <c r="E75" s="106"/>
      <c r="F75" s="106"/>
      <c r="G75" s="106"/>
      <c r="H75" s="106"/>
      <c r="I75" s="106"/>
      <c r="J75" s="107">
        <f>J1021</f>
        <v>0</v>
      </c>
      <c r="L75" s="104"/>
    </row>
    <row r="76" spans="2:12" s="9" customFormat="1" ht="19.9" customHeight="1">
      <c r="B76" s="108"/>
      <c r="D76" s="109" t="s">
        <v>130</v>
      </c>
      <c r="E76" s="110"/>
      <c r="F76" s="110"/>
      <c r="G76" s="110"/>
      <c r="H76" s="110"/>
      <c r="I76" s="110"/>
      <c r="J76" s="111">
        <f>J1022</f>
        <v>0</v>
      </c>
      <c r="L76" s="108"/>
    </row>
    <row r="77" spans="2:12" s="9" customFormat="1" ht="19.9" customHeight="1">
      <c r="B77" s="108"/>
      <c r="D77" s="109" t="s">
        <v>131</v>
      </c>
      <c r="E77" s="110"/>
      <c r="F77" s="110"/>
      <c r="G77" s="110"/>
      <c r="H77" s="110"/>
      <c r="I77" s="110"/>
      <c r="J77" s="111">
        <f>J1078</f>
        <v>0</v>
      </c>
      <c r="L77" s="108"/>
    </row>
    <row r="78" spans="2:12" s="9" customFormat="1" ht="19.9" customHeight="1">
      <c r="B78" s="108"/>
      <c r="D78" s="109" t="s">
        <v>132</v>
      </c>
      <c r="E78" s="110"/>
      <c r="F78" s="110"/>
      <c r="G78" s="110"/>
      <c r="H78" s="110"/>
      <c r="I78" s="110"/>
      <c r="J78" s="111">
        <f>J1135</f>
        <v>0</v>
      </c>
      <c r="L78" s="108"/>
    </row>
    <row r="79" spans="2:12" s="9" customFormat="1" ht="19.9" customHeight="1">
      <c r="B79" s="108"/>
      <c r="D79" s="109" t="s">
        <v>133</v>
      </c>
      <c r="E79" s="110"/>
      <c r="F79" s="110"/>
      <c r="G79" s="110"/>
      <c r="H79" s="110"/>
      <c r="I79" s="110"/>
      <c r="J79" s="111">
        <f>J1148</f>
        <v>0</v>
      </c>
      <c r="L79" s="108"/>
    </row>
    <row r="80" spans="2:12" s="9" customFormat="1" ht="19.9" customHeight="1">
      <c r="B80" s="108"/>
      <c r="D80" s="109" t="s">
        <v>134</v>
      </c>
      <c r="E80" s="110"/>
      <c r="F80" s="110"/>
      <c r="G80" s="110"/>
      <c r="H80" s="110"/>
      <c r="I80" s="110"/>
      <c r="J80" s="111">
        <f>J1158</f>
        <v>0</v>
      </c>
      <c r="L80" s="108"/>
    </row>
    <row r="81" spans="2:12" s="9" customFormat="1" ht="19.9" customHeight="1">
      <c r="B81" s="108"/>
      <c r="D81" s="109" t="s">
        <v>135</v>
      </c>
      <c r="E81" s="110"/>
      <c r="F81" s="110"/>
      <c r="G81" s="110"/>
      <c r="H81" s="110"/>
      <c r="I81" s="110"/>
      <c r="J81" s="111">
        <f>J1311</f>
        <v>0</v>
      </c>
      <c r="L81" s="108"/>
    </row>
    <row r="82" spans="2:12" s="9" customFormat="1" ht="19.9" customHeight="1">
      <c r="B82" s="108"/>
      <c r="D82" s="109" t="s">
        <v>136</v>
      </c>
      <c r="E82" s="110"/>
      <c r="F82" s="110"/>
      <c r="G82" s="110"/>
      <c r="H82" s="110"/>
      <c r="I82" s="110"/>
      <c r="J82" s="111">
        <f>J1324</f>
        <v>0</v>
      </c>
      <c r="L82" s="108"/>
    </row>
    <row r="83" spans="2:12" s="9" customFormat="1" ht="19.9" customHeight="1">
      <c r="B83" s="108"/>
      <c r="D83" s="109" t="s">
        <v>137</v>
      </c>
      <c r="E83" s="110"/>
      <c r="F83" s="110"/>
      <c r="G83" s="110"/>
      <c r="H83" s="110"/>
      <c r="I83" s="110"/>
      <c r="J83" s="111">
        <f>J1369</f>
        <v>0</v>
      </c>
      <c r="L83" s="108"/>
    </row>
    <row r="84" spans="2:12" s="9" customFormat="1" ht="19.9" customHeight="1">
      <c r="B84" s="108"/>
      <c r="D84" s="109" t="s">
        <v>138</v>
      </c>
      <c r="E84" s="110"/>
      <c r="F84" s="110"/>
      <c r="G84" s="110"/>
      <c r="H84" s="110"/>
      <c r="I84" s="110"/>
      <c r="J84" s="111">
        <f>J1393</f>
        <v>0</v>
      </c>
      <c r="L84" s="108"/>
    </row>
    <row r="85" spans="2:12" s="9" customFormat="1" ht="19.9" customHeight="1">
      <c r="B85" s="108"/>
      <c r="D85" s="109" t="s">
        <v>2844</v>
      </c>
      <c r="E85" s="110"/>
      <c r="F85" s="110"/>
      <c r="G85" s="110"/>
      <c r="H85" s="110"/>
      <c r="I85" s="110"/>
      <c r="J85" s="111">
        <f>J1460</f>
        <v>0</v>
      </c>
      <c r="L85" s="108"/>
    </row>
    <row r="86" spans="2:12" s="9" customFormat="1" ht="19.9" customHeight="1">
      <c r="B86" s="108"/>
      <c r="D86" s="109" t="s">
        <v>139</v>
      </c>
      <c r="E86" s="110"/>
      <c r="F86" s="110"/>
      <c r="G86" s="110"/>
      <c r="H86" s="110"/>
      <c r="I86" s="110"/>
      <c r="J86" s="111">
        <f>J1491</f>
        <v>0</v>
      </c>
      <c r="L86" s="108"/>
    </row>
    <row r="87" spans="2:12" s="9" customFormat="1" ht="19.9" customHeight="1">
      <c r="B87" s="108"/>
      <c r="D87" s="109" t="s">
        <v>140</v>
      </c>
      <c r="E87" s="110"/>
      <c r="F87" s="110"/>
      <c r="G87" s="110"/>
      <c r="H87" s="110"/>
      <c r="I87" s="110"/>
      <c r="J87" s="111">
        <f>J1503</f>
        <v>0</v>
      </c>
      <c r="L87" s="108"/>
    </row>
    <row r="88" spans="2:12" s="9" customFormat="1" ht="19.9" customHeight="1">
      <c r="B88" s="108"/>
      <c r="D88" s="109" t="s">
        <v>141</v>
      </c>
      <c r="E88" s="110"/>
      <c r="F88" s="110"/>
      <c r="G88" s="110"/>
      <c r="H88" s="110"/>
      <c r="I88" s="110"/>
      <c r="J88" s="111">
        <f>J1641</f>
        <v>0</v>
      </c>
      <c r="L88" s="108"/>
    </row>
    <row r="89" spans="2:12" s="9" customFormat="1" ht="19.9" customHeight="1">
      <c r="B89" s="108"/>
      <c r="D89" s="109" t="s">
        <v>142</v>
      </c>
      <c r="E89" s="110"/>
      <c r="F89" s="110"/>
      <c r="G89" s="110"/>
      <c r="H89" s="110"/>
      <c r="I89" s="110"/>
      <c r="J89" s="111">
        <f>J1706</f>
        <v>0</v>
      </c>
      <c r="L89" s="108"/>
    </row>
    <row r="90" spans="2:12" s="9" customFormat="1" ht="19.9" customHeight="1">
      <c r="B90" s="108"/>
      <c r="D90" s="109" t="s">
        <v>143</v>
      </c>
      <c r="E90" s="110"/>
      <c r="F90" s="110"/>
      <c r="G90" s="110"/>
      <c r="H90" s="110"/>
      <c r="I90" s="110"/>
      <c r="J90" s="111">
        <f>J1724</f>
        <v>0</v>
      </c>
      <c r="L90" s="108"/>
    </row>
    <row r="91" spans="2:12" s="8" customFormat="1" ht="24.95" customHeight="1">
      <c r="B91" s="104"/>
      <c r="D91" s="105" t="s">
        <v>144</v>
      </c>
      <c r="E91" s="106"/>
      <c r="F91" s="106"/>
      <c r="G91" s="106"/>
      <c r="H91" s="106"/>
      <c r="I91" s="106"/>
      <c r="J91" s="107">
        <f>J1729</f>
        <v>0</v>
      </c>
      <c r="L91" s="104"/>
    </row>
    <row r="92" spans="2:12" s="9" customFormat="1" ht="19.9" customHeight="1">
      <c r="B92" s="108"/>
      <c r="D92" s="109" t="s">
        <v>145</v>
      </c>
      <c r="E92" s="110"/>
      <c r="F92" s="110"/>
      <c r="G92" s="110"/>
      <c r="H92" s="110"/>
      <c r="I92" s="110"/>
      <c r="J92" s="111">
        <f>J1730</f>
        <v>0</v>
      </c>
      <c r="L92" s="108"/>
    </row>
    <row r="93" spans="2:12" s="1" customFormat="1" ht="21.75" customHeight="1">
      <c r="B93" s="33"/>
      <c r="L93" s="33"/>
    </row>
    <row r="94" spans="2:12" s="1" customFormat="1" ht="6.95" customHeight="1">
      <c r="B94" s="42"/>
      <c r="C94" s="43"/>
      <c r="D94" s="43"/>
      <c r="E94" s="43"/>
      <c r="F94" s="43"/>
      <c r="G94" s="43"/>
      <c r="H94" s="43"/>
      <c r="I94" s="43"/>
      <c r="J94" s="43"/>
      <c r="K94" s="43"/>
      <c r="L94" s="33"/>
    </row>
    <row r="98" spans="2:12" s="1" customFormat="1" ht="6.95" customHeight="1">
      <c r="B98" s="44"/>
      <c r="C98" s="45"/>
      <c r="D98" s="45"/>
      <c r="E98" s="45"/>
      <c r="F98" s="45"/>
      <c r="G98" s="45"/>
      <c r="H98" s="45"/>
      <c r="I98" s="45"/>
      <c r="J98" s="45"/>
      <c r="K98" s="45"/>
      <c r="L98" s="33"/>
    </row>
    <row r="99" spans="2:12" s="1" customFormat="1" ht="24.95" customHeight="1">
      <c r="B99" s="33"/>
      <c r="C99" s="22" t="s">
        <v>146</v>
      </c>
      <c r="L99" s="33"/>
    </row>
    <row r="100" spans="2:12" s="1" customFormat="1" ht="6.95" customHeight="1">
      <c r="B100" s="33"/>
      <c r="L100" s="33"/>
    </row>
    <row r="101" spans="2:12" s="1" customFormat="1" ht="12" customHeight="1">
      <c r="B101" s="33"/>
      <c r="C101" s="28" t="s">
        <v>17</v>
      </c>
      <c r="L101" s="33"/>
    </row>
    <row r="102" spans="2:12" s="1" customFormat="1" ht="16.5" customHeight="1">
      <c r="B102" s="33"/>
      <c r="E102" s="333" t="str">
        <f>E7</f>
        <v>Mendelova univerzita v Brně, Zemědělská 1665/1, Brno-revize1</v>
      </c>
      <c r="F102" s="334"/>
      <c r="G102" s="334"/>
      <c r="H102" s="334"/>
      <c r="L102" s="33"/>
    </row>
    <row r="103" spans="2:12" ht="12" customHeight="1">
      <c r="B103" s="21"/>
      <c r="C103" s="28" t="s">
        <v>112</v>
      </c>
      <c r="L103" s="21"/>
    </row>
    <row r="104" spans="2:12" s="1" customFormat="1" ht="16.5" customHeight="1">
      <c r="B104" s="33"/>
      <c r="E104" s="333" t="s">
        <v>2840</v>
      </c>
      <c r="F104" s="332"/>
      <c r="G104" s="332"/>
      <c r="H104" s="332"/>
      <c r="L104" s="33"/>
    </row>
    <row r="105" spans="2:12" s="1" customFormat="1" ht="12" customHeight="1">
      <c r="B105" s="33"/>
      <c r="C105" s="28" t="s">
        <v>114</v>
      </c>
      <c r="L105" s="33"/>
    </row>
    <row r="106" spans="2:12" s="1" customFormat="1" ht="16.5" customHeight="1">
      <c r="B106" s="33"/>
      <c r="E106" s="325" t="str">
        <f>E11</f>
        <v>02.01 - Stavební část - fáze II.</v>
      </c>
      <c r="F106" s="332"/>
      <c r="G106" s="332"/>
      <c r="H106" s="332"/>
      <c r="L106" s="33"/>
    </row>
    <row r="107" spans="2:12" s="1" customFormat="1" ht="6.95" customHeight="1">
      <c r="B107" s="33"/>
      <c r="L107" s="33"/>
    </row>
    <row r="108" spans="2:12" s="1" customFormat="1" ht="12" customHeight="1">
      <c r="B108" s="33"/>
      <c r="C108" s="28" t="s">
        <v>21</v>
      </c>
      <c r="F108" s="26" t="str">
        <f>F14</f>
        <v xml:space="preserve"> </v>
      </c>
      <c r="I108" s="28" t="s">
        <v>23</v>
      </c>
      <c r="J108" s="50" t="str">
        <f>IF(J14="","",J14)</f>
        <v>9. 11. 2021</v>
      </c>
      <c r="L108" s="33"/>
    </row>
    <row r="109" spans="2:12" s="1" customFormat="1" ht="6.95" customHeight="1">
      <c r="B109" s="33"/>
      <c r="L109" s="33"/>
    </row>
    <row r="110" spans="2:12" s="1" customFormat="1" ht="40.15" customHeight="1">
      <c r="B110" s="33"/>
      <c r="C110" s="28" t="s">
        <v>25</v>
      </c>
      <c r="F110" s="26" t="str">
        <f>E17</f>
        <v xml:space="preserve"> </v>
      </c>
      <c r="I110" s="28" t="s">
        <v>30</v>
      </c>
      <c r="J110" s="31" t="str">
        <f>E23</f>
        <v>Energy Benefit Centre a.s., Křenová 438/3, Praha</v>
      </c>
      <c r="L110" s="33"/>
    </row>
    <row r="111" spans="2:12" s="1" customFormat="1" ht="40.15" customHeight="1">
      <c r="B111" s="33"/>
      <c r="C111" s="28" t="s">
        <v>28</v>
      </c>
      <c r="F111" s="26" t="str">
        <f>IF(E20="","",E20)</f>
        <v>Vyplň údaj</v>
      </c>
      <c r="I111" s="28" t="s">
        <v>33</v>
      </c>
      <c r="J111" s="31" t="str">
        <f>E26</f>
        <v>CKN Invest spol. s r.o., Ing. Rudolf Hlaváč</v>
      </c>
      <c r="L111" s="33"/>
    </row>
    <row r="112" spans="2:12" s="1" customFormat="1" ht="10.35" customHeight="1">
      <c r="B112" s="33"/>
      <c r="L112" s="33"/>
    </row>
    <row r="113" spans="2:20" s="10" customFormat="1" ht="29.25" customHeight="1">
      <c r="B113" s="112"/>
      <c r="C113" s="113" t="s">
        <v>147</v>
      </c>
      <c r="D113" s="114" t="s">
        <v>58</v>
      </c>
      <c r="E113" s="114" t="s">
        <v>54</v>
      </c>
      <c r="F113" s="114" t="s">
        <v>55</v>
      </c>
      <c r="G113" s="114" t="s">
        <v>148</v>
      </c>
      <c r="H113" s="114" t="s">
        <v>149</v>
      </c>
      <c r="I113" s="114" t="s">
        <v>150</v>
      </c>
      <c r="J113" s="114" t="s">
        <v>118</v>
      </c>
      <c r="K113" s="115" t="s">
        <v>151</v>
      </c>
      <c r="L113" s="112"/>
      <c r="M113" s="57" t="s">
        <v>3</v>
      </c>
      <c r="N113" s="58" t="s">
        <v>43</v>
      </c>
      <c r="O113" s="58" t="s">
        <v>152</v>
      </c>
      <c r="P113" s="58" t="s">
        <v>153</v>
      </c>
      <c r="Q113" s="58" t="s">
        <v>154</v>
      </c>
      <c r="R113" s="58" t="s">
        <v>155</v>
      </c>
      <c r="S113" s="58" t="s">
        <v>156</v>
      </c>
      <c r="T113" s="59" t="s">
        <v>157</v>
      </c>
    </row>
    <row r="114" spans="2:63" s="1" customFormat="1" ht="22.9" customHeight="1">
      <c r="B114" s="33"/>
      <c r="C114" s="62" t="s">
        <v>158</v>
      </c>
      <c r="J114" s="116">
        <f>BK114</f>
        <v>0</v>
      </c>
      <c r="L114" s="33"/>
      <c r="M114" s="60"/>
      <c r="N114" s="51"/>
      <c r="O114" s="51"/>
      <c r="P114" s="117">
        <f>P115+P1021+P1729</f>
        <v>0</v>
      </c>
      <c r="Q114" s="51"/>
      <c r="R114" s="117">
        <f>R115+R1021+R1729</f>
        <v>294.89182064</v>
      </c>
      <c r="S114" s="51"/>
      <c r="T114" s="118">
        <f>T115+T1021+T1729</f>
        <v>216.2748188</v>
      </c>
      <c r="AT114" s="18" t="s">
        <v>72</v>
      </c>
      <c r="AU114" s="18" t="s">
        <v>119</v>
      </c>
      <c r="BK114" s="119">
        <f>BK115+BK1021+BK1729</f>
        <v>0</v>
      </c>
    </row>
    <row r="115" spans="2:63" s="11" customFormat="1" ht="25.9" customHeight="1">
      <c r="B115" s="120"/>
      <c r="D115" s="121" t="s">
        <v>72</v>
      </c>
      <c r="E115" s="122" t="s">
        <v>160</v>
      </c>
      <c r="F115" s="122" t="s">
        <v>162</v>
      </c>
      <c r="I115" s="123"/>
      <c r="J115" s="124">
        <f>BK115</f>
        <v>0</v>
      </c>
      <c r="L115" s="120"/>
      <c r="M115" s="125"/>
      <c r="P115" s="126">
        <f>P116+P131+P156+P234+P615+P623+P990+P1005+P1018</f>
        <v>0</v>
      </c>
      <c r="R115" s="126">
        <f>R116+R131+R156+R234+R615+R623+R990+R1005+R1018</f>
        <v>258.06881237</v>
      </c>
      <c r="T115" s="127">
        <f>T116+T131+T156+T234+T615+T623+T990+T1005+T1018</f>
        <v>188.929738</v>
      </c>
      <c r="AR115" s="121" t="s">
        <v>80</v>
      </c>
      <c r="AT115" s="128" t="s">
        <v>72</v>
      </c>
      <c r="AU115" s="128" t="s">
        <v>73</v>
      </c>
      <c r="AY115" s="121" t="s">
        <v>161</v>
      </c>
      <c r="BK115" s="129">
        <f>BK116+BK131+BK156+BK234+BK615+BK623+BK990+BK1005+BK1018</f>
        <v>0</v>
      </c>
    </row>
    <row r="116" spans="2:63" s="11" customFormat="1" ht="22.9" customHeight="1">
      <c r="B116" s="120"/>
      <c r="D116" s="121" t="s">
        <v>72</v>
      </c>
      <c r="E116" s="130" t="s">
        <v>80</v>
      </c>
      <c r="F116" s="130" t="s">
        <v>2845</v>
      </c>
      <c r="I116" s="123"/>
      <c r="J116" s="131">
        <f>BK116</f>
        <v>0</v>
      </c>
      <c r="L116" s="120"/>
      <c r="M116" s="125"/>
      <c r="P116" s="126">
        <f>SUM(P117:P130)</f>
        <v>0</v>
      </c>
      <c r="R116" s="126">
        <f>SUM(R117:R130)</f>
        <v>0</v>
      </c>
      <c r="T116" s="127">
        <f>SUM(T117:T130)</f>
        <v>0</v>
      </c>
      <c r="AR116" s="121" t="s">
        <v>80</v>
      </c>
      <c r="AT116" s="128" t="s">
        <v>72</v>
      </c>
      <c r="AU116" s="128" t="s">
        <v>80</v>
      </c>
      <c r="AY116" s="121" t="s">
        <v>161</v>
      </c>
      <c r="BK116" s="129">
        <f>SUM(BK117:BK130)</f>
        <v>0</v>
      </c>
    </row>
    <row r="117" spans="2:65" s="1" customFormat="1" ht="24.2" customHeight="1">
      <c r="B117" s="132"/>
      <c r="C117" s="133" t="s">
        <v>80</v>
      </c>
      <c r="D117" s="133" t="s">
        <v>164</v>
      </c>
      <c r="E117" s="134" t="s">
        <v>2846</v>
      </c>
      <c r="F117" s="135" t="s">
        <v>2847</v>
      </c>
      <c r="G117" s="136" t="s">
        <v>203</v>
      </c>
      <c r="H117" s="137">
        <v>53.439</v>
      </c>
      <c r="I117" s="138"/>
      <c r="J117" s="139">
        <f>ROUND(I117*H117,2)</f>
        <v>0</v>
      </c>
      <c r="K117" s="135" t="s">
        <v>168</v>
      </c>
      <c r="L117" s="33"/>
      <c r="M117" s="140" t="s">
        <v>3</v>
      </c>
      <c r="N117" s="141" t="s">
        <v>44</v>
      </c>
      <c r="P117" s="142">
        <f>O117*H117</f>
        <v>0</v>
      </c>
      <c r="Q117" s="142">
        <v>0</v>
      </c>
      <c r="R117" s="142">
        <f>Q117*H117</f>
        <v>0</v>
      </c>
      <c r="S117" s="142">
        <v>0</v>
      </c>
      <c r="T117" s="143">
        <f>S117*H117</f>
        <v>0</v>
      </c>
      <c r="AR117" s="144" t="s">
        <v>169</v>
      </c>
      <c r="AT117" s="144" t="s">
        <v>164</v>
      </c>
      <c r="AU117" s="144" t="s">
        <v>82</v>
      </c>
      <c r="AY117" s="18" t="s">
        <v>161</v>
      </c>
      <c r="BE117" s="145">
        <f>IF(N117="základní",J117,0)</f>
        <v>0</v>
      </c>
      <c r="BF117" s="145">
        <f>IF(N117="snížená",J117,0)</f>
        <v>0</v>
      </c>
      <c r="BG117" s="145">
        <f>IF(N117="zákl. přenesená",J117,0)</f>
        <v>0</v>
      </c>
      <c r="BH117" s="145">
        <f>IF(N117="sníž. přenesená",J117,0)</f>
        <v>0</v>
      </c>
      <c r="BI117" s="145">
        <f>IF(N117="nulová",J117,0)</f>
        <v>0</v>
      </c>
      <c r="BJ117" s="18" t="s">
        <v>80</v>
      </c>
      <c r="BK117" s="145">
        <f>ROUND(I117*H117,2)</f>
        <v>0</v>
      </c>
      <c r="BL117" s="18" t="s">
        <v>169</v>
      </c>
      <c r="BM117" s="144" t="s">
        <v>2848</v>
      </c>
    </row>
    <row r="118" spans="2:47" s="1" customFormat="1" ht="12">
      <c r="B118" s="33"/>
      <c r="D118" s="146" t="s">
        <v>171</v>
      </c>
      <c r="F118" s="147" t="s">
        <v>2849</v>
      </c>
      <c r="I118" s="148"/>
      <c r="L118" s="33"/>
      <c r="M118" s="149"/>
      <c r="T118" s="54"/>
      <c r="AT118" s="18" t="s">
        <v>171</v>
      </c>
      <c r="AU118" s="18" t="s">
        <v>82</v>
      </c>
    </row>
    <row r="119" spans="2:51" s="12" customFormat="1" ht="12">
      <c r="B119" s="150"/>
      <c r="D119" s="151" t="s">
        <v>173</v>
      </c>
      <c r="E119" s="152" t="s">
        <v>3</v>
      </c>
      <c r="F119" s="153" t="s">
        <v>2850</v>
      </c>
      <c r="H119" s="152" t="s">
        <v>3</v>
      </c>
      <c r="I119" s="154"/>
      <c r="L119" s="150"/>
      <c r="M119" s="155"/>
      <c r="T119" s="156"/>
      <c r="AT119" s="152" t="s">
        <v>173</v>
      </c>
      <c r="AU119" s="152" t="s">
        <v>82</v>
      </c>
      <c r="AV119" s="12" t="s">
        <v>80</v>
      </c>
      <c r="AW119" s="12" t="s">
        <v>32</v>
      </c>
      <c r="AX119" s="12" t="s">
        <v>73</v>
      </c>
      <c r="AY119" s="152" t="s">
        <v>161</v>
      </c>
    </row>
    <row r="120" spans="2:51" s="13" customFormat="1" ht="12">
      <c r="B120" s="157"/>
      <c r="D120" s="151" t="s">
        <v>173</v>
      </c>
      <c r="E120" s="158" t="s">
        <v>3</v>
      </c>
      <c r="F120" s="159" t="s">
        <v>2851</v>
      </c>
      <c r="H120" s="160">
        <v>53.439</v>
      </c>
      <c r="I120" s="161"/>
      <c r="L120" s="157"/>
      <c r="M120" s="162"/>
      <c r="T120" s="163"/>
      <c r="AT120" s="158" t="s">
        <v>173</v>
      </c>
      <c r="AU120" s="158" t="s">
        <v>82</v>
      </c>
      <c r="AV120" s="13" t="s">
        <v>82</v>
      </c>
      <c r="AW120" s="13" t="s">
        <v>32</v>
      </c>
      <c r="AX120" s="13" t="s">
        <v>80</v>
      </c>
      <c r="AY120" s="158" t="s">
        <v>161</v>
      </c>
    </row>
    <row r="121" spans="2:65" s="1" customFormat="1" ht="55.5" customHeight="1">
      <c r="B121" s="132"/>
      <c r="C121" s="133" t="s">
        <v>82</v>
      </c>
      <c r="D121" s="133" t="s">
        <v>164</v>
      </c>
      <c r="E121" s="134" t="s">
        <v>2852</v>
      </c>
      <c r="F121" s="135" t="s">
        <v>2853</v>
      </c>
      <c r="G121" s="136" t="s">
        <v>203</v>
      </c>
      <c r="H121" s="137">
        <v>53.439</v>
      </c>
      <c r="I121" s="138"/>
      <c r="J121" s="139">
        <f>ROUND(I121*H121,2)</f>
        <v>0</v>
      </c>
      <c r="K121" s="135" t="s">
        <v>168</v>
      </c>
      <c r="L121" s="33"/>
      <c r="M121" s="140" t="s">
        <v>3</v>
      </c>
      <c r="N121" s="141" t="s">
        <v>44</v>
      </c>
      <c r="P121" s="142">
        <f>O121*H121</f>
        <v>0</v>
      </c>
      <c r="Q121" s="142">
        <v>0</v>
      </c>
      <c r="R121" s="142">
        <f>Q121*H121</f>
        <v>0</v>
      </c>
      <c r="S121" s="142">
        <v>0</v>
      </c>
      <c r="T121" s="143">
        <f>S121*H121</f>
        <v>0</v>
      </c>
      <c r="AR121" s="144" t="s">
        <v>169</v>
      </c>
      <c r="AT121" s="144" t="s">
        <v>164</v>
      </c>
      <c r="AU121" s="144" t="s">
        <v>82</v>
      </c>
      <c r="AY121" s="18" t="s">
        <v>161</v>
      </c>
      <c r="BE121" s="145">
        <f>IF(N121="základní",J121,0)</f>
        <v>0</v>
      </c>
      <c r="BF121" s="145">
        <f>IF(N121="snížená",J121,0)</f>
        <v>0</v>
      </c>
      <c r="BG121" s="145">
        <f>IF(N121="zákl. přenesená",J121,0)</f>
        <v>0</v>
      </c>
      <c r="BH121" s="145">
        <f>IF(N121="sníž. přenesená",J121,0)</f>
        <v>0</v>
      </c>
      <c r="BI121" s="145">
        <f>IF(N121="nulová",J121,0)</f>
        <v>0</v>
      </c>
      <c r="BJ121" s="18" t="s">
        <v>80</v>
      </c>
      <c r="BK121" s="145">
        <f>ROUND(I121*H121,2)</f>
        <v>0</v>
      </c>
      <c r="BL121" s="18" t="s">
        <v>169</v>
      </c>
      <c r="BM121" s="144" t="s">
        <v>2854</v>
      </c>
    </row>
    <row r="122" spans="2:47" s="1" customFormat="1" ht="12">
      <c r="B122" s="33"/>
      <c r="D122" s="146" t="s">
        <v>171</v>
      </c>
      <c r="F122" s="147" t="s">
        <v>2855</v>
      </c>
      <c r="I122" s="148"/>
      <c r="L122" s="33"/>
      <c r="M122" s="149"/>
      <c r="T122" s="54"/>
      <c r="AT122" s="18" t="s">
        <v>171</v>
      </c>
      <c r="AU122" s="18" t="s">
        <v>82</v>
      </c>
    </row>
    <row r="123" spans="2:65" s="1" customFormat="1" ht="62.65" customHeight="1">
      <c r="B123" s="132"/>
      <c r="C123" s="133" t="s">
        <v>199</v>
      </c>
      <c r="D123" s="133" t="s">
        <v>164</v>
      </c>
      <c r="E123" s="134" t="s">
        <v>2856</v>
      </c>
      <c r="F123" s="135" t="s">
        <v>2857</v>
      </c>
      <c r="G123" s="136" t="s">
        <v>203</v>
      </c>
      <c r="H123" s="137">
        <v>213.756</v>
      </c>
      <c r="I123" s="138"/>
      <c r="J123" s="139">
        <f>ROUND(I123*H123,2)</f>
        <v>0</v>
      </c>
      <c r="K123" s="135" t="s">
        <v>168</v>
      </c>
      <c r="L123" s="33"/>
      <c r="M123" s="140" t="s">
        <v>3</v>
      </c>
      <c r="N123" s="141" t="s">
        <v>44</v>
      </c>
      <c r="P123" s="142">
        <f>O123*H123</f>
        <v>0</v>
      </c>
      <c r="Q123" s="142">
        <v>0</v>
      </c>
      <c r="R123" s="142">
        <f>Q123*H123</f>
        <v>0</v>
      </c>
      <c r="S123" s="142">
        <v>0</v>
      </c>
      <c r="T123" s="143">
        <f>S123*H123</f>
        <v>0</v>
      </c>
      <c r="AR123" s="144" t="s">
        <v>169</v>
      </c>
      <c r="AT123" s="144" t="s">
        <v>164</v>
      </c>
      <c r="AU123" s="144" t="s">
        <v>82</v>
      </c>
      <c r="AY123" s="18" t="s">
        <v>161</v>
      </c>
      <c r="BE123" s="145">
        <f>IF(N123="základní",J123,0)</f>
        <v>0</v>
      </c>
      <c r="BF123" s="145">
        <f>IF(N123="snížená",J123,0)</f>
        <v>0</v>
      </c>
      <c r="BG123" s="145">
        <f>IF(N123="zákl. přenesená",J123,0)</f>
        <v>0</v>
      </c>
      <c r="BH123" s="145">
        <f>IF(N123="sníž. přenesená",J123,0)</f>
        <v>0</v>
      </c>
      <c r="BI123" s="145">
        <f>IF(N123="nulová",J123,0)</f>
        <v>0</v>
      </c>
      <c r="BJ123" s="18" t="s">
        <v>80</v>
      </c>
      <c r="BK123" s="145">
        <f>ROUND(I123*H123,2)</f>
        <v>0</v>
      </c>
      <c r="BL123" s="18" t="s">
        <v>169</v>
      </c>
      <c r="BM123" s="144" t="s">
        <v>2858</v>
      </c>
    </row>
    <row r="124" spans="2:47" s="1" customFormat="1" ht="12">
      <c r="B124" s="33"/>
      <c r="D124" s="146" t="s">
        <v>171</v>
      </c>
      <c r="F124" s="147" t="s">
        <v>2859</v>
      </c>
      <c r="I124" s="148"/>
      <c r="L124" s="33"/>
      <c r="M124" s="149"/>
      <c r="T124" s="54"/>
      <c r="AT124" s="18" t="s">
        <v>171</v>
      </c>
      <c r="AU124" s="18" t="s">
        <v>82</v>
      </c>
    </row>
    <row r="125" spans="2:51" s="13" customFormat="1" ht="12">
      <c r="B125" s="157"/>
      <c r="D125" s="151" t="s">
        <v>173</v>
      </c>
      <c r="E125" s="158" t="s">
        <v>3</v>
      </c>
      <c r="F125" s="159" t="s">
        <v>2860</v>
      </c>
      <c r="H125" s="160">
        <v>213.756</v>
      </c>
      <c r="I125" s="161"/>
      <c r="L125" s="157"/>
      <c r="M125" s="162"/>
      <c r="T125" s="163"/>
      <c r="AT125" s="158" t="s">
        <v>173</v>
      </c>
      <c r="AU125" s="158" t="s">
        <v>82</v>
      </c>
      <c r="AV125" s="13" t="s">
        <v>82</v>
      </c>
      <c r="AW125" s="13" t="s">
        <v>32</v>
      </c>
      <c r="AX125" s="13" t="s">
        <v>80</v>
      </c>
      <c r="AY125" s="158" t="s">
        <v>161</v>
      </c>
    </row>
    <row r="126" spans="2:65" s="1" customFormat="1" ht="62.65" customHeight="1">
      <c r="B126" s="132"/>
      <c r="C126" s="133" t="s">
        <v>169</v>
      </c>
      <c r="D126" s="133" t="s">
        <v>164</v>
      </c>
      <c r="E126" s="134" t="s">
        <v>2861</v>
      </c>
      <c r="F126" s="135" t="s">
        <v>2862</v>
      </c>
      <c r="G126" s="136" t="s">
        <v>203</v>
      </c>
      <c r="H126" s="137">
        <v>53.439</v>
      </c>
      <c r="I126" s="138"/>
      <c r="J126" s="139">
        <f>ROUND(I126*H126,2)</f>
        <v>0</v>
      </c>
      <c r="K126" s="135" t="s">
        <v>168</v>
      </c>
      <c r="L126" s="33"/>
      <c r="M126" s="140" t="s">
        <v>3</v>
      </c>
      <c r="N126" s="141" t="s">
        <v>44</v>
      </c>
      <c r="P126" s="142">
        <f>O126*H126</f>
        <v>0</v>
      </c>
      <c r="Q126" s="142">
        <v>0</v>
      </c>
      <c r="R126" s="142">
        <f>Q126*H126</f>
        <v>0</v>
      </c>
      <c r="S126" s="142">
        <v>0</v>
      </c>
      <c r="T126" s="143">
        <f>S126*H126</f>
        <v>0</v>
      </c>
      <c r="AR126" s="144" t="s">
        <v>169</v>
      </c>
      <c r="AT126" s="144" t="s">
        <v>164</v>
      </c>
      <c r="AU126" s="144" t="s">
        <v>82</v>
      </c>
      <c r="AY126" s="18" t="s">
        <v>161</v>
      </c>
      <c r="BE126" s="145">
        <f>IF(N126="základní",J126,0)</f>
        <v>0</v>
      </c>
      <c r="BF126" s="145">
        <f>IF(N126="snížená",J126,0)</f>
        <v>0</v>
      </c>
      <c r="BG126" s="145">
        <f>IF(N126="zákl. přenesená",J126,0)</f>
        <v>0</v>
      </c>
      <c r="BH126" s="145">
        <f>IF(N126="sníž. přenesená",J126,0)</f>
        <v>0</v>
      </c>
      <c r="BI126" s="145">
        <f>IF(N126="nulová",J126,0)</f>
        <v>0</v>
      </c>
      <c r="BJ126" s="18" t="s">
        <v>80</v>
      </c>
      <c r="BK126" s="145">
        <f>ROUND(I126*H126,2)</f>
        <v>0</v>
      </c>
      <c r="BL126" s="18" t="s">
        <v>169</v>
      </c>
      <c r="BM126" s="144" t="s">
        <v>2863</v>
      </c>
    </row>
    <row r="127" spans="2:47" s="1" customFormat="1" ht="12">
      <c r="B127" s="33"/>
      <c r="D127" s="146" t="s">
        <v>171</v>
      </c>
      <c r="F127" s="147" t="s">
        <v>2864</v>
      </c>
      <c r="I127" s="148"/>
      <c r="L127" s="33"/>
      <c r="M127" s="149"/>
      <c r="T127" s="54"/>
      <c r="AT127" s="18" t="s">
        <v>171</v>
      </c>
      <c r="AU127" s="18" t="s">
        <v>82</v>
      </c>
    </row>
    <row r="128" spans="2:65" s="1" customFormat="1" ht="44.25" customHeight="1">
      <c r="B128" s="132"/>
      <c r="C128" s="133" t="s">
        <v>216</v>
      </c>
      <c r="D128" s="133" t="s">
        <v>164</v>
      </c>
      <c r="E128" s="134" t="s">
        <v>2865</v>
      </c>
      <c r="F128" s="135" t="s">
        <v>2866</v>
      </c>
      <c r="G128" s="136" t="s">
        <v>240</v>
      </c>
      <c r="H128" s="137">
        <v>96.19</v>
      </c>
      <c r="I128" s="138"/>
      <c r="J128" s="139">
        <f>ROUND(I128*H128,2)</f>
        <v>0</v>
      </c>
      <c r="K128" s="135" t="s">
        <v>168</v>
      </c>
      <c r="L128" s="33"/>
      <c r="M128" s="140" t="s">
        <v>3</v>
      </c>
      <c r="N128" s="141" t="s">
        <v>44</v>
      </c>
      <c r="P128" s="142">
        <f>O128*H128</f>
        <v>0</v>
      </c>
      <c r="Q128" s="142">
        <v>0</v>
      </c>
      <c r="R128" s="142">
        <f>Q128*H128</f>
        <v>0</v>
      </c>
      <c r="S128" s="142">
        <v>0</v>
      </c>
      <c r="T128" s="143">
        <f>S128*H128</f>
        <v>0</v>
      </c>
      <c r="AR128" s="144" t="s">
        <v>169</v>
      </c>
      <c r="AT128" s="144" t="s">
        <v>164</v>
      </c>
      <c r="AU128" s="144" t="s">
        <v>82</v>
      </c>
      <c r="AY128" s="18" t="s">
        <v>161</v>
      </c>
      <c r="BE128" s="145">
        <f>IF(N128="základní",J128,0)</f>
        <v>0</v>
      </c>
      <c r="BF128" s="145">
        <f>IF(N128="snížená",J128,0)</f>
        <v>0</v>
      </c>
      <c r="BG128" s="145">
        <f>IF(N128="zákl. přenesená",J128,0)</f>
        <v>0</v>
      </c>
      <c r="BH128" s="145">
        <f>IF(N128="sníž. přenesená",J128,0)</f>
        <v>0</v>
      </c>
      <c r="BI128" s="145">
        <f>IF(N128="nulová",J128,0)</f>
        <v>0</v>
      </c>
      <c r="BJ128" s="18" t="s">
        <v>80</v>
      </c>
      <c r="BK128" s="145">
        <f>ROUND(I128*H128,2)</f>
        <v>0</v>
      </c>
      <c r="BL128" s="18" t="s">
        <v>169</v>
      </c>
      <c r="BM128" s="144" t="s">
        <v>2867</v>
      </c>
    </row>
    <row r="129" spans="2:47" s="1" customFormat="1" ht="12">
      <c r="B129" s="33"/>
      <c r="D129" s="146" t="s">
        <v>171</v>
      </c>
      <c r="F129" s="147" t="s">
        <v>2868</v>
      </c>
      <c r="I129" s="148"/>
      <c r="L129" s="33"/>
      <c r="M129" s="149"/>
      <c r="T129" s="54"/>
      <c r="AT129" s="18" t="s">
        <v>171</v>
      </c>
      <c r="AU129" s="18" t="s">
        <v>82</v>
      </c>
    </row>
    <row r="130" spans="2:51" s="13" customFormat="1" ht="12">
      <c r="B130" s="157"/>
      <c r="D130" s="151" t="s">
        <v>173</v>
      </c>
      <c r="E130" s="158" t="s">
        <v>3</v>
      </c>
      <c r="F130" s="159" t="s">
        <v>2869</v>
      </c>
      <c r="H130" s="160">
        <v>96.19</v>
      </c>
      <c r="I130" s="161"/>
      <c r="L130" s="157"/>
      <c r="M130" s="162"/>
      <c r="T130" s="163"/>
      <c r="AT130" s="158" t="s">
        <v>173</v>
      </c>
      <c r="AU130" s="158" t="s">
        <v>82</v>
      </c>
      <c r="AV130" s="13" t="s">
        <v>82</v>
      </c>
      <c r="AW130" s="13" t="s">
        <v>32</v>
      </c>
      <c r="AX130" s="13" t="s">
        <v>80</v>
      </c>
      <c r="AY130" s="158" t="s">
        <v>161</v>
      </c>
    </row>
    <row r="131" spans="2:63" s="11" customFormat="1" ht="22.9" customHeight="1">
      <c r="B131" s="120"/>
      <c r="D131" s="121" t="s">
        <v>72</v>
      </c>
      <c r="E131" s="130" t="s">
        <v>82</v>
      </c>
      <c r="F131" s="130" t="s">
        <v>163</v>
      </c>
      <c r="I131" s="123"/>
      <c r="J131" s="131">
        <f>BK131</f>
        <v>0</v>
      </c>
      <c r="L131" s="120"/>
      <c r="M131" s="125"/>
      <c r="P131" s="126">
        <f>SUM(P132:P155)</f>
        <v>0</v>
      </c>
      <c r="R131" s="126">
        <f>SUM(R132:R155)</f>
        <v>0.1501367</v>
      </c>
      <c r="T131" s="127">
        <f>SUM(T132:T155)</f>
        <v>0</v>
      </c>
      <c r="AR131" s="121" t="s">
        <v>80</v>
      </c>
      <c r="AT131" s="128" t="s">
        <v>72</v>
      </c>
      <c r="AU131" s="128" t="s">
        <v>80</v>
      </c>
      <c r="AY131" s="121" t="s">
        <v>161</v>
      </c>
      <c r="BK131" s="129">
        <f>SUM(BK132:BK155)</f>
        <v>0</v>
      </c>
    </row>
    <row r="132" spans="2:65" s="1" customFormat="1" ht="37.9" customHeight="1">
      <c r="B132" s="132"/>
      <c r="C132" s="133" t="s">
        <v>223</v>
      </c>
      <c r="D132" s="133" t="s">
        <v>164</v>
      </c>
      <c r="E132" s="134" t="s">
        <v>165</v>
      </c>
      <c r="F132" s="135" t="s">
        <v>166</v>
      </c>
      <c r="G132" s="136" t="s">
        <v>167</v>
      </c>
      <c r="H132" s="137">
        <v>366.28</v>
      </c>
      <c r="I132" s="138"/>
      <c r="J132" s="139">
        <f>ROUND(I132*H132,2)</f>
        <v>0</v>
      </c>
      <c r="K132" s="135" t="s">
        <v>168</v>
      </c>
      <c r="L132" s="33"/>
      <c r="M132" s="140" t="s">
        <v>3</v>
      </c>
      <c r="N132" s="141" t="s">
        <v>44</v>
      </c>
      <c r="P132" s="142">
        <f>O132*H132</f>
        <v>0</v>
      </c>
      <c r="Q132" s="142">
        <v>0.0001</v>
      </c>
      <c r="R132" s="142">
        <f>Q132*H132</f>
        <v>0.036628</v>
      </c>
      <c r="S132" s="142">
        <v>0</v>
      </c>
      <c r="T132" s="143">
        <f>S132*H132</f>
        <v>0</v>
      </c>
      <c r="AR132" s="144" t="s">
        <v>169</v>
      </c>
      <c r="AT132" s="144" t="s">
        <v>164</v>
      </c>
      <c r="AU132" s="144" t="s">
        <v>82</v>
      </c>
      <c r="AY132" s="18" t="s">
        <v>161</v>
      </c>
      <c r="BE132" s="145">
        <f>IF(N132="základní",J132,0)</f>
        <v>0</v>
      </c>
      <c r="BF132" s="145">
        <f>IF(N132="snížená",J132,0)</f>
        <v>0</v>
      </c>
      <c r="BG132" s="145">
        <f>IF(N132="zákl. přenesená",J132,0)</f>
        <v>0</v>
      </c>
      <c r="BH132" s="145">
        <f>IF(N132="sníž. přenesená",J132,0)</f>
        <v>0</v>
      </c>
      <c r="BI132" s="145">
        <f>IF(N132="nulová",J132,0)</f>
        <v>0</v>
      </c>
      <c r="BJ132" s="18" t="s">
        <v>80</v>
      </c>
      <c r="BK132" s="145">
        <f>ROUND(I132*H132,2)</f>
        <v>0</v>
      </c>
      <c r="BL132" s="18" t="s">
        <v>169</v>
      </c>
      <c r="BM132" s="144" t="s">
        <v>2870</v>
      </c>
    </row>
    <row r="133" spans="2:47" s="1" customFormat="1" ht="12">
      <c r="B133" s="33"/>
      <c r="D133" s="146" t="s">
        <v>171</v>
      </c>
      <c r="F133" s="147" t="s">
        <v>172</v>
      </c>
      <c r="I133" s="148"/>
      <c r="L133" s="33"/>
      <c r="M133" s="149"/>
      <c r="T133" s="54"/>
      <c r="AT133" s="18" t="s">
        <v>171</v>
      </c>
      <c r="AU133" s="18" t="s">
        <v>82</v>
      </c>
    </row>
    <row r="134" spans="2:51" s="12" customFormat="1" ht="12">
      <c r="B134" s="150"/>
      <c r="D134" s="151" t="s">
        <v>173</v>
      </c>
      <c r="E134" s="152" t="s">
        <v>3</v>
      </c>
      <c r="F134" s="153" t="s">
        <v>2871</v>
      </c>
      <c r="H134" s="152" t="s">
        <v>3</v>
      </c>
      <c r="I134" s="154"/>
      <c r="L134" s="150"/>
      <c r="M134" s="155"/>
      <c r="T134" s="156"/>
      <c r="AT134" s="152" t="s">
        <v>173</v>
      </c>
      <c r="AU134" s="152" t="s">
        <v>82</v>
      </c>
      <c r="AV134" s="12" t="s">
        <v>80</v>
      </c>
      <c r="AW134" s="12" t="s">
        <v>32</v>
      </c>
      <c r="AX134" s="12" t="s">
        <v>73</v>
      </c>
      <c r="AY134" s="152" t="s">
        <v>161</v>
      </c>
    </row>
    <row r="135" spans="2:51" s="13" customFormat="1" ht="12">
      <c r="B135" s="157"/>
      <c r="D135" s="151" t="s">
        <v>173</v>
      </c>
      <c r="E135" s="158" t="s">
        <v>3</v>
      </c>
      <c r="F135" s="159" t="s">
        <v>2872</v>
      </c>
      <c r="H135" s="160">
        <v>254.47</v>
      </c>
      <c r="I135" s="161"/>
      <c r="L135" s="157"/>
      <c r="M135" s="162"/>
      <c r="T135" s="163"/>
      <c r="AT135" s="158" t="s">
        <v>173</v>
      </c>
      <c r="AU135" s="158" t="s">
        <v>82</v>
      </c>
      <c r="AV135" s="13" t="s">
        <v>82</v>
      </c>
      <c r="AW135" s="13" t="s">
        <v>32</v>
      </c>
      <c r="AX135" s="13" t="s">
        <v>73</v>
      </c>
      <c r="AY135" s="158" t="s">
        <v>161</v>
      </c>
    </row>
    <row r="136" spans="2:51" s="12" customFormat="1" ht="12">
      <c r="B136" s="150"/>
      <c r="D136" s="151" t="s">
        <v>173</v>
      </c>
      <c r="E136" s="152" t="s">
        <v>3</v>
      </c>
      <c r="F136" s="153" t="s">
        <v>2873</v>
      </c>
      <c r="H136" s="152" t="s">
        <v>3</v>
      </c>
      <c r="I136" s="154"/>
      <c r="L136" s="150"/>
      <c r="M136" s="155"/>
      <c r="T136" s="156"/>
      <c r="AT136" s="152" t="s">
        <v>173</v>
      </c>
      <c r="AU136" s="152" t="s">
        <v>82</v>
      </c>
      <c r="AV136" s="12" t="s">
        <v>80</v>
      </c>
      <c r="AW136" s="12" t="s">
        <v>32</v>
      </c>
      <c r="AX136" s="12" t="s">
        <v>73</v>
      </c>
      <c r="AY136" s="152" t="s">
        <v>161</v>
      </c>
    </row>
    <row r="137" spans="2:51" s="13" customFormat="1" ht="12">
      <c r="B137" s="157"/>
      <c r="D137" s="151" t="s">
        <v>173</v>
      </c>
      <c r="E137" s="158" t="s">
        <v>3</v>
      </c>
      <c r="F137" s="159" t="s">
        <v>2874</v>
      </c>
      <c r="H137" s="160">
        <v>10.15</v>
      </c>
      <c r="I137" s="161"/>
      <c r="L137" s="157"/>
      <c r="M137" s="162"/>
      <c r="T137" s="163"/>
      <c r="AT137" s="158" t="s">
        <v>173</v>
      </c>
      <c r="AU137" s="158" t="s">
        <v>82</v>
      </c>
      <c r="AV137" s="13" t="s">
        <v>82</v>
      </c>
      <c r="AW137" s="13" t="s">
        <v>32</v>
      </c>
      <c r="AX137" s="13" t="s">
        <v>73</v>
      </c>
      <c r="AY137" s="158" t="s">
        <v>161</v>
      </c>
    </row>
    <row r="138" spans="2:51" s="12" customFormat="1" ht="12">
      <c r="B138" s="150"/>
      <c r="D138" s="151" t="s">
        <v>173</v>
      </c>
      <c r="E138" s="152" t="s">
        <v>3</v>
      </c>
      <c r="F138" s="153" t="s">
        <v>2875</v>
      </c>
      <c r="H138" s="152" t="s">
        <v>3</v>
      </c>
      <c r="I138" s="154"/>
      <c r="L138" s="150"/>
      <c r="M138" s="155"/>
      <c r="T138" s="156"/>
      <c r="AT138" s="152" t="s">
        <v>173</v>
      </c>
      <c r="AU138" s="152" t="s">
        <v>82</v>
      </c>
      <c r="AV138" s="12" t="s">
        <v>80</v>
      </c>
      <c r="AW138" s="12" t="s">
        <v>32</v>
      </c>
      <c r="AX138" s="12" t="s">
        <v>73</v>
      </c>
      <c r="AY138" s="152" t="s">
        <v>161</v>
      </c>
    </row>
    <row r="139" spans="2:51" s="13" customFormat="1" ht="12">
      <c r="B139" s="157"/>
      <c r="D139" s="151" t="s">
        <v>173</v>
      </c>
      <c r="E139" s="158" t="s">
        <v>3</v>
      </c>
      <c r="F139" s="159" t="s">
        <v>2876</v>
      </c>
      <c r="H139" s="160">
        <v>88.7</v>
      </c>
      <c r="I139" s="161"/>
      <c r="L139" s="157"/>
      <c r="M139" s="162"/>
      <c r="T139" s="163"/>
      <c r="AT139" s="158" t="s">
        <v>173</v>
      </c>
      <c r="AU139" s="158" t="s">
        <v>82</v>
      </c>
      <c r="AV139" s="13" t="s">
        <v>82</v>
      </c>
      <c r="AW139" s="13" t="s">
        <v>32</v>
      </c>
      <c r="AX139" s="13" t="s">
        <v>73</v>
      </c>
      <c r="AY139" s="158" t="s">
        <v>161</v>
      </c>
    </row>
    <row r="140" spans="2:51" s="12" customFormat="1" ht="12">
      <c r="B140" s="150"/>
      <c r="D140" s="151" t="s">
        <v>173</v>
      </c>
      <c r="E140" s="152" t="s">
        <v>3</v>
      </c>
      <c r="F140" s="153" t="s">
        <v>2877</v>
      </c>
      <c r="H140" s="152" t="s">
        <v>3</v>
      </c>
      <c r="I140" s="154"/>
      <c r="L140" s="150"/>
      <c r="M140" s="155"/>
      <c r="T140" s="156"/>
      <c r="AT140" s="152" t="s">
        <v>173</v>
      </c>
      <c r="AU140" s="152" t="s">
        <v>82</v>
      </c>
      <c r="AV140" s="12" t="s">
        <v>80</v>
      </c>
      <c r="AW140" s="12" t="s">
        <v>32</v>
      </c>
      <c r="AX140" s="12" t="s">
        <v>73</v>
      </c>
      <c r="AY140" s="152" t="s">
        <v>161</v>
      </c>
    </row>
    <row r="141" spans="2:51" s="13" customFormat="1" ht="12">
      <c r="B141" s="157"/>
      <c r="D141" s="151" t="s">
        <v>173</v>
      </c>
      <c r="E141" s="158" t="s">
        <v>3</v>
      </c>
      <c r="F141" s="159" t="s">
        <v>2878</v>
      </c>
      <c r="H141" s="160">
        <v>12.96</v>
      </c>
      <c r="I141" s="161"/>
      <c r="L141" s="157"/>
      <c r="M141" s="162"/>
      <c r="T141" s="163"/>
      <c r="AT141" s="158" t="s">
        <v>173</v>
      </c>
      <c r="AU141" s="158" t="s">
        <v>82</v>
      </c>
      <c r="AV141" s="13" t="s">
        <v>82</v>
      </c>
      <c r="AW141" s="13" t="s">
        <v>32</v>
      </c>
      <c r="AX141" s="13" t="s">
        <v>73</v>
      </c>
      <c r="AY141" s="158" t="s">
        <v>161</v>
      </c>
    </row>
    <row r="142" spans="2:51" s="14" customFormat="1" ht="12">
      <c r="B142" s="164"/>
      <c r="D142" s="151" t="s">
        <v>173</v>
      </c>
      <c r="E142" s="165" t="s">
        <v>3</v>
      </c>
      <c r="F142" s="166" t="s">
        <v>192</v>
      </c>
      <c r="H142" s="167">
        <v>366.28</v>
      </c>
      <c r="I142" s="168"/>
      <c r="L142" s="164"/>
      <c r="M142" s="169"/>
      <c r="T142" s="170"/>
      <c r="AT142" s="165" t="s">
        <v>173</v>
      </c>
      <c r="AU142" s="165" t="s">
        <v>82</v>
      </c>
      <c r="AV142" s="14" t="s">
        <v>169</v>
      </c>
      <c r="AW142" s="14" t="s">
        <v>32</v>
      </c>
      <c r="AX142" s="14" t="s">
        <v>80</v>
      </c>
      <c r="AY142" s="165" t="s">
        <v>161</v>
      </c>
    </row>
    <row r="143" spans="2:65" s="1" customFormat="1" ht="24.2" customHeight="1">
      <c r="B143" s="132"/>
      <c r="C143" s="171" t="s">
        <v>229</v>
      </c>
      <c r="D143" s="171" t="s">
        <v>193</v>
      </c>
      <c r="E143" s="172" t="s">
        <v>194</v>
      </c>
      <c r="F143" s="173" t="s">
        <v>195</v>
      </c>
      <c r="G143" s="174" t="s">
        <v>167</v>
      </c>
      <c r="H143" s="175">
        <v>128.582</v>
      </c>
      <c r="I143" s="176"/>
      <c r="J143" s="177">
        <f>ROUND(I143*H143,2)</f>
        <v>0</v>
      </c>
      <c r="K143" s="173" t="s">
        <v>168</v>
      </c>
      <c r="L143" s="178"/>
      <c r="M143" s="179" t="s">
        <v>3</v>
      </c>
      <c r="N143" s="180" t="s">
        <v>44</v>
      </c>
      <c r="P143" s="142">
        <f>O143*H143</f>
        <v>0</v>
      </c>
      <c r="Q143" s="142">
        <v>0.0002</v>
      </c>
      <c r="R143" s="142">
        <f>Q143*H143</f>
        <v>0.0257164</v>
      </c>
      <c r="S143" s="142">
        <v>0</v>
      </c>
      <c r="T143" s="143">
        <f>S143*H143</f>
        <v>0</v>
      </c>
      <c r="AR143" s="144" t="s">
        <v>196</v>
      </c>
      <c r="AT143" s="144" t="s">
        <v>193</v>
      </c>
      <c r="AU143" s="144" t="s">
        <v>82</v>
      </c>
      <c r="AY143" s="18" t="s">
        <v>161</v>
      </c>
      <c r="BE143" s="145">
        <f>IF(N143="základní",J143,0)</f>
        <v>0</v>
      </c>
      <c r="BF143" s="145">
        <f>IF(N143="snížená",J143,0)</f>
        <v>0</v>
      </c>
      <c r="BG143" s="145">
        <f>IF(N143="zákl. přenesená",J143,0)</f>
        <v>0</v>
      </c>
      <c r="BH143" s="145">
        <f>IF(N143="sníž. přenesená",J143,0)</f>
        <v>0</v>
      </c>
      <c r="BI143" s="145">
        <f>IF(N143="nulová",J143,0)</f>
        <v>0</v>
      </c>
      <c r="BJ143" s="18" t="s">
        <v>80</v>
      </c>
      <c r="BK143" s="145">
        <f>ROUND(I143*H143,2)</f>
        <v>0</v>
      </c>
      <c r="BL143" s="18" t="s">
        <v>169</v>
      </c>
      <c r="BM143" s="144" t="s">
        <v>2879</v>
      </c>
    </row>
    <row r="144" spans="2:47" s="1" customFormat="1" ht="12">
      <c r="B144" s="33"/>
      <c r="D144" s="146" t="s">
        <v>171</v>
      </c>
      <c r="F144" s="147" t="s">
        <v>198</v>
      </c>
      <c r="I144" s="148"/>
      <c r="L144" s="33"/>
      <c r="M144" s="149"/>
      <c r="T144" s="54"/>
      <c r="AT144" s="18" t="s">
        <v>171</v>
      </c>
      <c r="AU144" s="18" t="s">
        <v>82</v>
      </c>
    </row>
    <row r="145" spans="2:51" s="12" customFormat="1" ht="12">
      <c r="B145" s="150"/>
      <c r="D145" s="151" t="s">
        <v>173</v>
      </c>
      <c r="E145" s="152" t="s">
        <v>3</v>
      </c>
      <c r="F145" s="153" t="s">
        <v>2873</v>
      </c>
      <c r="H145" s="152" t="s">
        <v>3</v>
      </c>
      <c r="I145" s="154"/>
      <c r="L145" s="150"/>
      <c r="M145" s="155"/>
      <c r="T145" s="156"/>
      <c r="AT145" s="152" t="s">
        <v>173</v>
      </c>
      <c r="AU145" s="152" t="s">
        <v>82</v>
      </c>
      <c r="AV145" s="12" t="s">
        <v>80</v>
      </c>
      <c r="AW145" s="12" t="s">
        <v>32</v>
      </c>
      <c r="AX145" s="12" t="s">
        <v>73</v>
      </c>
      <c r="AY145" s="152" t="s">
        <v>161</v>
      </c>
    </row>
    <row r="146" spans="2:51" s="13" customFormat="1" ht="12">
      <c r="B146" s="157"/>
      <c r="D146" s="151" t="s">
        <v>173</v>
      </c>
      <c r="E146" s="158" t="s">
        <v>3</v>
      </c>
      <c r="F146" s="159" t="s">
        <v>2880</v>
      </c>
      <c r="H146" s="160">
        <v>11.673</v>
      </c>
      <c r="I146" s="161"/>
      <c r="L146" s="157"/>
      <c r="M146" s="162"/>
      <c r="T146" s="163"/>
      <c r="AT146" s="158" t="s">
        <v>173</v>
      </c>
      <c r="AU146" s="158" t="s">
        <v>82</v>
      </c>
      <c r="AV146" s="13" t="s">
        <v>82</v>
      </c>
      <c r="AW146" s="13" t="s">
        <v>32</v>
      </c>
      <c r="AX146" s="13" t="s">
        <v>73</v>
      </c>
      <c r="AY146" s="158" t="s">
        <v>161</v>
      </c>
    </row>
    <row r="147" spans="2:51" s="12" customFormat="1" ht="12">
      <c r="B147" s="150"/>
      <c r="D147" s="151" t="s">
        <v>173</v>
      </c>
      <c r="E147" s="152" t="s">
        <v>3</v>
      </c>
      <c r="F147" s="153" t="s">
        <v>2875</v>
      </c>
      <c r="H147" s="152" t="s">
        <v>3</v>
      </c>
      <c r="I147" s="154"/>
      <c r="L147" s="150"/>
      <c r="M147" s="155"/>
      <c r="T147" s="156"/>
      <c r="AT147" s="152" t="s">
        <v>173</v>
      </c>
      <c r="AU147" s="152" t="s">
        <v>82</v>
      </c>
      <c r="AV147" s="12" t="s">
        <v>80</v>
      </c>
      <c r="AW147" s="12" t="s">
        <v>32</v>
      </c>
      <c r="AX147" s="12" t="s">
        <v>73</v>
      </c>
      <c r="AY147" s="152" t="s">
        <v>161</v>
      </c>
    </row>
    <row r="148" spans="2:51" s="13" customFormat="1" ht="12">
      <c r="B148" s="157"/>
      <c r="D148" s="151" t="s">
        <v>173</v>
      </c>
      <c r="E148" s="158" t="s">
        <v>3</v>
      </c>
      <c r="F148" s="159" t="s">
        <v>2881</v>
      </c>
      <c r="H148" s="160">
        <v>102.005</v>
      </c>
      <c r="I148" s="161"/>
      <c r="L148" s="157"/>
      <c r="M148" s="162"/>
      <c r="T148" s="163"/>
      <c r="AT148" s="158" t="s">
        <v>173</v>
      </c>
      <c r="AU148" s="158" t="s">
        <v>82</v>
      </c>
      <c r="AV148" s="13" t="s">
        <v>82</v>
      </c>
      <c r="AW148" s="13" t="s">
        <v>32</v>
      </c>
      <c r="AX148" s="13" t="s">
        <v>73</v>
      </c>
      <c r="AY148" s="158" t="s">
        <v>161</v>
      </c>
    </row>
    <row r="149" spans="2:51" s="12" customFormat="1" ht="12">
      <c r="B149" s="150"/>
      <c r="D149" s="151" t="s">
        <v>173</v>
      </c>
      <c r="E149" s="152" t="s">
        <v>3</v>
      </c>
      <c r="F149" s="153" t="s">
        <v>2877</v>
      </c>
      <c r="H149" s="152" t="s">
        <v>3</v>
      </c>
      <c r="I149" s="154"/>
      <c r="L149" s="150"/>
      <c r="M149" s="155"/>
      <c r="T149" s="156"/>
      <c r="AT149" s="152" t="s">
        <v>173</v>
      </c>
      <c r="AU149" s="152" t="s">
        <v>82</v>
      </c>
      <c r="AV149" s="12" t="s">
        <v>80</v>
      </c>
      <c r="AW149" s="12" t="s">
        <v>32</v>
      </c>
      <c r="AX149" s="12" t="s">
        <v>73</v>
      </c>
      <c r="AY149" s="152" t="s">
        <v>161</v>
      </c>
    </row>
    <row r="150" spans="2:51" s="13" customFormat="1" ht="12">
      <c r="B150" s="157"/>
      <c r="D150" s="151" t="s">
        <v>173</v>
      </c>
      <c r="E150" s="158" t="s">
        <v>3</v>
      </c>
      <c r="F150" s="159" t="s">
        <v>2882</v>
      </c>
      <c r="H150" s="160">
        <v>14.904</v>
      </c>
      <c r="I150" s="161"/>
      <c r="L150" s="157"/>
      <c r="M150" s="162"/>
      <c r="T150" s="163"/>
      <c r="AT150" s="158" t="s">
        <v>173</v>
      </c>
      <c r="AU150" s="158" t="s">
        <v>82</v>
      </c>
      <c r="AV150" s="13" t="s">
        <v>82</v>
      </c>
      <c r="AW150" s="13" t="s">
        <v>32</v>
      </c>
      <c r="AX150" s="13" t="s">
        <v>73</v>
      </c>
      <c r="AY150" s="158" t="s">
        <v>161</v>
      </c>
    </row>
    <row r="151" spans="2:51" s="14" customFormat="1" ht="12">
      <c r="B151" s="164"/>
      <c r="D151" s="151" t="s">
        <v>173</v>
      </c>
      <c r="E151" s="165" t="s">
        <v>3</v>
      </c>
      <c r="F151" s="166" t="s">
        <v>192</v>
      </c>
      <c r="H151" s="167">
        <f>SUM(H146:H150)</f>
        <v>128.582</v>
      </c>
      <c r="I151" s="168"/>
      <c r="L151" s="164"/>
      <c r="M151" s="169"/>
      <c r="T151" s="170"/>
      <c r="AT151" s="165" t="s">
        <v>173</v>
      </c>
      <c r="AU151" s="165" t="s">
        <v>82</v>
      </c>
      <c r="AV151" s="14" t="s">
        <v>169</v>
      </c>
      <c r="AW151" s="14" t="s">
        <v>32</v>
      </c>
      <c r="AX151" s="14" t="s">
        <v>80</v>
      </c>
      <c r="AY151" s="165" t="s">
        <v>161</v>
      </c>
    </row>
    <row r="152" spans="2:65" s="1" customFormat="1" ht="24.2" customHeight="1">
      <c r="B152" s="132"/>
      <c r="C152" s="171" t="s">
        <v>196</v>
      </c>
      <c r="D152" s="171" t="s">
        <v>193</v>
      </c>
      <c r="E152" s="172" t="s">
        <v>2883</v>
      </c>
      <c r="F152" s="173" t="s">
        <v>2884</v>
      </c>
      <c r="G152" s="174" t="s">
        <v>167</v>
      </c>
      <c r="H152" s="175">
        <v>292.641</v>
      </c>
      <c r="I152" s="176"/>
      <c r="J152" s="177">
        <f>ROUND(I152*H152,2)</f>
        <v>0</v>
      </c>
      <c r="K152" s="173" t="s">
        <v>168</v>
      </c>
      <c r="L152" s="178"/>
      <c r="M152" s="179" t="s">
        <v>3</v>
      </c>
      <c r="N152" s="180" t="s">
        <v>44</v>
      </c>
      <c r="P152" s="142">
        <f>O152*H152</f>
        <v>0</v>
      </c>
      <c r="Q152" s="142">
        <v>0.0003</v>
      </c>
      <c r="R152" s="142">
        <f>Q152*H152</f>
        <v>0.0877923</v>
      </c>
      <c r="S152" s="142">
        <v>0</v>
      </c>
      <c r="T152" s="143">
        <f>S152*H152</f>
        <v>0</v>
      </c>
      <c r="AR152" s="144" t="s">
        <v>196</v>
      </c>
      <c r="AT152" s="144" t="s">
        <v>193</v>
      </c>
      <c r="AU152" s="144" t="s">
        <v>82</v>
      </c>
      <c r="AY152" s="18" t="s">
        <v>161</v>
      </c>
      <c r="BE152" s="145">
        <f>IF(N152="základní",J152,0)</f>
        <v>0</v>
      </c>
      <c r="BF152" s="145">
        <f>IF(N152="snížená",J152,0)</f>
        <v>0</v>
      </c>
      <c r="BG152" s="145">
        <f>IF(N152="zákl. přenesená",J152,0)</f>
        <v>0</v>
      </c>
      <c r="BH152" s="145">
        <f>IF(N152="sníž. přenesená",J152,0)</f>
        <v>0</v>
      </c>
      <c r="BI152" s="145">
        <f>IF(N152="nulová",J152,0)</f>
        <v>0</v>
      </c>
      <c r="BJ152" s="18" t="s">
        <v>80</v>
      </c>
      <c r="BK152" s="145">
        <f>ROUND(I152*H152,2)</f>
        <v>0</v>
      </c>
      <c r="BL152" s="18" t="s">
        <v>169</v>
      </c>
      <c r="BM152" s="144" t="s">
        <v>2885</v>
      </c>
    </row>
    <row r="153" spans="2:47" s="1" customFormat="1" ht="12">
      <c r="B153" s="33"/>
      <c r="D153" s="146" t="s">
        <v>171</v>
      </c>
      <c r="F153" s="147" t="s">
        <v>2886</v>
      </c>
      <c r="I153" s="148"/>
      <c r="L153" s="33"/>
      <c r="M153" s="149"/>
      <c r="T153" s="54"/>
      <c r="AT153" s="18" t="s">
        <v>171</v>
      </c>
      <c r="AU153" s="18" t="s">
        <v>82</v>
      </c>
    </row>
    <row r="154" spans="2:51" s="12" customFormat="1" ht="12">
      <c r="B154" s="150"/>
      <c r="D154" s="151" t="s">
        <v>173</v>
      </c>
      <c r="E154" s="152" t="s">
        <v>3</v>
      </c>
      <c r="F154" s="153" t="s">
        <v>2871</v>
      </c>
      <c r="H154" s="152" t="s">
        <v>3</v>
      </c>
      <c r="I154" s="154"/>
      <c r="L154" s="150"/>
      <c r="M154" s="155"/>
      <c r="T154" s="156"/>
      <c r="AT154" s="152" t="s">
        <v>173</v>
      </c>
      <c r="AU154" s="152" t="s">
        <v>82</v>
      </c>
      <c r="AV154" s="12" t="s">
        <v>80</v>
      </c>
      <c r="AW154" s="12" t="s">
        <v>32</v>
      </c>
      <c r="AX154" s="12" t="s">
        <v>73</v>
      </c>
      <c r="AY154" s="152" t="s">
        <v>161</v>
      </c>
    </row>
    <row r="155" spans="2:51" s="13" customFormat="1" ht="12">
      <c r="B155" s="157"/>
      <c r="D155" s="151" t="s">
        <v>173</v>
      </c>
      <c r="E155" s="158" t="s">
        <v>3</v>
      </c>
      <c r="F155" s="159" t="s">
        <v>2887</v>
      </c>
      <c r="H155" s="160">
        <v>292.641</v>
      </c>
      <c r="I155" s="161"/>
      <c r="L155" s="157"/>
      <c r="M155" s="162"/>
      <c r="T155" s="163"/>
      <c r="AT155" s="158" t="s">
        <v>173</v>
      </c>
      <c r="AU155" s="158" t="s">
        <v>82</v>
      </c>
      <c r="AV155" s="13" t="s">
        <v>82</v>
      </c>
      <c r="AW155" s="13" t="s">
        <v>32</v>
      </c>
      <c r="AX155" s="13" t="s">
        <v>80</v>
      </c>
      <c r="AY155" s="158" t="s">
        <v>161</v>
      </c>
    </row>
    <row r="156" spans="2:63" s="11" customFormat="1" ht="22.9" customHeight="1">
      <c r="B156" s="120"/>
      <c r="D156" s="121" t="s">
        <v>72</v>
      </c>
      <c r="E156" s="130" t="s">
        <v>199</v>
      </c>
      <c r="F156" s="130" t="s">
        <v>200</v>
      </c>
      <c r="I156" s="123"/>
      <c r="J156" s="131">
        <f>BK156</f>
        <v>0</v>
      </c>
      <c r="L156" s="120"/>
      <c r="M156" s="125"/>
      <c r="P156" s="126">
        <f>SUM(P157:P233)</f>
        <v>0</v>
      </c>
      <c r="R156" s="126">
        <f>SUM(R157:R233)</f>
        <v>32.6310709</v>
      </c>
      <c r="T156" s="127">
        <f>SUM(T157:T233)</f>
        <v>0</v>
      </c>
      <c r="AR156" s="121" t="s">
        <v>80</v>
      </c>
      <c r="AT156" s="128" t="s">
        <v>72</v>
      </c>
      <c r="AU156" s="128" t="s">
        <v>80</v>
      </c>
      <c r="AY156" s="121" t="s">
        <v>161</v>
      </c>
      <c r="BK156" s="129">
        <f>SUM(BK157:BK233)</f>
        <v>0</v>
      </c>
    </row>
    <row r="157" spans="2:65" s="1" customFormat="1" ht="37.9" customHeight="1">
      <c r="B157" s="132"/>
      <c r="C157" s="133" t="s">
        <v>256</v>
      </c>
      <c r="D157" s="133" t="s">
        <v>164</v>
      </c>
      <c r="E157" s="134" t="s">
        <v>201</v>
      </c>
      <c r="F157" s="135" t="s">
        <v>202</v>
      </c>
      <c r="G157" s="136" t="s">
        <v>203</v>
      </c>
      <c r="H157" s="137">
        <v>2.625</v>
      </c>
      <c r="I157" s="138"/>
      <c r="J157" s="139">
        <f>ROUND(I157*H157,2)</f>
        <v>0</v>
      </c>
      <c r="K157" s="135" t="s">
        <v>168</v>
      </c>
      <c r="L157" s="33"/>
      <c r="M157" s="140" t="s">
        <v>3</v>
      </c>
      <c r="N157" s="141" t="s">
        <v>44</v>
      </c>
      <c r="P157" s="142">
        <f>O157*H157</f>
        <v>0</v>
      </c>
      <c r="Q157" s="142">
        <v>1.8775</v>
      </c>
      <c r="R157" s="142">
        <f>Q157*H157</f>
        <v>4.9284375</v>
      </c>
      <c r="S157" s="142">
        <v>0</v>
      </c>
      <c r="T157" s="143">
        <f>S157*H157</f>
        <v>0</v>
      </c>
      <c r="AR157" s="144" t="s">
        <v>169</v>
      </c>
      <c r="AT157" s="144" t="s">
        <v>164</v>
      </c>
      <c r="AU157" s="144" t="s">
        <v>82</v>
      </c>
      <c r="AY157" s="18" t="s">
        <v>161</v>
      </c>
      <c r="BE157" s="145">
        <f>IF(N157="základní",J157,0)</f>
        <v>0</v>
      </c>
      <c r="BF157" s="145">
        <f>IF(N157="snížená",J157,0)</f>
        <v>0</v>
      </c>
      <c r="BG157" s="145">
        <f>IF(N157="zákl. přenesená",J157,0)</f>
        <v>0</v>
      </c>
      <c r="BH157" s="145">
        <f>IF(N157="sníž. přenesená",J157,0)</f>
        <v>0</v>
      </c>
      <c r="BI157" s="145">
        <f>IF(N157="nulová",J157,0)</f>
        <v>0</v>
      </c>
      <c r="BJ157" s="18" t="s">
        <v>80</v>
      </c>
      <c r="BK157" s="145">
        <f>ROUND(I157*H157,2)</f>
        <v>0</v>
      </c>
      <c r="BL157" s="18" t="s">
        <v>169</v>
      </c>
      <c r="BM157" s="144" t="s">
        <v>2888</v>
      </c>
    </row>
    <row r="158" spans="2:47" s="1" customFormat="1" ht="12">
      <c r="B158" s="33"/>
      <c r="D158" s="146" t="s">
        <v>171</v>
      </c>
      <c r="F158" s="147" t="s">
        <v>205</v>
      </c>
      <c r="I158" s="148"/>
      <c r="L158" s="33"/>
      <c r="M158" s="149"/>
      <c r="T158" s="54"/>
      <c r="AT158" s="18" t="s">
        <v>171</v>
      </c>
      <c r="AU158" s="18" t="s">
        <v>82</v>
      </c>
    </row>
    <row r="159" spans="2:51" s="12" customFormat="1" ht="12">
      <c r="B159" s="150"/>
      <c r="D159" s="151" t="s">
        <v>173</v>
      </c>
      <c r="E159" s="152" t="s">
        <v>3</v>
      </c>
      <c r="F159" s="153" t="s">
        <v>299</v>
      </c>
      <c r="H159" s="152" t="s">
        <v>3</v>
      </c>
      <c r="I159" s="154"/>
      <c r="L159" s="150"/>
      <c r="M159" s="155"/>
      <c r="T159" s="156"/>
      <c r="AT159" s="152" t="s">
        <v>173</v>
      </c>
      <c r="AU159" s="152" t="s">
        <v>82</v>
      </c>
      <c r="AV159" s="12" t="s">
        <v>80</v>
      </c>
      <c r="AW159" s="12" t="s">
        <v>32</v>
      </c>
      <c r="AX159" s="12" t="s">
        <v>73</v>
      </c>
      <c r="AY159" s="152" t="s">
        <v>161</v>
      </c>
    </row>
    <row r="160" spans="2:51" s="13" customFormat="1" ht="12">
      <c r="B160" s="157"/>
      <c r="D160" s="151" t="s">
        <v>173</v>
      </c>
      <c r="E160" s="158" t="s">
        <v>3</v>
      </c>
      <c r="F160" s="159" t="s">
        <v>2889</v>
      </c>
      <c r="H160" s="160">
        <v>2.625</v>
      </c>
      <c r="I160" s="161"/>
      <c r="L160" s="157"/>
      <c r="M160" s="162"/>
      <c r="T160" s="163"/>
      <c r="AT160" s="158" t="s">
        <v>173</v>
      </c>
      <c r="AU160" s="158" t="s">
        <v>82</v>
      </c>
      <c r="AV160" s="13" t="s">
        <v>82</v>
      </c>
      <c r="AW160" s="13" t="s">
        <v>32</v>
      </c>
      <c r="AX160" s="13" t="s">
        <v>80</v>
      </c>
      <c r="AY160" s="158" t="s">
        <v>161</v>
      </c>
    </row>
    <row r="161" spans="2:65" s="1" customFormat="1" ht="44.25" customHeight="1">
      <c r="B161" s="132"/>
      <c r="C161" s="133" t="s">
        <v>265</v>
      </c>
      <c r="D161" s="133" t="s">
        <v>164</v>
      </c>
      <c r="E161" s="134" t="s">
        <v>2890</v>
      </c>
      <c r="F161" s="135" t="s">
        <v>2891</v>
      </c>
      <c r="G161" s="136" t="s">
        <v>203</v>
      </c>
      <c r="H161" s="137">
        <v>0.567</v>
      </c>
      <c r="I161" s="138"/>
      <c r="J161" s="139">
        <f>ROUND(I161*H161,2)</f>
        <v>0</v>
      </c>
      <c r="K161" s="135" t="s">
        <v>168</v>
      </c>
      <c r="L161" s="33"/>
      <c r="M161" s="140" t="s">
        <v>3</v>
      </c>
      <c r="N161" s="141" t="s">
        <v>44</v>
      </c>
      <c r="P161" s="142">
        <f>O161*H161</f>
        <v>0</v>
      </c>
      <c r="Q161" s="142">
        <v>1.925</v>
      </c>
      <c r="R161" s="142">
        <f>Q161*H161</f>
        <v>1.091475</v>
      </c>
      <c r="S161" s="142">
        <v>0</v>
      </c>
      <c r="T161" s="143">
        <f>S161*H161</f>
        <v>0</v>
      </c>
      <c r="AR161" s="144" t="s">
        <v>169</v>
      </c>
      <c r="AT161" s="144" t="s">
        <v>164</v>
      </c>
      <c r="AU161" s="144" t="s">
        <v>82</v>
      </c>
      <c r="AY161" s="18" t="s">
        <v>161</v>
      </c>
      <c r="BE161" s="145">
        <f>IF(N161="základní",J161,0)</f>
        <v>0</v>
      </c>
      <c r="BF161" s="145">
        <f>IF(N161="snížená",J161,0)</f>
        <v>0</v>
      </c>
      <c r="BG161" s="145">
        <f>IF(N161="zákl. přenesená",J161,0)</f>
        <v>0</v>
      </c>
      <c r="BH161" s="145">
        <f>IF(N161="sníž. přenesená",J161,0)</f>
        <v>0</v>
      </c>
      <c r="BI161" s="145">
        <f>IF(N161="nulová",J161,0)</f>
        <v>0</v>
      </c>
      <c r="BJ161" s="18" t="s">
        <v>80</v>
      </c>
      <c r="BK161" s="145">
        <f>ROUND(I161*H161,2)</f>
        <v>0</v>
      </c>
      <c r="BL161" s="18" t="s">
        <v>169</v>
      </c>
      <c r="BM161" s="144" t="s">
        <v>2892</v>
      </c>
    </row>
    <row r="162" spans="2:47" s="1" customFormat="1" ht="12">
      <c r="B162" s="33"/>
      <c r="D162" s="146" t="s">
        <v>171</v>
      </c>
      <c r="F162" s="147" t="s">
        <v>2893</v>
      </c>
      <c r="I162" s="148"/>
      <c r="L162" s="33"/>
      <c r="M162" s="149"/>
      <c r="T162" s="54"/>
      <c r="AT162" s="18" t="s">
        <v>171</v>
      </c>
      <c r="AU162" s="18" t="s">
        <v>82</v>
      </c>
    </row>
    <row r="163" spans="2:51" s="12" customFormat="1" ht="12">
      <c r="B163" s="150"/>
      <c r="D163" s="151" t="s">
        <v>173</v>
      </c>
      <c r="E163" s="152" t="s">
        <v>3</v>
      </c>
      <c r="F163" s="153" t="s">
        <v>299</v>
      </c>
      <c r="H163" s="152" t="s">
        <v>3</v>
      </c>
      <c r="I163" s="154"/>
      <c r="L163" s="150"/>
      <c r="M163" s="155"/>
      <c r="T163" s="156"/>
      <c r="AT163" s="152" t="s">
        <v>173</v>
      </c>
      <c r="AU163" s="152" t="s">
        <v>82</v>
      </c>
      <c r="AV163" s="12" t="s">
        <v>80</v>
      </c>
      <c r="AW163" s="12" t="s">
        <v>32</v>
      </c>
      <c r="AX163" s="12" t="s">
        <v>73</v>
      </c>
      <c r="AY163" s="152" t="s">
        <v>161</v>
      </c>
    </row>
    <row r="164" spans="2:51" s="13" customFormat="1" ht="12">
      <c r="B164" s="157"/>
      <c r="D164" s="151" t="s">
        <v>173</v>
      </c>
      <c r="E164" s="158" t="s">
        <v>3</v>
      </c>
      <c r="F164" s="159" t="s">
        <v>2894</v>
      </c>
      <c r="H164" s="160">
        <v>0.567</v>
      </c>
      <c r="I164" s="161"/>
      <c r="L164" s="157"/>
      <c r="M164" s="162"/>
      <c r="T164" s="163"/>
      <c r="AT164" s="158" t="s">
        <v>173</v>
      </c>
      <c r="AU164" s="158" t="s">
        <v>82</v>
      </c>
      <c r="AV164" s="13" t="s">
        <v>82</v>
      </c>
      <c r="AW164" s="13" t="s">
        <v>32</v>
      </c>
      <c r="AX164" s="13" t="s">
        <v>80</v>
      </c>
      <c r="AY164" s="158" t="s">
        <v>161</v>
      </c>
    </row>
    <row r="165" spans="2:65" s="1" customFormat="1" ht="66.75" customHeight="1">
      <c r="B165" s="132"/>
      <c r="C165" s="133" t="s">
        <v>271</v>
      </c>
      <c r="D165" s="133" t="s">
        <v>164</v>
      </c>
      <c r="E165" s="134" t="s">
        <v>2895</v>
      </c>
      <c r="F165" s="135" t="s">
        <v>2896</v>
      </c>
      <c r="G165" s="136" t="s">
        <v>212</v>
      </c>
      <c r="H165" s="137">
        <v>1</v>
      </c>
      <c r="I165" s="138"/>
      <c r="J165" s="139">
        <f>ROUND(I165*H165,2)</f>
        <v>0</v>
      </c>
      <c r="K165" s="135" t="s">
        <v>168</v>
      </c>
      <c r="L165" s="33"/>
      <c r="M165" s="140" t="s">
        <v>3</v>
      </c>
      <c r="N165" s="141" t="s">
        <v>44</v>
      </c>
      <c r="P165" s="142">
        <f>O165*H165</f>
        <v>0</v>
      </c>
      <c r="Q165" s="142">
        <v>0.01962</v>
      </c>
      <c r="R165" s="142">
        <f>Q165*H165</f>
        <v>0.01962</v>
      </c>
      <c r="S165" s="142">
        <v>0</v>
      </c>
      <c r="T165" s="143">
        <f>S165*H165</f>
        <v>0</v>
      </c>
      <c r="AR165" s="144" t="s">
        <v>169</v>
      </c>
      <c r="AT165" s="144" t="s">
        <v>164</v>
      </c>
      <c r="AU165" s="144" t="s">
        <v>82</v>
      </c>
      <c r="AY165" s="18" t="s">
        <v>161</v>
      </c>
      <c r="BE165" s="145">
        <f>IF(N165="základní",J165,0)</f>
        <v>0</v>
      </c>
      <c r="BF165" s="145">
        <f>IF(N165="snížená",J165,0)</f>
        <v>0</v>
      </c>
      <c r="BG165" s="145">
        <f>IF(N165="zákl. přenesená",J165,0)</f>
        <v>0</v>
      </c>
      <c r="BH165" s="145">
        <f>IF(N165="sníž. přenesená",J165,0)</f>
        <v>0</v>
      </c>
      <c r="BI165" s="145">
        <f>IF(N165="nulová",J165,0)</f>
        <v>0</v>
      </c>
      <c r="BJ165" s="18" t="s">
        <v>80</v>
      </c>
      <c r="BK165" s="145">
        <f>ROUND(I165*H165,2)</f>
        <v>0</v>
      </c>
      <c r="BL165" s="18" t="s">
        <v>169</v>
      </c>
      <c r="BM165" s="144" t="s">
        <v>2897</v>
      </c>
    </row>
    <row r="166" spans="2:47" s="1" customFormat="1" ht="12">
      <c r="B166" s="33"/>
      <c r="D166" s="146" t="s">
        <v>171</v>
      </c>
      <c r="F166" s="147" t="s">
        <v>2898</v>
      </c>
      <c r="I166" s="148"/>
      <c r="L166" s="33"/>
      <c r="M166" s="149"/>
      <c r="T166" s="54"/>
      <c r="AT166" s="18" t="s">
        <v>171</v>
      </c>
      <c r="AU166" s="18" t="s">
        <v>82</v>
      </c>
    </row>
    <row r="167" spans="2:51" s="12" customFormat="1" ht="12">
      <c r="B167" s="150"/>
      <c r="D167" s="151" t="s">
        <v>173</v>
      </c>
      <c r="E167" s="152" t="s">
        <v>3</v>
      </c>
      <c r="F167" s="153" t="s">
        <v>2899</v>
      </c>
      <c r="H167" s="152" t="s">
        <v>3</v>
      </c>
      <c r="I167" s="154"/>
      <c r="L167" s="150"/>
      <c r="M167" s="155"/>
      <c r="T167" s="156"/>
      <c r="AT167" s="152" t="s">
        <v>173</v>
      </c>
      <c r="AU167" s="152" t="s">
        <v>82</v>
      </c>
      <c r="AV167" s="12" t="s">
        <v>80</v>
      </c>
      <c r="AW167" s="12" t="s">
        <v>32</v>
      </c>
      <c r="AX167" s="12" t="s">
        <v>73</v>
      </c>
      <c r="AY167" s="152" t="s">
        <v>161</v>
      </c>
    </row>
    <row r="168" spans="2:51" s="13" customFormat="1" ht="12">
      <c r="B168" s="157"/>
      <c r="D168" s="151" t="s">
        <v>173</v>
      </c>
      <c r="E168" s="158" t="s">
        <v>3</v>
      </c>
      <c r="F168" s="159" t="s">
        <v>80</v>
      </c>
      <c r="H168" s="160">
        <v>1</v>
      </c>
      <c r="I168" s="161"/>
      <c r="L168" s="157"/>
      <c r="M168" s="162"/>
      <c r="T168" s="163"/>
      <c r="AT168" s="158" t="s">
        <v>173</v>
      </c>
      <c r="AU168" s="158" t="s">
        <v>82</v>
      </c>
      <c r="AV168" s="13" t="s">
        <v>82</v>
      </c>
      <c r="AW168" s="13" t="s">
        <v>32</v>
      </c>
      <c r="AX168" s="13" t="s">
        <v>80</v>
      </c>
      <c r="AY168" s="158" t="s">
        <v>161</v>
      </c>
    </row>
    <row r="169" spans="2:65" s="1" customFormat="1" ht="37.9" customHeight="1">
      <c r="B169" s="132"/>
      <c r="C169" s="133" t="s">
        <v>278</v>
      </c>
      <c r="D169" s="133" t="s">
        <v>164</v>
      </c>
      <c r="E169" s="134" t="s">
        <v>217</v>
      </c>
      <c r="F169" s="135" t="s">
        <v>218</v>
      </c>
      <c r="G169" s="136" t="s">
        <v>212</v>
      </c>
      <c r="H169" s="137">
        <v>6</v>
      </c>
      <c r="I169" s="138"/>
      <c r="J169" s="139">
        <f>ROUND(I169*H169,2)</f>
        <v>0</v>
      </c>
      <c r="K169" s="135" t="s">
        <v>168</v>
      </c>
      <c r="L169" s="33"/>
      <c r="M169" s="140" t="s">
        <v>3</v>
      </c>
      <c r="N169" s="141" t="s">
        <v>44</v>
      </c>
      <c r="P169" s="142">
        <f>O169*H169</f>
        <v>0</v>
      </c>
      <c r="Q169" s="142">
        <v>0.02693</v>
      </c>
      <c r="R169" s="142">
        <f>Q169*H169</f>
        <v>0.16158</v>
      </c>
      <c r="S169" s="142">
        <v>0</v>
      </c>
      <c r="T169" s="143">
        <f>S169*H169</f>
        <v>0</v>
      </c>
      <c r="AR169" s="144" t="s">
        <v>169</v>
      </c>
      <c r="AT169" s="144" t="s">
        <v>164</v>
      </c>
      <c r="AU169" s="144" t="s">
        <v>82</v>
      </c>
      <c r="AY169" s="18" t="s">
        <v>161</v>
      </c>
      <c r="BE169" s="145">
        <f>IF(N169="základní",J169,0)</f>
        <v>0</v>
      </c>
      <c r="BF169" s="145">
        <f>IF(N169="snížená",J169,0)</f>
        <v>0</v>
      </c>
      <c r="BG169" s="145">
        <f>IF(N169="zákl. přenesená",J169,0)</f>
        <v>0</v>
      </c>
      <c r="BH169" s="145">
        <f>IF(N169="sníž. přenesená",J169,0)</f>
        <v>0</v>
      </c>
      <c r="BI169" s="145">
        <f>IF(N169="nulová",J169,0)</f>
        <v>0</v>
      </c>
      <c r="BJ169" s="18" t="s">
        <v>80</v>
      </c>
      <c r="BK169" s="145">
        <f>ROUND(I169*H169,2)</f>
        <v>0</v>
      </c>
      <c r="BL169" s="18" t="s">
        <v>169</v>
      </c>
      <c r="BM169" s="144" t="s">
        <v>2900</v>
      </c>
    </row>
    <row r="170" spans="2:47" s="1" customFormat="1" ht="12">
      <c r="B170" s="33"/>
      <c r="D170" s="146" t="s">
        <v>171</v>
      </c>
      <c r="F170" s="147" t="s">
        <v>220</v>
      </c>
      <c r="I170" s="148"/>
      <c r="L170" s="33"/>
      <c r="M170" s="149"/>
      <c r="T170" s="54"/>
      <c r="AT170" s="18" t="s">
        <v>171</v>
      </c>
      <c r="AU170" s="18" t="s">
        <v>82</v>
      </c>
    </row>
    <row r="171" spans="2:51" s="12" customFormat="1" ht="12">
      <c r="B171" s="150"/>
      <c r="D171" s="151" t="s">
        <v>173</v>
      </c>
      <c r="E171" s="152" t="s">
        <v>3</v>
      </c>
      <c r="F171" s="153" t="s">
        <v>2901</v>
      </c>
      <c r="H171" s="152" t="s">
        <v>3</v>
      </c>
      <c r="I171" s="154"/>
      <c r="L171" s="150"/>
      <c r="M171" s="155"/>
      <c r="T171" s="156"/>
      <c r="AT171" s="152" t="s">
        <v>173</v>
      </c>
      <c r="AU171" s="152" t="s">
        <v>82</v>
      </c>
      <c r="AV171" s="12" t="s">
        <v>80</v>
      </c>
      <c r="AW171" s="12" t="s">
        <v>32</v>
      </c>
      <c r="AX171" s="12" t="s">
        <v>73</v>
      </c>
      <c r="AY171" s="152" t="s">
        <v>161</v>
      </c>
    </row>
    <row r="172" spans="2:51" s="13" customFormat="1" ht="12">
      <c r="B172" s="157"/>
      <c r="D172" s="151" t="s">
        <v>173</v>
      </c>
      <c r="E172" s="158" t="s">
        <v>3</v>
      </c>
      <c r="F172" s="159" t="s">
        <v>223</v>
      </c>
      <c r="H172" s="160">
        <v>6</v>
      </c>
      <c r="I172" s="161"/>
      <c r="L172" s="157"/>
      <c r="M172" s="162"/>
      <c r="T172" s="163"/>
      <c r="AT172" s="158" t="s">
        <v>173</v>
      </c>
      <c r="AU172" s="158" t="s">
        <v>82</v>
      </c>
      <c r="AV172" s="13" t="s">
        <v>82</v>
      </c>
      <c r="AW172" s="13" t="s">
        <v>32</v>
      </c>
      <c r="AX172" s="13" t="s">
        <v>80</v>
      </c>
      <c r="AY172" s="158" t="s">
        <v>161</v>
      </c>
    </row>
    <row r="173" spans="2:65" s="1" customFormat="1" ht="37.9" customHeight="1">
      <c r="B173" s="132"/>
      <c r="C173" s="133" t="s">
        <v>283</v>
      </c>
      <c r="D173" s="133" t="s">
        <v>164</v>
      </c>
      <c r="E173" s="134" t="s">
        <v>2902</v>
      </c>
      <c r="F173" s="135" t="s">
        <v>2903</v>
      </c>
      <c r="G173" s="136" t="s">
        <v>212</v>
      </c>
      <c r="H173" s="137">
        <v>1</v>
      </c>
      <c r="I173" s="138"/>
      <c r="J173" s="139">
        <f>ROUND(I173*H173,2)</f>
        <v>0</v>
      </c>
      <c r="K173" s="135" t="s">
        <v>168</v>
      </c>
      <c r="L173" s="33"/>
      <c r="M173" s="140" t="s">
        <v>3</v>
      </c>
      <c r="N173" s="141" t="s">
        <v>44</v>
      </c>
      <c r="P173" s="142">
        <f>O173*H173</f>
        <v>0</v>
      </c>
      <c r="Q173" s="142">
        <v>0.04776</v>
      </c>
      <c r="R173" s="142">
        <f>Q173*H173</f>
        <v>0.04776</v>
      </c>
      <c r="S173" s="142">
        <v>0</v>
      </c>
      <c r="T173" s="143">
        <f>S173*H173</f>
        <v>0</v>
      </c>
      <c r="AR173" s="144" t="s">
        <v>169</v>
      </c>
      <c r="AT173" s="144" t="s">
        <v>164</v>
      </c>
      <c r="AU173" s="144" t="s">
        <v>82</v>
      </c>
      <c r="AY173" s="18" t="s">
        <v>161</v>
      </c>
      <c r="BE173" s="145">
        <f>IF(N173="základní",J173,0)</f>
        <v>0</v>
      </c>
      <c r="BF173" s="145">
        <f>IF(N173="snížená",J173,0)</f>
        <v>0</v>
      </c>
      <c r="BG173" s="145">
        <f>IF(N173="zákl. přenesená",J173,0)</f>
        <v>0</v>
      </c>
      <c r="BH173" s="145">
        <f>IF(N173="sníž. přenesená",J173,0)</f>
        <v>0</v>
      </c>
      <c r="BI173" s="145">
        <f>IF(N173="nulová",J173,0)</f>
        <v>0</v>
      </c>
      <c r="BJ173" s="18" t="s">
        <v>80</v>
      </c>
      <c r="BK173" s="145">
        <f>ROUND(I173*H173,2)</f>
        <v>0</v>
      </c>
      <c r="BL173" s="18" t="s">
        <v>169</v>
      </c>
      <c r="BM173" s="144" t="s">
        <v>2904</v>
      </c>
    </row>
    <row r="174" spans="2:47" s="1" customFormat="1" ht="12">
      <c r="B174" s="33"/>
      <c r="D174" s="146" t="s">
        <v>171</v>
      </c>
      <c r="F174" s="147" t="s">
        <v>2905</v>
      </c>
      <c r="I174" s="148"/>
      <c r="L174" s="33"/>
      <c r="M174" s="149"/>
      <c r="T174" s="54"/>
      <c r="AT174" s="18" t="s">
        <v>171</v>
      </c>
      <c r="AU174" s="18" t="s">
        <v>82</v>
      </c>
    </row>
    <row r="175" spans="2:51" s="12" customFormat="1" ht="12">
      <c r="B175" s="150"/>
      <c r="D175" s="151" t="s">
        <v>173</v>
      </c>
      <c r="E175" s="152" t="s">
        <v>3</v>
      </c>
      <c r="F175" s="153" t="s">
        <v>2906</v>
      </c>
      <c r="H175" s="152" t="s">
        <v>3</v>
      </c>
      <c r="I175" s="154"/>
      <c r="L175" s="150"/>
      <c r="M175" s="155"/>
      <c r="T175" s="156"/>
      <c r="AT175" s="152" t="s">
        <v>173</v>
      </c>
      <c r="AU175" s="152" t="s">
        <v>82</v>
      </c>
      <c r="AV175" s="12" t="s">
        <v>80</v>
      </c>
      <c r="AW175" s="12" t="s">
        <v>32</v>
      </c>
      <c r="AX175" s="12" t="s">
        <v>73</v>
      </c>
      <c r="AY175" s="152" t="s">
        <v>161</v>
      </c>
    </row>
    <row r="176" spans="2:51" s="13" customFormat="1" ht="12">
      <c r="B176" s="157"/>
      <c r="D176" s="151" t="s">
        <v>173</v>
      </c>
      <c r="E176" s="158" t="s">
        <v>3</v>
      </c>
      <c r="F176" s="159" t="s">
        <v>80</v>
      </c>
      <c r="H176" s="160">
        <v>1</v>
      </c>
      <c r="I176" s="161"/>
      <c r="L176" s="157"/>
      <c r="M176" s="162"/>
      <c r="T176" s="163"/>
      <c r="AT176" s="158" t="s">
        <v>173</v>
      </c>
      <c r="AU176" s="158" t="s">
        <v>82</v>
      </c>
      <c r="AV176" s="13" t="s">
        <v>82</v>
      </c>
      <c r="AW176" s="13" t="s">
        <v>32</v>
      </c>
      <c r="AX176" s="13" t="s">
        <v>80</v>
      </c>
      <c r="AY176" s="158" t="s">
        <v>161</v>
      </c>
    </row>
    <row r="177" spans="2:65" s="1" customFormat="1" ht="24.2" customHeight="1">
      <c r="B177" s="132"/>
      <c r="C177" s="133" t="s">
        <v>288</v>
      </c>
      <c r="D177" s="133" t="s">
        <v>164</v>
      </c>
      <c r="E177" s="134" t="s">
        <v>230</v>
      </c>
      <c r="F177" s="135" t="s">
        <v>231</v>
      </c>
      <c r="G177" s="136" t="s">
        <v>203</v>
      </c>
      <c r="H177" s="137">
        <v>0.119</v>
      </c>
      <c r="I177" s="138"/>
      <c r="J177" s="139">
        <f>ROUND(I177*H177,2)</f>
        <v>0</v>
      </c>
      <c r="K177" s="135" t="s">
        <v>168</v>
      </c>
      <c r="L177" s="33"/>
      <c r="M177" s="140" t="s">
        <v>3</v>
      </c>
      <c r="N177" s="141" t="s">
        <v>44</v>
      </c>
      <c r="P177" s="142">
        <f>O177*H177</f>
        <v>0</v>
      </c>
      <c r="Q177" s="142">
        <v>1.94302</v>
      </c>
      <c r="R177" s="142">
        <f>Q177*H177</f>
        <v>0.23121937999999997</v>
      </c>
      <c r="S177" s="142">
        <v>0</v>
      </c>
      <c r="T177" s="143">
        <f>S177*H177</f>
        <v>0</v>
      </c>
      <c r="AR177" s="144" t="s">
        <v>169</v>
      </c>
      <c r="AT177" s="144" t="s">
        <v>164</v>
      </c>
      <c r="AU177" s="144" t="s">
        <v>82</v>
      </c>
      <c r="AY177" s="18" t="s">
        <v>161</v>
      </c>
      <c r="BE177" s="145">
        <f>IF(N177="základní",J177,0)</f>
        <v>0</v>
      </c>
      <c r="BF177" s="145">
        <f>IF(N177="snížená",J177,0)</f>
        <v>0</v>
      </c>
      <c r="BG177" s="145">
        <f>IF(N177="zákl. přenesená",J177,0)</f>
        <v>0</v>
      </c>
      <c r="BH177" s="145">
        <f>IF(N177="sníž. přenesená",J177,0)</f>
        <v>0</v>
      </c>
      <c r="BI177" s="145">
        <f>IF(N177="nulová",J177,0)</f>
        <v>0</v>
      </c>
      <c r="BJ177" s="18" t="s">
        <v>80</v>
      </c>
      <c r="BK177" s="145">
        <f>ROUND(I177*H177,2)</f>
        <v>0</v>
      </c>
      <c r="BL177" s="18" t="s">
        <v>169</v>
      </c>
      <c r="BM177" s="144" t="s">
        <v>2907</v>
      </c>
    </row>
    <row r="178" spans="2:47" s="1" customFormat="1" ht="12">
      <c r="B178" s="33"/>
      <c r="D178" s="146" t="s">
        <v>171</v>
      </c>
      <c r="F178" s="147" t="s">
        <v>233</v>
      </c>
      <c r="I178" s="148"/>
      <c r="L178" s="33"/>
      <c r="M178" s="149"/>
      <c r="T178" s="54"/>
      <c r="AT178" s="18" t="s">
        <v>171</v>
      </c>
      <c r="AU178" s="18" t="s">
        <v>82</v>
      </c>
    </row>
    <row r="179" spans="2:51" s="12" customFormat="1" ht="12">
      <c r="B179" s="150"/>
      <c r="D179" s="151" t="s">
        <v>173</v>
      </c>
      <c r="E179" s="152" t="s">
        <v>3</v>
      </c>
      <c r="F179" s="153" t="s">
        <v>2908</v>
      </c>
      <c r="H179" s="152" t="s">
        <v>3</v>
      </c>
      <c r="I179" s="154"/>
      <c r="L179" s="150"/>
      <c r="M179" s="155"/>
      <c r="T179" s="156"/>
      <c r="AT179" s="152" t="s">
        <v>173</v>
      </c>
      <c r="AU179" s="152" t="s">
        <v>82</v>
      </c>
      <c r="AV179" s="12" t="s">
        <v>80</v>
      </c>
      <c r="AW179" s="12" t="s">
        <v>32</v>
      </c>
      <c r="AX179" s="12" t="s">
        <v>73</v>
      </c>
      <c r="AY179" s="152" t="s">
        <v>161</v>
      </c>
    </row>
    <row r="180" spans="2:51" s="13" customFormat="1" ht="12">
      <c r="B180" s="157"/>
      <c r="D180" s="151" t="s">
        <v>173</v>
      </c>
      <c r="E180" s="158" t="s">
        <v>3</v>
      </c>
      <c r="F180" s="159" t="s">
        <v>2909</v>
      </c>
      <c r="H180" s="160">
        <v>0.119</v>
      </c>
      <c r="I180" s="161"/>
      <c r="L180" s="157"/>
      <c r="M180" s="162"/>
      <c r="T180" s="163"/>
      <c r="AT180" s="158" t="s">
        <v>173</v>
      </c>
      <c r="AU180" s="158" t="s">
        <v>82</v>
      </c>
      <c r="AV180" s="13" t="s">
        <v>82</v>
      </c>
      <c r="AW180" s="13" t="s">
        <v>32</v>
      </c>
      <c r="AX180" s="13" t="s">
        <v>80</v>
      </c>
      <c r="AY180" s="158" t="s">
        <v>161</v>
      </c>
    </row>
    <row r="181" spans="2:65" s="1" customFormat="1" ht="37.9" customHeight="1">
      <c r="B181" s="132"/>
      <c r="C181" s="133" t="s">
        <v>9</v>
      </c>
      <c r="D181" s="133" t="s">
        <v>164</v>
      </c>
      <c r="E181" s="134" t="s">
        <v>238</v>
      </c>
      <c r="F181" s="135" t="s">
        <v>239</v>
      </c>
      <c r="G181" s="136" t="s">
        <v>240</v>
      </c>
      <c r="H181" s="137">
        <v>0.143</v>
      </c>
      <c r="I181" s="138"/>
      <c r="J181" s="139">
        <f>ROUND(I181*H181,2)</f>
        <v>0</v>
      </c>
      <c r="K181" s="135" t="s">
        <v>168</v>
      </c>
      <c r="L181" s="33"/>
      <c r="M181" s="140" t="s">
        <v>3</v>
      </c>
      <c r="N181" s="141" t="s">
        <v>44</v>
      </c>
      <c r="P181" s="142">
        <f>O181*H181</f>
        <v>0</v>
      </c>
      <c r="Q181" s="142">
        <v>0.01954</v>
      </c>
      <c r="R181" s="142">
        <f>Q181*H181</f>
        <v>0.0027942199999999996</v>
      </c>
      <c r="S181" s="142">
        <v>0</v>
      </c>
      <c r="T181" s="143">
        <f>S181*H181</f>
        <v>0</v>
      </c>
      <c r="AR181" s="144" t="s">
        <v>169</v>
      </c>
      <c r="AT181" s="144" t="s">
        <v>164</v>
      </c>
      <c r="AU181" s="144" t="s">
        <v>82</v>
      </c>
      <c r="AY181" s="18" t="s">
        <v>161</v>
      </c>
      <c r="BE181" s="145">
        <f>IF(N181="základní",J181,0)</f>
        <v>0</v>
      </c>
      <c r="BF181" s="145">
        <f>IF(N181="snížená",J181,0)</f>
        <v>0</v>
      </c>
      <c r="BG181" s="145">
        <f>IF(N181="zákl. přenesená",J181,0)</f>
        <v>0</v>
      </c>
      <c r="BH181" s="145">
        <f>IF(N181="sníž. přenesená",J181,0)</f>
        <v>0</v>
      </c>
      <c r="BI181" s="145">
        <f>IF(N181="nulová",J181,0)</f>
        <v>0</v>
      </c>
      <c r="BJ181" s="18" t="s">
        <v>80</v>
      </c>
      <c r="BK181" s="145">
        <f>ROUND(I181*H181,2)</f>
        <v>0</v>
      </c>
      <c r="BL181" s="18" t="s">
        <v>169</v>
      </c>
      <c r="BM181" s="144" t="s">
        <v>2910</v>
      </c>
    </row>
    <row r="182" spans="2:47" s="1" customFormat="1" ht="12">
      <c r="B182" s="33"/>
      <c r="D182" s="146" t="s">
        <v>171</v>
      </c>
      <c r="F182" s="147" t="s">
        <v>242</v>
      </c>
      <c r="I182" s="148"/>
      <c r="L182" s="33"/>
      <c r="M182" s="149"/>
      <c r="T182" s="54"/>
      <c r="AT182" s="18" t="s">
        <v>171</v>
      </c>
      <c r="AU182" s="18" t="s">
        <v>82</v>
      </c>
    </row>
    <row r="183" spans="2:51" s="12" customFormat="1" ht="12">
      <c r="B183" s="150"/>
      <c r="D183" s="151" t="s">
        <v>173</v>
      </c>
      <c r="E183" s="152" t="s">
        <v>3</v>
      </c>
      <c r="F183" s="153" t="s">
        <v>2911</v>
      </c>
      <c r="H183" s="152" t="s">
        <v>3</v>
      </c>
      <c r="I183" s="154"/>
      <c r="L183" s="150"/>
      <c r="M183" s="155"/>
      <c r="T183" s="156"/>
      <c r="AT183" s="152" t="s">
        <v>173</v>
      </c>
      <c r="AU183" s="152" t="s">
        <v>82</v>
      </c>
      <c r="AV183" s="12" t="s">
        <v>80</v>
      </c>
      <c r="AW183" s="12" t="s">
        <v>32</v>
      </c>
      <c r="AX183" s="12" t="s">
        <v>73</v>
      </c>
      <c r="AY183" s="152" t="s">
        <v>161</v>
      </c>
    </row>
    <row r="184" spans="2:51" s="13" customFormat="1" ht="12">
      <c r="B184" s="157"/>
      <c r="D184" s="151" t="s">
        <v>173</v>
      </c>
      <c r="E184" s="158" t="s">
        <v>3</v>
      </c>
      <c r="F184" s="159" t="s">
        <v>2912</v>
      </c>
      <c r="H184" s="160">
        <v>0.066</v>
      </c>
      <c r="I184" s="161"/>
      <c r="L184" s="157"/>
      <c r="M184" s="162"/>
      <c r="T184" s="163"/>
      <c r="AT184" s="158" t="s">
        <v>173</v>
      </c>
      <c r="AU184" s="158" t="s">
        <v>82</v>
      </c>
      <c r="AV184" s="13" t="s">
        <v>82</v>
      </c>
      <c r="AW184" s="13" t="s">
        <v>32</v>
      </c>
      <c r="AX184" s="13" t="s">
        <v>73</v>
      </c>
      <c r="AY184" s="158" t="s">
        <v>161</v>
      </c>
    </row>
    <row r="185" spans="2:51" s="12" customFormat="1" ht="12">
      <c r="B185" s="150"/>
      <c r="D185" s="151" t="s">
        <v>173</v>
      </c>
      <c r="E185" s="152" t="s">
        <v>3</v>
      </c>
      <c r="F185" s="153" t="s">
        <v>2913</v>
      </c>
      <c r="H185" s="152" t="s">
        <v>3</v>
      </c>
      <c r="I185" s="154"/>
      <c r="L185" s="150"/>
      <c r="M185" s="155"/>
      <c r="T185" s="156"/>
      <c r="AT185" s="152" t="s">
        <v>173</v>
      </c>
      <c r="AU185" s="152" t="s">
        <v>82</v>
      </c>
      <c r="AV185" s="12" t="s">
        <v>80</v>
      </c>
      <c r="AW185" s="12" t="s">
        <v>32</v>
      </c>
      <c r="AX185" s="12" t="s">
        <v>73</v>
      </c>
      <c r="AY185" s="152" t="s">
        <v>161</v>
      </c>
    </row>
    <row r="186" spans="2:51" s="13" customFormat="1" ht="12">
      <c r="B186" s="157"/>
      <c r="D186" s="151" t="s">
        <v>173</v>
      </c>
      <c r="E186" s="158" t="s">
        <v>3</v>
      </c>
      <c r="F186" s="159" t="s">
        <v>2914</v>
      </c>
      <c r="H186" s="160">
        <v>0.013</v>
      </c>
      <c r="I186" s="161"/>
      <c r="L186" s="157"/>
      <c r="M186" s="162"/>
      <c r="T186" s="163"/>
      <c r="AT186" s="158" t="s">
        <v>173</v>
      </c>
      <c r="AU186" s="158" t="s">
        <v>82</v>
      </c>
      <c r="AV186" s="13" t="s">
        <v>82</v>
      </c>
      <c r="AW186" s="13" t="s">
        <v>32</v>
      </c>
      <c r="AX186" s="13" t="s">
        <v>73</v>
      </c>
      <c r="AY186" s="158" t="s">
        <v>161</v>
      </c>
    </row>
    <row r="187" spans="2:51" s="12" customFormat="1" ht="12">
      <c r="B187" s="150"/>
      <c r="D187" s="151" t="s">
        <v>173</v>
      </c>
      <c r="E187" s="152" t="s">
        <v>3</v>
      </c>
      <c r="F187" s="153" t="s">
        <v>2915</v>
      </c>
      <c r="H187" s="152" t="s">
        <v>3</v>
      </c>
      <c r="I187" s="154"/>
      <c r="L187" s="150"/>
      <c r="M187" s="155"/>
      <c r="T187" s="156"/>
      <c r="AT187" s="152" t="s">
        <v>173</v>
      </c>
      <c r="AU187" s="152" t="s">
        <v>82</v>
      </c>
      <c r="AV187" s="12" t="s">
        <v>80</v>
      </c>
      <c r="AW187" s="12" t="s">
        <v>32</v>
      </c>
      <c r="AX187" s="12" t="s">
        <v>73</v>
      </c>
      <c r="AY187" s="152" t="s">
        <v>161</v>
      </c>
    </row>
    <row r="188" spans="2:51" s="13" customFormat="1" ht="12">
      <c r="B188" s="157"/>
      <c r="D188" s="151" t="s">
        <v>173</v>
      </c>
      <c r="E188" s="158" t="s">
        <v>3</v>
      </c>
      <c r="F188" s="159" t="s">
        <v>2916</v>
      </c>
      <c r="H188" s="160">
        <v>0.064</v>
      </c>
      <c r="I188" s="161"/>
      <c r="L188" s="157"/>
      <c r="M188" s="162"/>
      <c r="T188" s="163"/>
      <c r="AT188" s="158" t="s">
        <v>173</v>
      </c>
      <c r="AU188" s="158" t="s">
        <v>82</v>
      </c>
      <c r="AV188" s="13" t="s">
        <v>82</v>
      </c>
      <c r="AW188" s="13" t="s">
        <v>32</v>
      </c>
      <c r="AX188" s="13" t="s">
        <v>73</v>
      </c>
      <c r="AY188" s="158" t="s">
        <v>161</v>
      </c>
    </row>
    <row r="189" spans="2:51" s="14" customFormat="1" ht="12">
      <c r="B189" s="164"/>
      <c r="D189" s="151" t="s">
        <v>173</v>
      </c>
      <c r="E189" s="165" t="s">
        <v>3</v>
      </c>
      <c r="F189" s="166" t="s">
        <v>192</v>
      </c>
      <c r="H189" s="167">
        <v>0.14300000000000002</v>
      </c>
      <c r="I189" s="168"/>
      <c r="L189" s="164"/>
      <c r="M189" s="169"/>
      <c r="T189" s="170"/>
      <c r="AT189" s="165" t="s">
        <v>173</v>
      </c>
      <c r="AU189" s="165" t="s">
        <v>82</v>
      </c>
      <c r="AV189" s="14" t="s">
        <v>169</v>
      </c>
      <c r="AW189" s="14" t="s">
        <v>32</v>
      </c>
      <c r="AX189" s="14" t="s">
        <v>80</v>
      </c>
      <c r="AY189" s="165" t="s">
        <v>161</v>
      </c>
    </row>
    <row r="190" spans="2:65" s="1" customFormat="1" ht="21.75" customHeight="1">
      <c r="B190" s="132"/>
      <c r="C190" s="171" t="s">
        <v>310</v>
      </c>
      <c r="D190" s="171" t="s">
        <v>193</v>
      </c>
      <c r="E190" s="172" t="s">
        <v>257</v>
      </c>
      <c r="F190" s="173" t="s">
        <v>258</v>
      </c>
      <c r="G190" s="174" t="s">
        <v>240</v>
      </c>
      <c r="H190" s="175">
        <v>0.083</v>
      </c>
      <c r="I190" s="176"/>
      <c r="J190" s="177">
        <f>ROUND(I190*H190,2)</f>
        <v>0</v>
      </c>
      <c r="K190" s="173" t="s">
        <v>168</v>
      </c>
      <c r="L190" s="178"/>
      <c r="M190" s="179" t="s">
        <v>3</v>
      </c>
      <c r="N190" s="180" t="s">
        <v>44</v>
      </c>
      <c r="P190" s="142">
        <f>O190*H190</f>
        <v>0</v>
      </c>
      <c r="Q190" s="142">
        <v>1</v>
      </c>
      <c r="R190" s="142">
        <f>Q190*H190</f>
        <v>0.083</v>
      </c>
      <c r="S190" s="142">
        <v>0</v>
      </c>
      <c r="T190" s="143">
        <f>S190*H190</f>
        <v>0</v>
      </c>
      <c r="AR190" s="144" t="s">
        <v>196</v>
      </c>
      <c r="AT190" s="144" t="s">
        <v>193</v>
      </c>
      <c r="AU190" s="144" t="s">
        <v>82</v>
      </c>
      <c r="AY190" s="18" t="s">
        <v>161</v>
      </c>
      <c r="BE190" s="145">
        <f>IF(N190="základní",J190,0)</f>
        <v>0</v>
      </c>
      <c r="BF190" s="145">
        <f>IF(N190="snížená",J190,0)</f>
        <v>0</v>
      </c>
      <c r="BG190" s="145">
        <f>IF(N190="zákl. přenesená",J190,0)</f>
        <v>0</v>
      </c>
      <c r="BH190" s="145">
        <f>IF(N190="sníž. přenesená",J190,0)</f>
        <v>0</v>
      </c>
      <c r="BI190" s="145">
        <f>IF(N190="nulová",J190,0)</f>
        <v>0</v>
      </c>
      <c r="BJ190" s="18" t="s">
        <v>80</v>
      </c>
      <c r="BK190" s="145">
        <f>ROUND(I190*H190,2)</f>
        <v>0</v>
      </c>
      <c r="BL190" s="18" t="s">
        <v>169</v>
      </c>
      <c r="BM190" s="144" t="s">
        <v>2917</v>
      </c>
    </row>
    <row r="191" spans="2:47" s="1" customFormat="1" ht="12">
      <c r="B191" s="33"/>
      <c r="D191" s="146" t="s">
        <v>171</v>
      </c>
      <c r="F191" s="147" t="s">
        <v>260</v>
      </c>
      <c r="I191" s="148"/>
      <c r="L191" s="33"/>
      <c r="M191" s="149"/>
      <c r="T191" s="54"/>
      <c r="AT191" s="18" t="s">
        <v>171</v>
      </c>
      <c r="AU191" s="18" t="s">
        <v>82</v>
      </c>
    </row>
    <row r="192" spans="2:51" s="12" customFormat="1" ht="12">
      <c r="B192" s="150"/>
      <c r="D192" s="151" t="s">
        <v>173</v>
      </c>
      <c r="E192" s="152" t="s">
        <v>3</v>
      </c>
      <c r="F192" s="153" t="s">
        <v>2913</v>
      </c>
      <c r="H192" s="152" t="s">
        <v>3</v>
      </c>
      <c r="I192" s="154"/>
      <c r="L192" s="150"/>
      <c r="M192" s="155"/>
      <c r="T192" s="156"/>
      <c r="AT192" s="152" t="s">
        <v>173</v>
      </c>
      <c r="AU192" s="152" t="s">
        <v>82</v>
      </c>
      <c r="AV192" s="12" t="s">
        <v>80</v>
      </c>
      <c r="AW192" s="12" t="s">
        <v>32</v>
      </c>
      <c r="AX192" s="12" t="s">
        <v>73</v>
      </c>
      <c r="AY192" s="152" t="s">
        <v>161</v>
      </c>
    </row>
    <row r="193" spans="2:51" s="13" customFormat="1" ht="12">
      <c r="B193" s="157"/>
      <c r="D193" s="151" t="s">
        <v>173</v>
      </c>
      <c r="E193" s="158" t="s">
        <v>3</v>
      </c>
      <c r="F193" s="159" t="s">
        <v>2918</v>
      </c>
      <c r="H193" s="160">
        <v>0.014</v>
      </c>
      <c r="I193" s="161"/>
      <c r="L193" s="157"/>
      <c r="M193" s="162"/>
      <c r="T193" s="163"/>
      <c r="AT193" s="158" t="s">
        <v>173</v>
      </c>
      <c r="AU193" s="158" t="s">
        <v>82</v>
      </c>
      <c r="AV193" s="13" t="s">
        <v>82</v>
      </c>
      <c r="AW193" s="13" t="s">
        <v>32</v>
      </c>
      <c r="AX193" s="13" t="s">
        <v>73</v>
      </c>
      <c r="AY193" s="158" t="s">
        <v>161</v>
      </c>
    </row>
    <row r="194" spans="2:51" s="12" customFormat="1" ht="12">
      <c r="B194" s="150"/>
      <c r="D194" s="151" t="s">
        <v>173</v>
      </c>
      <c r="E194" s="152" t="s">
        <v>3</v>
      </c>
      <c r="F194" s="153" t="s">
        <v>2915</v>
      </c>
      <c r="H194" s="152" t="s">
        <v>3</v>
      </c>
      <c r="I194" s="154"/>
      <c r="L194" s="150"/>
      <c r="M194" s="155"/>
      <c r="T194" s="156"/>
      <c r="AT194" s="152" t="s">
        <v>173</v>
      </c>
      <c r="AU194" s="152" t="s">
        <v>82</v>
      </c>
      <c r="AV194" s="12" t="s">
        <v>80</v>
      </c>
      <c r="AW194" s="12" t="s">
        <v>32</v>
      </c>
      <c r="AX194" s="12" t="s">
        <v>73</v>
      </c>
      <c r="AY194" s="152" t="s">
        <v>161</v>
      </c>
    </row>
    <row r="195" spans="2:51" s="13" customFormat="1" ht="12">
      <c r="B195" s="157"/>
      <c r="D195" s="151" t="s">
        <v>173</v>
      </c>
      <c r="E195" s="158" t="s">
        <v>3</v>
      </c>
      <c r="F195" s="159" t="s">
        <v>2919</v>
      </c>
      <c r="H195" s="160">
        <v>0.069</v>
      </c>
      <c r="I195" s="161"/>
      <c r="L195" s="157"/>
      <c r="M195" s="162"/>
      <c r="T195" s="163"/>
      <c r="AT195" s="158" t="s">
        <v>173</v>
      </c>
      <c r="AU195" s="158" t="s">
        <v>82</v>
      </c>
      <c r="AV195" s="13" t="s">
        <v>82</v>
      </c>
      <c r="AW195" s="13" t="s">
        <v>32</v>
      </c>
      <c r="AX195" s="13" t="s">
        <v>73</v>
      </c>
      <c r="AY195" s="158" t="s">
        <v>161</v>
      </c>
    </row>
    <row r="196" spans="2:51" s="14" customFormat="1" ht="12">
      <c r="B196" s="164"/>
      <c r="D196" s="151" t="s">
        <v>173</v>
      </c>
      <c r="E196" s="165" t="s">
        <v>3</v>
      </c>
      <c r="F196" s="166" t="s">
        <v>192</v>
      </c>
      <c r="H196" s="167">
        <v>0.083</v>
      </c>
      <c r="I196" s="168"/>
      <c r="L196" s="164"/>
      <c r="M196" s="169"/>
      <c r="T196" s="170"/>
      <c r="AT196" s="165" t="s">
        <v>173</v>
      </c>
      <c r="AU196" s="165" t="s">
        <v>82</v>
      </c>
      <c r="AV196" s="14" t="s">
        <v>169</v>
      </c>
      <c r="AW196" s="14" t="s">
        <v>32</v>
      </c>
      <c r="AX196" s="14" t="s">
        <v>80</v>
      </c>
      <c r="AY196" s="165" t="s">
        <v>161</v>
      </c>
    </row>
    <row r="197" spans="2:65" s="1" customFormat="1" ht="24.2" customHeight="1">
      <c r="B197" s="132"/>
      <c r="C197" s="171" t="s">
        <v>322</v>
      </c>
      <c r="D197" s="171" t="s">
        <v>193</v>
      </c>
      <c r="E197" s="172" t="s">
        <v>272</v>
      </c>
      <c r="F197" s="173" t="s">
        <v>273</v>
      </c>
      <c r="G197" s="174" t="s">
        <v>240</v>
      </c>
      <c r="H197" s="175">
        <v>0.072</v>
      </c>
      <c r="I197" s="176"/>
      <c r="J197" s="177">
        <f>ROUND(I197*H197,2)</f>
        <v>0</v>
      </c>
      <c r="K197" s="173" t="s">
        <v>168</v>
      </c>
      <c r="L197" s="178"/>
      <c r="M197" s="179" t="s">
        <v>3</v>
      </c>
      <c r="N197" s="180" t="s">
        <v>44</v>
      </c>
      <c r="P197" s="142">
        <f>O197*H197</f>
        <v>0</v>
      </c>
      <c r="Q197" s="142">
        <v>1</v>
      </c>
      <c r="R197" s="142">
        <f>Q197*H197</f>
        <v>0.072</v>
      </c>
      <c r="S197" s="142">
        <v>0</v>
      </c>
      <c r="T197" s="143">
        <f>S197*H197</f>
        <v>0</v>
      </c>
      <c r="AR197" s="144" t="s">
        <v>196</v>
      </c>
      <c r="AT197" s="144" t="s">
        <v>193</v>
      </c>
      <c r="AU197" s="144" t="s">
        <v>82</v>
      </c>
      <c r="AY197" s="18" t="s">
        <v>161</v>
      </c>
      <c r="BE197" s="145">
        <f>IF(N197="základní",J197,0)</f>
        <v>0</v>
      </c>
      <c r="BF197" s="145">
        <f>IF(N197="snížená",J197,0)</f>
        <v>0</v>
      </c>
      <c r="BG197" s="145">
        <f>IF(N197="zákl. přenesená",J197,0)</f>
        <v>0</v>
      </c>
      <c r="BH197" s="145">
        <f>IF(N197="sníž. přenesená",J197,0)</f>
        <v>0</v>
      </c>
      <c r="BI197" s="145">
        <f>IF(N197="nulová",J197,0)</f>
        <v>0</v>
      </c>
      <c r="BJ197" s="18" t="s">
        <v>80</v>
      </c>
      <c r="BK197" s="145">
        <f>ROUND(I197*H197,2)</f>
        <v>0</v>
      </c>
      <c r="BL197" s="18" t="s">
        <v>169</v>
      </c>
      <c r="BM197" s="144" t="s">
        <v>2920</v>
      </c>
    </row>
    <row r="198" spans="2:47" s="1" customFormat="1" ht="12">
      <c r="B198" s="33"/>
      <c r="D198" s="146" t="s">
        <v>171</v>
      </c>
      <c r="F198" s="147" t="s">
        <v>275</v>
      </c>
      <c r="I198" s="148"/>
      <c r="L198" s="33"/>
      <c r="M198" s="149"/>
      <c r="T198" s="54"/>
      <c r="AT198" s="18" t="s">
        <v>171</v>
      </c>
      <c r="AU198" s="18" t="s">
        <v>82</v>
      </c>
    </row>
    <row r="199" spans="2:51" s="12" customFormat="1" ht="12">
      <c r="B199" s="150"/>
      <c r="D199" s="151" t="s">
        <v>173</v>
      </c>
      <c r="E199" s="152" t="s">
        <v>3</v>
      </c>
      <c r="F199" s="153" t="s">
        <v>2911</v>
      </c>
      <c r="H199" s="152" t="s">
        <v>3</v>
      </c>
      <c r="I199" s="154"/>
      <c r="L199" s="150"/>
      <c r="M199" s="155"/>
      <c r="T199" s="156"/>
      <c r="AT199" s="152" t="s">
        <v>173</v>
      </c>
      <c r="AU199" s="152" t="s">
        <v>82</v>
      </c>
      <c r="AV199" s="12" t="s">
        <v>80</v>
      </c>
      <c r="AW199" s="12" t="s">
        <v>32</v>
      </c>
      <c r="AX199" s="12" t="s">
        <v>73</v>
      </c>
      <c r="AY199" s="152" t="s">
        <v>161</v>
      </c>
    </row>
    <row r="200" spans="2:51" s="13" customFormat="1" ht="12">
      <c r="B200" s="157"/>
      <c r="D200" s="151" t="s">
        <v>173</v>
      </c>
      <c r="E200" s="158" t="s">
        <v>3</v>
      </c>
      <c r="F200" s="159" t="s">
        <v>2921</v>
      </c>
      <c r="H200" s="160">
        <v>0.072</v>
      </c>
      <c r="I200" s="161"/>
      <c r="L200" s="157"/>
      <c r="M200" s="162"/>
      <c r="T200" s="163"/>
      <c r="AT200" s="158" t="s">
        <v>173</v>
      </c>
      <c r="AU200" s="158" t="s">
        <v>82</v>
      </c>
      <c r="AV200" s="13" t="s">
        <v>82</v>
      </c>
      <c r="AW200" s="13" t="s">
        <v>32</v>
      </c>
      <c r="AX200" s="13" t="s">
        <v>80</v>
      </c>
      <c r="AY200" s="158" t="s">
        <v>161</v>
      </c>
    </row>
    <row r="201" spans="2:65" s="1" customFormat="1" ht="37.9" customHeight="1">
      <c r="B201" s="132"/>
      <c r="C201" s="133" t="s">
        <v>329</v>
      </c>
      <c r="D201" s="133" t="s">
        <v>164</v>
      </c>
      <c r="E201" s="134" t="s">
        <v>289</v>
      </c>
      <c r="F201" s="135" t="s">
        <v>290</v>
      </c>
      <c r="G201" s="136" t="s">
        <v>212</v>
      </c>
      <c r="H201" s="137">
        <v>20</v>
      </c>
      <c r="I201" s="138"/>
      <c r="J201" s="139">
        <f>ROUND(I201*H201,2)</f>
        <v>0</v>
      </c>
      <c r="K201" s="135" t="s">
        <v>168</v>
      </c>
      <c r="L201" s="33"/>
      <c r="M201" s="140" t="s">
        <v>3</v>
      </c>
      <c r="N201" s="141" t="s">
        <v>44</v>
      </c>
      <c r="P201" s="142">
        <f>O201*H201</f>
        <v>0</v>
      </c>
      <c r="Q201" s="142">
        <v>0.04694</v>
      </c>
      <c r="R201" s="142">
        <f>Q201*H201</f>
        <v>0.9388000000000001</v>
      </c>
      <c r="S201" s="142">
        <v>0</v>
      </c>
      <c r="T201" s="143">
        <f>S201*H201</f>
        <v>0</v>
      </c>
      <c r="AR201" s="144" t="s">
        <v>169</v>
      </c>
      <c r="AT201" s="144" t="s">
        <v>164</v>
      </c>
      <c r="AU201" s="144" t="s">
        <v>82</v>
      </c>
      <c r="AY201" s="18" t="s">
        <v>161</v>
      </c>
      <c r="BE201" s="145">
        <f>IF(N201="základní",J201,0)</f>
        <v>0</v>
      </c>
      <c r="BF201" s="145">
        <f>IF(N201="snížená",J201,0)</f>
        <v>0</v>
      </c>
      <c r="BG201" s="145">
        <f>IF(N201="zákl. přenesená",J201,0)</f>
        <v>0</v>
      </c>
      <c r="BH201" s="145">
        <f>IF(N201="sníž. přenesená",J201,0)</f>
        <v>0</v>
      </c>
      <c r="BI201" s="145">
        <f>IF(N201="nulová",J201,0)</f>
        <v>0</v>
      </c>
      <c r="BJ201" s="18" t="s">
        <v>80</v>
      </c>
      <c r="BK201" s="145">
        <f>ROUND(I201*H201,2)</f>
        <v>0</v>
      </c>
      <c r="BL201" s="18" t="s">
        <v>169</v>
      </c>
      <c r="BM201" s="144" t="s">
        <v>2922</v>
      </c>
    </row>
    <row r="202" spans="2:47" s="1" customFormat="1" ht="12">
      <c r="B202" s="33"/>
      <c r="D202" s="146" t="s">
        <v>171</v>
      </c>
      <c r="F202" s="147" t="s">
        <v>292</v>
      </c>
      <c r="I202" s="148"/>
      <c r="L202" s="33"/>
      <c r="M202" s="149"/>
      <c r="T202" s="54"/>
      <c r="AT202" s="18" t="s">
        <v>171</v>
      </c>
      <c r="AU202" s="18" t="s">
        <v>82</v>
      </c>
    </row>
    <row r="203" spans="2:51" s="12" customFormat="1" ht="12">
      <c r="B203" s="150"/>
      <c r="D203" s="151" t="s">
        <v>173</v>
      </c>
      <c r="E203" s="152" t="s">
        <v>3</v>
      </c>
      <c r="F203" s="153" t="s">
        <v>293</v>
      </c>
      <c r="H203" s="152" t="s">
        <v>3</v>
      </c>
      <c r="I203" s="154"/>
      <c r="L203" s="150"/>
      <c r="M203" s="155"/>
      <c r="T203" s="156"/>
      <c r="AT203" s="152" t="s">
        <v>173</v>
      </c>
      <c r="AU203" s="152" t="s">
        <v>82</v>
      </c>
      <c r="AV203" s="12" t="s">
        <v>80</v>
      </c>
      <c r="AW203" s="12" t="s">
        <v>32</v>
      </c>
      <c r="AX203" s="12" t="s">
        <v>73</v>
      </c>
      <c r="AY203" s="152" t="s">
        <v>161</v>
      </c>
    </row>
    <row r="204" spans="2:51" s="13" customFormat="1" ht="12">
      <c r="B204" s="157"/>
      <c r="D204" s="151" t="s">
        <v>173</v>
      </c>
      <c r="E204" s="158" t="s">
        <v>3</v>
      </c>
      <c r="F204" s="159" t="s">
        <v>346</v>
      </c>
      <c r="H204" s="160">
        <v>20</v>
      </c>
      <c r="I204" s="161"/>
      <c r="L204" s="157"/>
      <c r="M204" s="162"/>
      <c r="T204" s="163"/>
      <c r="AT204" s="158" t="s">
        <v>173</v>
      </c>
      <c r="AU204" s="158" t="s">
        <v>82</v>
      </c>
      <c r="AV204" s="13" t="s">
        <v>82</v>
      </c>
      <c r="AW204" s="13" t="s">
        <v>32</v>
      </c>
      <c r="AX204" s="13" t="s">
        <v>80</v>
      </c>
      <c r="AY204" s="158" t="s">
        <v>161</v>
      </c>
    </row>
    <row r="205" spans="2:65" s="1" customFormat="1" ht="37.9" customHeight="1">
      <c r="B205" s="132"/>
      <c r="C205" s="133" t="s">
        <v>337</v>
      </c>
      <c r="D205" s="133" t="s">
        <v>164</v>
      </c>
      <c r="E205" s="134" t="s">
        <v>295</v>
      </c>
      <c r="F205" s="135" t="s">
        <v>296</v>
      </c>
      <c r="G205" s="136" t="s">
        <v>167</v>
      </c>
      <c r="H205" s="137">
        <v>13.026</v>
      </c>
      <c r="I205" s="138"/>
      <c r="J205" s="139">
        <f>ROUND(I205*H205,2)</f>
        <v>0</v>
      </c>
      <c r="K205" s="135" t="s">
        <v>168</v>
      </c>
      <c r="L205" s="33"/>
      <c r="M205" s="140" t="s">
        <v>3</v>
      </c>
      <c r="N205" s="141" t="s">
        <v>44</v>
      </c>
      <c r="P205" s="142">
        <f>O205*H205</f>
        <v>0</v>
      </c>
      <c r="Q205" s="142">
        <v>0.25365</v>
      </c>
      <c r="R205" s="142">
        <f>Q205*H205</f>
        <v>3.3040448999999996</v>
      </c>
      <c r="S205" s="142">
        <v>0</v>
      </c>
      <c r="T205" s="143">
        <f>S205*H205</f>
        <v>0</v>
      </c>
      <c r="AR205" s="144" t="s">
        <v>169</v>
      </c>
      <c r="AT205" s="144" t="s">
        <v>164</v>
      </c>
      <c r="AU205" s="144" t="s">
        <v>82</v>
      </c>
      <c r="AY205" s="18" t="s">
        <v>161</v>
      </c>
      <c r="BE205" s="145">
        <f>IF(N205="základní",J205,0)</f>
        <v>0</v>
      </c>
      <c r="BF205" s="145">
        <f>IF(N205="snížená",J205,0)</f>
        <v>0</v>
      </c>
      <c r="BG205" s="145">
        <f>IF(N205="zákl. přenesená",J205,0)</f>
        <v>0</v>
      </c>
      <c r="BH205" s="145">
        <f>IF(N205="sníž. přenesená",J205,0)</f>
        <v>0</v>
      </c>
      <c r="BI205" s="145">
        <f>IF(N205="nulová",J205,0)</f>
        <v>0</v>
      </c>
      <c r="BJ205" s="18" t="s">
        <v>80</v>
      </c>
      <c r="BK205" s="145">
        <f>ROUND(I205*H205,2)</f>
        <v>0</v>
      </c>
      <c r="BL205" s="18" t="s">
        <v>169</v>
      </c>
      <c r="BM205" s="144" t="s">
        <v>2923</v>
      </c>
    </row>
    <row r="206" spans="2:47" s="1" customFormat="1" ht="12">
      <c r="B206" s="33"/>
      <c r="D206" s="146" t="s">
        <v>171</v>
      </c>
      <c r="F206" s="147" t="s">
        <v>298</v>
      </c>
      <c r="I206" s="148"/>
      <c r="L206" s="33"/>
      <c r="M206" s="149"/>
      <c r="T206" s="54"/>
      <c r="AT206" s="18" t="s">
        <v>171</v>
      </c>
      <c r="AU206" s="18" t="s">
        <v>82</v>
      </c>
    </row>
    <row r="207" spans="2:51" s="12" customFormat="1" ht="12">
      <c r="B207" s="150"/>
      <c r="D207" s="151" t="s">
        <v>173</v>
      </c>
      <c r="E207" s="152" t="s">
        <v>3</v>
      </c>
      <c r="F207" s="153" t="s">
        <v>2924</v>
      </c>
      <c r="H207" s="152" t="s">
        <v>3</v>
      </c>
      <c r="I207" s="154"/>
      <c r="L207" s="150"/>
      <c r="M207" s="155"/>
      <c r="T207" s="156"/>
      <c r="AT207" s="152" t="s">
        <v>173</v>
      </c>
      <c r="AU207" s="152" t="s">
        <v>82</v>
      </c>
      <c r="AV207" s="12" t="s">
        <v>80</v>
      </c>
      <c r="AW207" s="12" t="s">
        <v>32</v>
      </c>
      <c r="AX207" s="12" t="s">
        <v>73</v>
      </c>
      <c r="AY207" s="152" t="s">
        <v>161</v>
      </c>
    </row>
    <row r="208" spans="2:51" s="13" customFormat="1" ht="12">
      <c r="B208" s="157"/>
      <c r="D208" s="151" t="s">
        <v>173</v>
      </c>
      <c r="E208" s="158" t="s">
        <v>3</v>
      </c>
      <c r="F208" s="159" t="s">
        <v>2925</v>
      </c>
      <c r="H208" s="160">
        <v>7</v>
      </c>
      <c r="I208" s="161"/>
      <c r="L208" s="157"/>
      <c r="M208" s="162"/>
      <c r="T208" s="163"/>
      <c r="AT208" s="158" t="s">
        <v>173</v>
      </c>
      <c r="AU208" s="158" t="s">
        <v>82</v>
      </c>
      <c r="AV208" s="13" t="s">
        <v>82</v>
      </c>
      <c r="AW208" s="13" t="s">
        <v>32</v>
      </c>
      <c r="AX208" s="13" t="s">
        <v>73</v>
      </c>
      <c r="AY208" s="158" t="s">
        <v>161</v>
      </c>
    </row>
    <row r="209" spans="2:51" s="13" customFormat="1" ht="12">
      <c r="B209" s="157"/>
      <c r="D209" s="151" t="s">
        <v>173</v>
      </c>
      <c r="E209" s="158" t="s">
        <v>3</v>
      </c>
      <c r="F209" s="159" t="s">
        <v>2926</v>
      </c>
      <c r="H209" s="160">
        <v>1.063</v>
      </c>
      <c r="I209" s="161"/>
      <c r="L209" s="157"/>
      <c r="M209" s="162"/>
      <c r="T209" s="163"/>
      <c r="AT209" s="158" t="s">
        <v>173</v>
      </c>
      <c r="AU209" s="158" t="s">
        <v>82</v>
      </c>
      <c r="AV209" s="13" t="s">
        <v>82</v>
      </c>
      <c r="AW209" s="13" t="s">
        <v>32</v>
      </c>
      <c r="AX209" s="13" t="s">
        <v>73</v>
      </c>
      <c r="AY209" s="158" t="s">
        <v>161</v>
      </c>
    </row>
    <row r="210" spans="2:51" s="13" customFormat="1" ht="12">
      <c r="B210" s="157"/>
      <c r="D210" s="151" t="s">
        <v>173</v>
      </c>
      <c r="E210" s="158" t="s">
        <v>3</v>
      </c>
      <c r="F210" s="159" t="s">
        <v>2927</v>
      </c>
      <c r="H210" s="160">
        <v>0.763</v>
      </c>
      <c r="I210" s="161"/>
      <c r="L210" s="157"/>
      <c r="M210" s="162"/>
      <c r="T210" s="163"/>
      <c r="AT210" s="158" t="s">
        <v>173</v>
      </c>
      <c r="AU210" s="158" t="s">
        <v>82</v>
      </c>
      <c r="AV210" s="13" t="s">
        <v>82</v>
      </c>
      <c r="AW210" s="13" t="s">
        <v>32</v>
      </c>
      <c r="AX210" s="13" t="s">
        <v>73</v>
      </c>
      <c r="AY210" s="158" t="s">
        <v>161</v>
      </c>
    </row>
    <row r="211" spans="2:51" s="13" customFormat="1" ht="12">
      <c r="B211" s="157"/>
      <c r="D211" s="151" t="s">
        <v>173</v>
      </c>
      <c r="E211" s="158" t="s">
        <v>3</v>
      </c>
      <c r="F211" s="159" t="s">
        <v>2928</v>
      </c>
      <c r="H211" s="160">
        <v>0.7</v>
      </c>
      <c r="I211" s="161"/>
      <c r="L211" s="157"/>
      <c r="M211" s="162"/>
      <c r="T211" s="163"/>
      <c r="AT211" s="158" t="s">
        <v>173</v>
      </c>
      <c r="AU211" s="158" t="s">
        <v>82</v>
      </c>
      <c r="AV211" s="13" t="s">
        <v>82</v>
      </c>
      <c r="AW211" s="13" t="s">
        <v>32</v>
      </c>
      <c r="AX211" s="13" t="s">
        <v>73</v>
      </c>
      <c r="AY211" s="158" t="s">
        <v>161</v>
      </c>
    </row>
    <row r="212" spans="2:51" s="12" customFormat="1" ht="12">
      <c r="B212" s="150"/>
      <c r="D212" s="151" t="s">
        <v>173</v>
      </c>
      <c r="E212" s="152" t="s">
        <v>3</v>
      </c>
      <c r="F212" s="153" t="s">
        <v>2929</v>
      </c>
      <c r="H212" s="152" t="s">
        <v>3</v>
      </c>
      <c r="I212" s="154"/>
      <c r="L212" s="150"/>
      <c r="M212" s="155"/>
      <c r="T212" s="156"/>
      <c r="AT212" s="152" t="s">
        <v>173</v>
      </c>
      <c r="AU212" s="152" t="s">
        <v>82</v>
      </c>
      <c r="AV212" s="12" t="s">
        <v>80</v>
      </c>
      <c r="AW212" s="12" t="s">
        <v>32</v>
      </c>
      <c r="AX212" s="12" t="s">
        <v>73</v>
      </c>
      <c r="AY212" s="152" t="s">
        <v>161</v>
      </c>
    </row>
    <row r="213" spans="2:51" s="13" customFormat="1" ht="12">
      <c r="B213" s="157"/>
      <c r="D213" s="151" t="s">
        <v>173</v>
      </c>
      <c r="E213" s="158" t="s">
        <v>3</v>
      </c>
      <c r="F213" s="159" t="s">
        <v>2930</v>
      </c>
      <c r="H213" s="160">
        <v>3.5</v>
      </c>
      <c r="I213" s="161"/>
      <c r="L213" s="157"/>
      <c r="M213" s="162"/>
      <c r="T213" s="163"/>
      <c r="AT213" s="158" t="s">
        <v>173</v>
      </c>
      <c r="AU213" s="158" t="s">
        <v>82</v>
      </c>
      <c r="AV213" s="13" t="s">
        <v>82</v>
      </c>
      <c r="AW213" s="13" t="s">
        <v>32</v>
      </c>
      <c r="AX213" s="13" t="s">
        <v>73</v>
      </c>
      <c r="AY213" s="158" t="s">
        <v>161</v>
      </c>
    </row>
    <row r="214" spans="2:51" s="14" customFormat="1" ht="12">
      <c r="B214" s="164"/>
      <c r="D214" s="151" t="s">
        <v>173</v>
      </c>
      <c r="E214" s="165" t="s">
        <v>3</v>
      </c>
      <c r="F214" s="166" t="s">
        <v>192</v>
      </c>
      <c r="H214" s="167">
        <v>13.026</v>
      </c>
      <c r="I214" s="168"/>
      <c r="L214" s="164"/>
      <c r="M214" s="169"/>
      <c r="T214" s="170"/>
      <c r="AT214" s="165" t="s">
        <v>173</v>
      </c>
      <c r="AU214" s="165" t="s">
        <v>82</v>
      </c>
      <c r="AV214" s="14" t="s">
        <v>169</v>
      </c>
      <c r="AW214" s="14" t="s">
        <v>32</v>
      </c>
      <c r="AX214" s="14" t="s">
        <v>80</v>
      </c>
      <c r="AY214" s="165" t="s">
        <v>161</v>
      </c>
    </row>
    <row r="215" spans="2:65" s="1" customFormat="1" ht="49.15" customHeight="1">
      <c r="B215" s="132"/>
      <c r="C215" s="133" t="s">
        <v>346</v>
      </c>
      <c r="D215" s="133" t="s">
        <v>164</v>
      </c>
      <c r="E215" s="134" t="s">
        <v>330</v>
      </c>
      <c r="F215" s="135" t="s">
        <v>331</v>
      </c>
      <c r="G215" s="136" t="s">
        <v>167</v>
      </c>
      <c r="H215" s="137">
        <v>69.005</v>
      </c>
      <c r="I215" s="138"/>
      <c r="J215" s="139">
        <f>ROUND(I215*H215,2)</f>
        <v>0</v>
      </c>
      <c r="K215" s="135" t="s">
        <v>168</v>
      </c>
      <c r="L215" s="33"/>
      <c r="M215" s="140" t="s">
        <v>3</v>
      </c>
      <c r="N215" s="141" t="s">
        <v>44</v>
      </c>
      <c r="P215" s="142">
        <f>O215*H215</f>
        <v>0</v>
      </c>
      <c r="Q215" s="142">
        <v>0.3066</v>
      </c>
      <c r="R215" s="142">
        <f>Q215*H215</f>
        <v>21.156933</v>
      </c>
      <c r="S215" s="142">
        <v>0</v>
      </c>
      <c r="T215" s="143">
        <f>S215*H215</f>
        <v>0</v>
      </c>
      <c r="AR215" s="144" t="s">
        <v>169</v>
      </c>
      <c r="AT215" s="144" t="s">
        <v>164</v>
      </c>
      <c r="AU215" s="144" t="s">
        <v>82</v>
      </c>
      <c r="AY215" s="18" t="s">
        <v>161</v>
      </c>
      <c r="BE215" s="145">
        <f>IF(N215="základní",J215,0)</f>
        <v>0</v>
      </c>
      <c r="BF215" s="145">
        <f>IF(N215="snížená",J215,0)</f>
        <v>0</v>
      </c>
      <c r="BG215" s="145">
        <f>IF(N215="zákl. přenesená",J215,0)</f>
        <v>0</v>
      </c>
      <c r="BH215" s="145">
        <f>IF(N215="sníž. přenesená",J215,0)</f>
        <v>0</v>
      </c>
      <c r="BI215" s="145">
        <f>IF(N215="nulová",J215,0)</f>
        <v>0</v>
      </c>
      <c r="BJ215" s="18" t="s">
        <v>80</v>
      </c>
      <c r="BK215" s="145">
        <f>ROUND(I215*H215,2)</f>
        <v>0</v>
      </c>
      <c r="BL215" s="18" t="s">
        <v>169</v>
      </c>
      <c r="BM215" s="144" t="s">
        <v>2931</v>
      </c>
    </row>
    <row r="216" spans="2:47" s="1" customFormat="1" ht="12">
      <c r="B216" s="33"/>
      <c r="D216" s="146" t="s">
        <v>171</v>
      </c>
      <c r="F216" s="147" t="s">
        <v>333</v>
      </c>
      <c r="I216" s="148"/>
      <c r="L216" s="33"/>
      <c r="M216" s="149"/>
      <c r="T216" s="54"/>
      <c r="AT216" s="18" t="s">
        <v>171</v>
      </c>
      <c r="AU216" s="18" t="s">
        <v>82</v>
      </c>
    </row>
    <row r="217" spans="2:51" s="12" customFormat="1" ht="12">
      <c r="B217" s="150"/>
      <c r="D217" s="151" t="s">
        <v>173</v>
      </c>
      <c r="E217" s="152" t="s">
        <v>3</v>
      </c>
      <c r="F217" s="153" t="s">
        <v>299</v>
      </c>
      <c r="H217" s="152" t="s">
        <v>3</v>
      </c>
      <c r="I217" s="154"/>
      <c r="L217" s="150"/>
      <c r="M217" s="155"/>
      <c r="T217" s="156"/>
      <c r="AT217" s="152" t="s">
        <v>173</v>
      </c>
      <c r="AU217" s="152" t="s">
        <v>82</v>
      </c>
      <c r="AV217" s="12" t="s">
        <v>80</v>
      </c>
      <c r="AW217" s="12" t="s">
        <v>32</v>
      </c>
      <c r="AX217" s="12" t="s">
        <v>73</v>
      </c>
      <c r="AY217" s="152" t="s">
        <v>161</v>
      </c>
    </row>
    <row r="218" spans="2:51" s="13" customFormat="1" ht="22.5">
      <c r="B218" s="157"/>
      <c r="D218" s="151" t="s">
        <v>173</v>
      </c>
      <c r="E218" s="158" t="s">
        <v>3</v>
      </c>
      <c r="F218" s="159" t="s">
        <v>2932</v>
      </c>
      <c r="H218" s="160">
        <v>69.023</v>
      </c>
      <c r="I218" s="161"/>
      <c r="L218" s="157"/>
      <c r="M218" s="162"/>
      <c r="T218" s="163"/>
      <c r="AT218" s="158" t="s">
        <v>173</v>
      </c>
      <c r="AU218" s="158" t="s">
        <v>82</v>
      </c>
      <c r="AV218" s="13" t="s">
        <v>82</v>
      </c>
      <c r="AW218" s="13" t="s">
        <v>32</v>
      </c>
      <c r="AX218" s="13" t="s">
        <v>73</v>
      </c>
      <c r="AY218" s="158" t="s">
        <v>161</v>
      </c>
    </row>
    <row r="219" spans="2:51" s="13" customFormat="1" ht="12">
      <c r="B219" s="157"/>
      <c r="D219" s="151" t="s">
        <v>173</v>
      </c>
      <c r="E219" s="158" t="s">
        <v>3</v>
      </c>
      <c r="F219" s="159" t="s">
        <v>2933</v>
      </c>
      <c r="H219" s="160">
        <v>-1.818</v>
      </c>
      <c r="I219" s="161"/>
      <c r="L219" s="157"/>
      <c r="M219" s="162"/>
      <c r="T219" s="163"/>
      <c r="AT219" s="158" t="s">
        <v>173</v>
      </c>
      <c r="AU219" s="158" t="s">
        <v>82</v>
      </c>
      <c r="AV219" s="13" t="s">
        <v>82</v>
      </c>
      <c r="AW219" s="13" t="s">
        <v>32</v>
      </c>
      <c r="AX219" s="13" t="s">
        <v>73</v>
      </c>
      <c r="AY219" s="158" t="s">
        <v>161</v>
      </c>
    </row>
    <row r="220" spans="2:51" s="12" customFormat="1" ht="12">
      <c r="B220" s="150"/>
      <c r="D220" s="151" t="s">
        <v>173</v>
      </c>
      <c r="E220" s="152" t="s">
        <v>3</v>
      </c>
      <c r="F220" s="153" t="s">
        <v>2934</v>
      </c>
      <c r="H220" s="152" t="s">
        <v>3</v>
      </c>
      <c r="I220" s="154"/>
      <c r="L220" s="150"/>
      <c r="M220" s="155"/>
      <c r="T220" s="156"/>
      <c r="AT220" s="152" t="s">
        <v>173</v>
      </c>
      <c r="AU220" s="152" t="s">
        <v>82</v>
      </c>
      <c r="AV220" s="12" t="s">
        <v>80</v>
      </c>
      <c r="AW220" s="12" t="s">
        <v>32</v>
      </c>
      <c r="AX220" s="12" t="s">
        <v>73</v>
      </c>
      <c r="AY220" s="152" t="s">
        <v>161</v>
      </c>
    </row>
    <row r="221" spans="2:51" s="13" customFormat="1" ht="12">
      <c r="B221" s="157"/>
      <c r="D221" s="151" t="s">
        <v>173</v>
      </c>
      <c r="E221" s="158" t="s">
        <v>3</v>
      </c>
      <c r="F221" s="159" t="s">
        <v>2935</v>
      </c>
      <c r="H221" s="160">
        <v>1.8</v>
      </c>
      <c r="I221" s="161"/>
      <c r="L221" s="157"/>
      <c r="M221" s="162"/>
      <c r="T221" s="163"/>
      <c r="AT221" s="158" t="s">
        <v>173</v>
      </c>
      <c r="AU221" s="158" t="s">
        <v>82</v>
      </c>
      <c r="AV221" s="13" t="s">
        <v>82</v>
      </c>
      <c r="AW221" s="13" t="s">
        <v>32</v>
      </c>
      <c r="AX221" s="13" t="s">
        <v>73</v>
      </c>
      <c r="AY221" s="158" t="s">
        <v>161</v>
      </c>
    </row>
    <row r="222" spans="2:51" s="14" customFormat="1" ht="12">
      <c r="B222" s="164"/>
      <c r="D222" s="151" t="s">
        <v>173</v>
      </c>
      <c r="E222" s="165" t="s">
        <v>3</v>
      </c>
      <c r="F222" s="166" t="s">
        <v>192</v>
      </c>
      <c r="H222" s="167">
        <v>69.005</v>
      </c>
      <c r="I222" s="168"/>
      <c r="L222" s="164"/>
      <c r="M222" s="169"/>
      <c r="T222" s="170"/>
      <c r="AT222" s="165" t="s">
        <v>173</v>
      </c>
      <c r="AU222" s="165" t="s">
        <v>82</v>
      </c>
      <c r="AV222" s="14" t="s">
        <v>169</v>
      </c>
      <c r="AW222" s="14" t="s">
        <v>32</v>
      </c>
      <c r="AX222" s="14" t="s">
        <v>80</v>
      </c>
      <c r="AY222" s="165" t="s">
        <v>161</v>
      </c>
    </row>
    <row r="223" spans="2:65" s="1" customFormat="1" ht="24.2" customHeight="1">
      <c r="B223" s="132"/>
      <c r="C223" s="133" t="s">
        <v>8</v>
      </c>
      <c r="D223" s="133" t="s">
        <v>164</v>
      </c>
      <c r="E223" s="134" t="s">
        <v>338</v>
      </c>
      <c r="F223" s="135" t="s">
        <v>339</v>
      </c>
      <c r="G223" s="136" t="s">
        <v>340</v>
      </c>
      <c r="H223" s="137">
        <v>46.68</v>
      </c>
      <c r="I223" s="138"/>
      <c r="J223" s="139">
        <f>ROUND(I223*H223,2)</f>
        <v>0</v>
      </c>
      <c r="K223" s="135" t="s">
        <v>168</v>
      </c>
      <c r="L223" s="33"/>
      <c r="M223" s="140" t="s">
        <v>3</v>
      </c>
      <c r="N223" s="141" t="s">
        <v>44</v>
      </c>
      <c r="P223" s="142">
        <f>O223*H223</f>
        <v>0</v>
      </c>
      <c r="Q223" s="142">
        <v>0.00013</v>
      </c>
      <c r="R223" s="142">
        <f>Q223*H223</f>
        <v>0.0060684</v>
      </c>
      <c r="S223" s="142">
        <v>0</v>
      </c>
      <c r="T223" s="143">
        <f>S223*H223</f>
        <v>0</v>
      </c>
      <c r="AR223" s="144" t="s">
        <v>169</v>
      </c>
      <c r="AT223" s="144" t="s">
        <v>164</v>
      </c>
      <c r="AU223" s="144" t="s">
        <v>82</v>
      </c>
      <c r="AY223" s="18" t="s">
        <v>161</v>
      </c>
      <c r="BE223" s="145">
        <f>IF(N223="základní",J223,0)</f>
        <v>0</v>
      </c>
      <c r="BF223" s="145">
        <f>IF(N223="snížená",J223,0)</f>
        <v>0</v>
      </c>
      <c r="BG223" s="145">
        <f>IF(N223="zákl. přenesená",J223,0)</f>
        <v>0</v>
      </c>
      <c r="BH223" s="145">
        <f>IF(N223="sníž. přenesená",J223,0)</f>
        <v>0</v>
      </c>
      <c r="BI223" s="145">
        <f>IF(N223="nulová",J223,0)</f>
        <v>0</v>
      </c>
      <c r="BJ223" s="18" t="s">
        <v>80</v>
      </c>
      <c r="BK223" s="145">
        <f>ROUND(I223*H223,2)</f>
        <v>0</v>
      </c>
      <c r="BL223" s="18" t="s">
        <v>169</v>
      </c>
      <c r="BM223" s="144" t="s">
        <v>2936</v>
      </c>
    </row>
    <row r="224" spans="2:47" s="1" customFormat="1" ht="12">
      <c r="B224" s="33"/>
      <c r="D224" s="146" t="s">
        <v>171</v>
      </c>
      <c r="F224" s="147" t="s">
        <v>342</v>
      </c>
      <c r="I224" s="148"/>
      <c r="L224" s="33"/>
      <c r="M224" s="149"/>
      <c r="T224" s="54"/>
      <c r="AT224" s="18" t="s">
        <v>171</v>
      </c>
      <c r="AU224" s="18" t="s">
        <v>82</v>
      </c>
    </row>
    <row r="225" spans="2:51" s="12" customFormat="1" ht="12">
      <c r="B225" s="150"/>
      <c r="D225" s="151" t="s">
        <v>173</v>
      </c>
      <c r="E225" s="152" t="s">
        <v>3</v>
      </c>
      <c r="F225" s="153" t="s">
        <v>299</v>
      </c>
      <c r="H225" s="152" t="s">
        <v>3</v>
      </c>
      <c r="I225" s="154"/>
      <c r="L225" s="150"/>
      <c r="M225" s="155"/>
      <c r="T225" s="156"/>
      <c r="AT225" s="152" t="s">
        <v>173</v>
      </c>
      <c r="AU225" s="152" t="s">
        <v>82</v>
      </c>
      <c r="AV225" s="12" t="s">
        <v>80</v>
      </c>
      <c r="AW225" s="12" t="s">
        <v>32</v>
      </c>
      <c r="AX225" s="12" t="s">
        <v>73</v>
      </c>
      <c r="AY225" s="152" t="s">
        <v>161</v>
      </c>
    </row>
    <row r="226" spans="2:51" s="13" customFormat="1" ht="12">
      <c r="B226" s="157"/>
      <c r="D226" s="151" t="s">
        <v>173</v>
      </c>
      <c r="E226" s="158" t="s">
        <v>3</v>
      </c>
      <c r="F226" s="159" t="s">
        <v>2937</v>
      </c>
      <c r="H226" s="160">
        <v>39.68</v>
      </c>
      <c r="I226" s="161"/>
      <c r="L226" s="157"/>
      <c r="M226" s="162"/>
      <c r="T226" s="163"/>
      <c r="AT226" s="158" t="s">
        <v>173</v>
      </c>
      <c r="AU226" s="158" t="s">
        <v>82</v>
      </c>
      <c r="AV226" s="13" t="s">
        <v>82</v>
      </c>
      <c r="AW226" s="13" t="s">
        <v>32</v>
      </c>
      <c r="AX226" s="13" t="s">
        <v>73</v>
      </c>
      <c r="AY226" s="158" t="s">
        <v>161</v>
      </c>
    </row>
    <row r="227" spans="2:51" s="12" customFormat="1" ht="12">
      <c r="B227" s="150"/>
      <c r="D227" s="151" t="s">
        <v>173</v>
      </c>
      <c r="E227" s="152" t="s">
        <v>3</v>
      </c>
      <c r="F227" s="153" t="s">
        <v>2934</v>
      </c>
      <c r="H227" s="152" t="s">
        <v>3</v>
      </c>
      <c r="I227" s="154"/>
      <c r="L227" s="150"/>
      <c r="M227" s="155"/>
      <c r="T227" s="156"/>
      <c r="AT227" s="152" t="s">
        <v>173</v>
      </c>
      <c r="AU227" s="152" t="s">
        <v>82</v>
      </c>
      <c r="AV227" s="12" t="s">
        <v>80</v>
      </c>
      <c r="AW227" s="12" t="s">
        <v>32</v>
      </c>
      <c r="AX227" s="12" t="s">
        <v>73</v>
      </c>
      <c r="AY227" s="152" t="s">
        <v>161</v>
      </c>
    </row>
    <row r="228" spans="2:51" s="13" customFormat="1" ht="12">
      <c r="B228" s="157"/>
      <c r="D228" s="151" t="s">
        <v>173</v>
      </c>
      <c r="E228" s="158" t="s">
        <v>3</v>
      </c>
      <c r="F228" s="159" t="s">
        <v>2938</v>
      </c>
      <c r="H228" s="160">
        <v>7</v>
      </c>
      <c r="I228" s="161"/>
      <c r="L228" s="157"/>
      <c r="M228" s="162"/>
      <c r="T228" s="163"/>
      <c r="AT228" s="158" t="s">
        <v>173</v>
      </c>
      <c r="AU228" s="158" t="s">
        <v>82</v>
      </c>
      <c r="AV228" s="13" t="s">
        <v>82</v>
      </c>
      <c r="AW228" s="13" t="s">
        <v>32</v>
      </c>
      <c r="AX228" s="13" t="s">
        <v>73</v>
      </c>
      <c r="AY228" s="158" t="s">
        <v>161</v>
      </c>
    </row>
    <row r="229" spans="2:51" s="14" customFormat="1" ht="12">
      <c r="B229" s="164"/>
      <c r="D229" s="151" t="s">
        <v>173</v>
      </c>
      <c r="E229" s="165" t="s">
        <v>3</v>
      </c>
      <c r="F229" s="166" t="s">
        <v>192</v>
      </c>
      <c r="H229" s="167">
        <v>46.68</v>
      </c>
      <c r="I229" s="168"/>
      <c r="L229" s="164"/>
      <c r="M229" s="169"/>
      <c r="T229" s="170"/>
      <c r="AT229" s="165" t="s">
        <v>173</v>
      </c>
      <c r="AU229" s="165" t="s">
        <v>82</v>
      </c>
      <c r="AV229" s="14" t="s">
        <v>169</v>
      </c>
      <c r="AW229" s="14" t="s">
        <v>32</v>
      </c>
      <c r="AX229" s="14" t="s">
        <v>80</v>
      </c>
      <c r="AY229" s="165" t="s">
        <v>161</v>
      </c>
    </row>
    <row r="230" spans="2:65" s="1" customFormat="1" ht="37.9" customHeight="1">
      <c r="B230" s="132"/>
      <c r="C230" s="133" t="s">
        <v>222</v>
      </c>
      <c r="D230" s="133" t="s">
        <v>164</v>
      </c>
      <c r="E230" s="134" t="s">
        <v>347</v>
      </c>
      <c r="F230" s="135" t="s">
        <v>348</v>
      </c>
      <c r="G230" s="136" t="s">
        <v>167</v>
      </c>
      <c r="H230" s="137">
        <v>7.35</v>
      </c>
      <c r="I230" s="138"/>
      <c r="J230" s="139">
        <f>ROUND(I230*H230,2)</f>
        <v>0</v>
      </c>
      <c r="K230" s="135" t="s">
        <v>168</v>
      </c>
      <c r="L230" s="33"/>
      <c r="M230" s="140" t="s">
        <v>3</v>
      </c>
      <c r="N230" s="141" t="s">
        <v>44</v>
      </c>
      <c r="P230" s="142">
        <f>O230*H230</f>
        <v>0</v>
      </c>
      <c r="Q230" s="142">
        <v>0.07991</v>
      </c>
      <c r="R230" s="142">
        <f>Q230*H230</f>
        <v>0.5873385</v>
      </c>
      <c r="S230" s="142">
        <v>0</v>
      </c>
      <c r="T230" s="143">
        <f>S230*H230</f>
        <v>0</v>
      </c>
      <c r="AR230" s="144" t="s">
        <v>169</v>
      </c>
      <c r="AT230" s="144" t="s">
        <v>164</v>
      </c>
      <c r="AU230" s="144" t="s">
        <v>82</v>
      </c>
      <c r="AY230" s="18" t="s">
        <v>161</v>
      </c>
      <c r="BE230" s="145">
        <f>IF(N230="základní",J230,0)</f>
        <v>0</v>
      </c>
      <c r="BF230" s="145">
        <f>IF(N230="snížená",J230,0)</f>
        <v>0</v>
      </c>
      <c r="BG230" s="145">
        <f>IF(N230="zákl. přenesená",J230,0)</f>
        <v>0</v>
      </c>
      <c r="BH230" s="145">
        <f>IF(N230="sníž. přenesená",J230,0)</f>
        <v>0</v>
      </c>
      <c r="BI230" s="145">
        <f>IF(N230="nulová",J230,0)</f>
        <v>0</v>
      </c>
      <c r="BJ230" s="18" t="s">
        <v>80</v>
      </c>
      <c r="BK230" s="145">
        <f>ROUND(I230*H230,2)</f>
        <v>0</v>
      </c>
      <c r="BL230" s="18" t="s">
        <v>169</v>
      </c>
      <c r="BM230" s="144" t="s">
        <v>2939</v>
      </c>
    </row>
    <row r="231" spans="2:47" s="1" customFormat="1" ht="12">
      <c r="B231" s="33"/>
      <c r="D231" s="146" t="s">
        <v>171</v>
      </c>
      <c r="F231" s="147" t="s">
        <v>350</v>
      </c>
      <c r="I231" s="148"/>
      <c r="L231" s="33"/>
      <c r="M231" s="149"/>
      <c r="T231" s="54"/>
      <c r="AT231" s="18" t="s">
        <v>171</v>
      </c>
      <c r="AU231" s="18" t="s">
        <v>82</v>
      </c>
    </row>
    <row r="232" spans="2:51" s="12" customFormat="1" ht="12">
      <c r="B232" s="150"/>
      <c r="D232" s="151" t="s">
        <v>173</v>
      </c>
      <c r="E232" s="152" t="s">
        <v>3</v>
      </c>
      <c r="F232" s="153" t="s">
        <v>353</v>
      </c>
      <c r="H232" s="152" t="s">
        <v>3</v>
      </c>
      <c r="I232" s="154"/>
      <c r="L232" s="150"/>
      <c r="M232" s="155"/>
      <c r="T232" s="156"/>
      <c r="AT232" s="152" t="s">
        <v>173</v>
      </c>
      <c r="AU232" s="152" t="s">
        <v>82</v>
      </c>
      <c r="AV232" s="12" t="s">
        <v>80</v>
      </c>
      <c r="AW232" s="12" t="s">
        <v>32</v>
      </c>
      <c r="AX232" s="12" t="s">
        <v>73</v>
      </c>
      <c r="AY232" s="152" t="s">
        <v>161</v>
      </c>
    </row>
    <row r="233" spans="2:51" s="13" customFormat="1" ht="12">
      <c r="B233" s="157"/>
      <c r="D233" s="151" t="s">
        <v>173</v>
      </c>
      <c r="E233" s="158" t="s">
        <v>3</v>
      </c>
      <c r="F233" s="159" t="s">
        <v>2940</v>
      </c>
      <c r="H233" s="160">
        <v>7.35</v>
      </c>
      <c r="I233" s="161"/>
      <c r="L233" s="157"/>
      <c r="M233" s="162"/>
      <c r="T233" s="163"/>
      <c r="AT233" s="158" t="s">
        <v>173</v>
      </c>
      <c r="AU233" s="158" t="s">
        <v>82</v>
      </c>
      <c r="AV233" s="13" t="s">
        <v>82</v>
      </c>
      <c r="AW233" s="13" t="s">
        <v>32</v>
      </c>
      <c r="AX233" s="13" t="s">
        <v>80</v>
      </c>
      <c r="AY233" s="158" t="s">
        <v>161</v>
      </c>
    </row>
    <row r="234" spans="2:63" s="11" customFormat="1" ht="22.9" customHeight="1">
      <c r="B234" s="120"/>
      <c r="D234" s="121" t="s">
        <v>72</v>
      </c>
      <c r="E234" s="130" t="s">
        <v>223</v>
      </c>
      <c r="F234" s="130" t="s">
        <v>362</v>
      </c>
      <c r="I234" s="123"/>
      <c r="J234" s="131">
        <f>BK234</f>
        <v>0</v>
      </c>
      <c r="L234" s="120"/>
      <c r="M234" s="125"/>
      <c r="P234" s="126">
        <f>SUM(P235:P614)</f>
        <v>0</v>
      </c>
      <c r="R234" s="126">
        <f>SUM(R235:R614)</f>
        <v>220.49513767</v>
      </c>
      <c r="T234" s="127">
        <f>SUM(T235:T614)</f>
        <v>0</v>
      </c>
      <c r="AR234" s="121" t="s">
        <v>80</v>
      </c>
      <c r="AT234" s="128" t="s">
        <v>72</v>
      </c>
      <c r="AU234" s="128" t="s">
        <v>80</v>
      </c>
      <c r="AY234" s="121" t="s">
        <v>161</v>
      </c>
      <c r="BK234" s="129">
        <f>SUM(BK235:BK614)</f>
        <v>0</v>
      </c>
    </row>
    <row r="235" spans="2:65" s="1" customFormat="1" ht="44.25" customHeight="1">
      <c r="B235" s="132"/>
      <c r="C235" s="133" t="s">
        <v>370</v>
      </c>
      <c r="D235" s="133" t="s">
        <v>164</v>
      </c>
      <c r="E235" s="134" t="s">
        <v>371</v>
      </c>
      <c r="F235" s="135" t="s">
        <v>372</v>
      </c>
      <c r="G235" s="136" t="s">
        <v>167</v>
      </c>
      <c r="H235" s="137">
        <v>99.58</v>
      </c>
      <c r="I235" s="138"/>
      <c r="J235" s="139">
        <f>ROUND(I235*H235,2)</f>
        <v>0</v>
      </c>
      <c r="K235" s="135" t="s">
        <v>168</v>
      </c>
      <c r="L235" s="33"/>
      <c r="M235" s="140" t="s">
        <v>3</v>
      </c>
      <c r="N235" s="141" t="s">
        <v>44</v>
      </c>
      <c r="P235" s="142">
        <f>O235*H235</f>
        <v>0</v>
      </c>
      <c r="Q235" s="142">
        <v>0.01575</v>
      </c>
      <c r="R235" s="142">
        <f>Q235*H235</f>
        <v>1.568385</v>
      </c>
      <c r="S235" s="142">
        <v>0</v>
      </c>
      <c r="T235" s="143">
        <f>S235*H235</f>
        <v>0</v>
      </c>
      <c r="AR235" s="144" t="s">
        <v>169</v>
      </c>
      <c r="AT235" s="144" t="s">
        <v>164</v>
      </c>
      <c r="AU235" s="144" t="s">
        <v>82</v>
      </c>
      <c r="AY235" s="18" t="s">
        <v>161</v>
      </c>
      <c r="BE235" s="145">
        <f>IF(N235="základní",J235,0)</f>
        <v>0</v>
      </c>
      <c r="BF235" s="145">
        <f>IF(N235="snížená",J235,0)</f>
        <v>0</v>
      </c>
      <c r="BG235" s="145">
        <f>IF(N235="zákl. přenesená",J235,0)</f>
        <v>0</v>
      </c>
      <c r="BH235" s="145">
        <f>IF(N235="sníž. přenesená",J235,0)</f>
        <v>0</v>
      </c>
      <c r="BI235" s="145">
        <f>IF(N235="nulová",J235,0)</f>
        <v>0</v>
      </c>
      <c r="BJ235" s="18" t="s">
        <v>80</v>
      </c>
      <c r="BK235" s="145">
        <f>ROUND(I235*H235,2)</f>
        <v>0</v>
      </c>
      <c r="BL235" s="18" t="s">
        <v>169</v>
      </c>
      <c r="BM235" s="144" t="s">
        <v>2941</v>
      </c>
    </row>
    <row r="236" spans="2:47" s="1" customFormat="1" ht="12">
      <c r="B236" s="33"/>
      <c r="D236" s="146" t="s">
        <v>171</v>
      </c>
      <c r="F236" s="147" t="s">
        <v>374</v>
      </c>
      <c r="I236" s="148"/>
      <c r="L236" s="33"/>
      <c r="M236" s="149"/>
      <c r="T236" s="54"/>
      <c r="AT236" s="18" t="s">
        <v>171</v>
      </c>
      <c r="AU236" s="18" t="s">
        <v>82</v>
      </c>
    </row>
    <row r="237" spans="2:51" s="12" customFormat="1" ht="12">
      <c r="B237" s="150"/>
      <c r="D237" s="151" t="s">
        <v>173</v>
      </c>
      <c r="E237" s="152" t="s">
        <v>3</v>
      </c>
      <c r="F237" s="153" t="s">
        <v>2942</v>
      </c>
      <c r="H237" s="152" t="s">
        <v>3</v>
      </c>
      <c r="I237" s="154"/>
      <c r="L237" s="150"/>
      <c r="M237" s="155"/>
      <c r="T237" s="156"/>
      <c r="AT237" s="152" t="s">
        <v>173</v>
      </c>
      <c r="AU237" s="152" t="s">
        <v>82</v>
      </c>
      <c r="AV237" s="12" t="s">
        <v>80</v>
      </c>
      <c r="AW237" s="12" t="s">
        <v>32</v>
      </c>
      <c r="AX237" s="12" t="s">
        <v>73</v>
      </c>
      <c r="AY237" s="152" t="s">
        <v>161</v>
      </c>
    </row>
    <row r="238" spans="2:51" s="13" customFormat="1" ht="12">
      <c r="B238" s="157"/>
      <c r="D238" s="151" t="s">
        <v>173</v>
      </c>
      <c r="E238" s="158" t="s">
        <v>3</v>
      </c>
      <c r="F238" s="159" t="s">
        <v>2943</v>
      </c>
      <c r="H238" s="160">
        <v>19.02</v>
      </c>
      <c r="I238" s="161"/>
      <c r="L238" s="157"/>
      <c r="M238" s="162"/>
      <c r="T238" s="163"/>
      <c r="AT238" s="158" t="s">
        <v>173</v>
      </c>
      <c r="AU238" s="158" t="s">
        <v>82</v>
      </c>
      <c r="AV238" s="13" t="s">
        <v>82</v>
      </c>
      <c r="AW238" s="13" t="s">
        <v>32</v>
      </c>
      <c r="AX238" s="13" t="s">
        <v>73</v>
      </c>
      <c r="AY238" s="158" t="s">
        <v>161</v>
      </c>
    </row>
    <row r="239" spans="2:51" s="12" customFormat="1" ht="12">
      <c r="B239" s="150"/>
      <c r="D239" s="151" t="s">
        <v>173</v>
      </c>
      <c r="E239" s="152" t="s">
        <v>3</v>
      </c>
      <c r="F239" s="153" t="s">
        <v>2944</v>
      </c>
      <c r="H239" s="152" t="s">
        <v>3</v>
      </c>
      <c r="I239" s="154"/>
      <c r="L239" s="150"/>
      <c r="M239" s="155"/>
      <c r="T239" s="156"/>
      <c r="AT239" s="152" t="s">
        <v>173</v>
      </c>
      <c r="AU239" s="152" t="s">
        <v>82</v>
      </c>
      <c r="AV239" s="12" t="s">
        <v>80</v>
      </c>
      <c r="AW239" s="12" t="s">
        <v>32</v>
      </c>
      <c r="AX239" s="12" t="s">
        <v>73</v>
      </c>
      <c r="AY239" s="152" t="s">
        <v>161</v>
      </c>
    </row>
    <row r="240" spans="2:51" s="13" customFormat="1" ht="12">
      <c r="B240" s="157"/>
      <c r="D240" s="151" t="s">
        <v>173</v>
      </c>
      <c r="E240" s="158" t="s">
        <v>3</v>
      </c>
      <c r="F240" s="159" t="s">
        <v>2945</v>
      </c>
      <c r="H240" s="160">
        <v>21.4</v>
      </c>
      <c r="I240" s="161"/>
      <c r="L240" s="157"/>
      <c r="M240" s="162"/>
      <c r="T240" s="163"/>
      <c r="AT240" s="158" t="s">
        <v>173</v>
      </c>
      <c r="AU240" s="158" t="s">
        <v>82</v>
      </c>
      <c r="AV240" s="13" t="s">
        <v>82</v>
      </c>
      <c r="AW240" s="13" t="s">
        <v>32</v>
      </c>
      <c r="AX240" s="13" t="s">
        <v>73</v>
      </c>
      <c r="AY240" s="158" t="s">
        <v>161</v>
      </c>
    </row>
    <row r="241" spans="2:51" s="12" customFormat="1" ht="12">
      <c r="B241" s="150"/>
      <c r="D241" s="151" t="s">
        <v>173</v>
      </c>
      <c r="E241" s="152" t="s">
        <v>3</v>
      </c>
      <c r="F241" s="153" t="s">
        <v>2946</v>
      </c>
      <c r="H241" s="152" t="s">
        <v>3</v>
      </c>
      <c r="I241" s="154"/>
      <c r="L241" s="150"/>
      <c r="M241" s="155"/>
      <c r="T241" s="156"/>
      <c r="AT241" s="152" t="s">
        <v>173</v>
      </c>
      <c r="AU241" s="152" t="s">
        <v>82</v>
      </c>
      <c r="AV241" s="12" t="s">
        <v>80</v>
      </c>
      <c r="AW241" s="12" t="s">
        <v>32</v>
      </c>
      <c r="AX241" s="12" t="s">
        <v>73</v>
      </c>
      <c r="AY241" s="152" t="s">
        <v>161</v>
      </c>
    </row>
    <row r="242" spans="2:51" s="13" customFormat="1" ht="12">
      <c r="B242" s="157"/>
      <c r="D242" s="151" t="s">
        <v>173</v>
      </c>
      <c r="E242" s="158" t="s">
        <v>3</v>
      </c>
      <c r="F242" s="159" t="s">
        <v>2947</v>
      </c>
      <c r="H242" s="160">
        <v>19.77</v>
      </c>
      <c r="I242" s="161"/>
      <c r="L242" s="157"/>
      <c r="M242" s="162"/>
      <c r="T242" s="163"/>
      <c r="AT242" s="158" t="s">
        <v>173</v>
      </c>
      <c r="AU242" s="158" t="s">
        <v>82</v>
      </c>
      <c r="AV242" s="13" t="s">
        <v>82</v>
      </c>
      <c r="AW242" s="13" t="s">
        <v>32</v>
      </c>
      <c r="AX242" s="13" t="s">
        <v>73</v>
      </c>
      <c r="AY242" s="158" t="s">
        <v>161</v>
      </c>
    </row>
    <row r="243" spans="2:51" s="12" customFormat="1" ht="12">
      <c r="B243" s="150"/>
      <c r="D243" s="151" t="s">
        <v>173</v>
      </c>
      <c r="E243" s="152" t="s">
        <v>3</v>
      </c>
      <c r="F243" s="153" t="s">
        <v>2948</v>
      </c>
      <c r="H243" s="152" t="s">
        <v>3</v>
      </c>
      <c r="I243" s="154"/>
      <c r="L243" s="150"/>
      <c r="M243" s="155"/>
      <c r="T243" s="156"/>
      <c r="AT243" s="152" t="s">
        <v>173</v>
      </c>
      <c r="AU243" s="152" t="s">
        <v>82</v>
      </c>
      <c r="AV243" s="12" t="s">
        <v>80</v>
      </c>
      <c r="AW243" s="12" t="s">
        <v>32</v>
      </c>
      <c r="AX243" s="12" t="s">
        <v>73</v>
      </c>
      <c r="AY243" s="152" t="s">
        <v>161</v>
      </c>
    </row>
    <row r="244" spans="2:51" s="13" customFormat="1" ht="12">
      <c r="B244" s="157"/>
      <c r="D244" s="151" t="s">
        <v>173</v>
      </c>
      <c r="E244" s="158" t="s">
        <v>3</v>
      </c>
      <c r="F244" s="159" t="s">
        <v>2949</v>
      </c>
      <c r="H244" s="160">
        <v>20.27</v>
      </c>
      <c r="I244" s="161"/>
      <c r="L244" s="157"/>
      <c r="M244" s="162"/>
      <c r="T244" s="163"/>
      <c r="AT244" s="158" t="s">
        <v>173</v>
      </c>
      <c r="AU244" s="158" t="s">
        <v>82</v>
      </c>
      <c r="AV244" s="13" t="s">
        <v>82</v>
      </c>
      <c r="AW244" s="13" t="s">
        <v>32</v>
      </c>
      <c r="AX244" s="13" t="s">
        <v>73</v>
      </c>
      <c r="AY244" s="158" t="s">
        <v>161</v>
      </c>
    </row>
    <row r="245" spans="2:51" s="12" customFormat="1" ht="12">
      <c r="B245" s="150"/>
      <c r="D245" s="151" t="s">
        <v>173</v>
      </c>
      <c r="E245" s="152" t="s">
        <v>3</v>
      </c>
      <c r="F245" s="153" t="s">
        <v>2950</v>
      </c>
      <c r="H245" s="152" t="s">
        <v>3</v>
      </c>
      <c r="I245" s="154"/>
      <c r="L245" s="150"/>
      <c r="M245" s="155"/>
      <c r="T245" s="156"/>
      <c r="AT245" s="152" t="s">
        <v>173</v>
      </c>
      <c r="AU245" s="152" t="s">
        <v>82</v>
      </c>
      <c r="AV245" s="12" t="s">
        <v>80</v>
      </c>
      <c r="AW245" s="12" t="s">
        <v>32</v>
      </c>
      <c r="AX245" s="12" t="s">
        <v>73</v>
      </c>
      <c r="AY245" s="152" t="s">
        <v>161</v>
      </c>
    </row>
    <row r="246" spans="2:51" s="13" customFormat="1" ht="12">
      <c r="B246" s="157"/>
      <c r="D246" s="151" t="s">
        <v>173</v>
      </c>
      <c r="E246" s="158" t="s">
        <v>3</v>
      </c>
      <c r="F246" s="159" t="s">
        <v>2951</v>
      </c>
      <c r="H246" s="160">
        <v>19.12</v>
      </c>
      <c r="I246" s="161"/>
      <c r="L246" s="157"/>
      <c r="M246" s="162"/>
      <c r="T246" s="163"/>
      <c r="AT246" s="158" t="s">
        <v>173</v>
      </c>
      <c r="AU246" s="158" t="s">
        <v>82</v>
      </c>
      <c r="AV246" s="13" t="s">
        <v>82</v>
      </c>
      <c r="AW246" s="13" t="s">
        <v>32</v>
      </c>
      <c r="AX246" s="13" t="s">
        <v>73</v>
      </c>
      <c r="AY246" s="158" t="s">
        <v>161</v>
      </c>
    </row>
    <row r="247" spans="2:51" s="14" customFormat="1" ht="12">
      <c r="B247" s="164"/>
      <c r="D247" s="151" t="s">
        <v>173</v>
      </c>
      <c r="E247" s="165" t="s">
        <v>3</v>
      </c>
      <c r="F247" s="166" t="s">
        <v>192</v>
      </c>
      <c r="H247" s="167">
        <v>99.58</v>
      </c>
      <c r="I247" s="168"/>
      <c r="L247" s="164"/>
      <c r="M247" s="169"/>
      <c r="T247" s="170"/>
      <c r="AT247" s="165" t="s">
        <v>173</v>
      </c>
      <c r="AU247" s="165" t="s">
        <v>82</v>
      </c>
      <c r="AV247" s="14" t="s">
        <v>169</v>
      </c>
      <c r="AW247" s="14" t="s">
        <v>32</v>
      </c>
      <c r="AX247" s="14" t="s">
        <v>80</v>
      </c>
      <c r="AY247" s="165" t="s">
        <v>161</v>
      </c>
    </row>
    <row r="248" spans="2:65" s="1" customFormat="1" ht="49.15" customHeight="1">
      <c r="B248" s="132"/>
      <c r="C248" s="133" t="s">
        <v>388</v>
      </c>
      <c r="D248" s="133" t="s">
        <v>164</v>
      </c>
      <c r="E248" s="134" t="s">
        <v>2952</v>
      </c>
      <c r="F248" s="135" t="s">
        <v>2953</v>
      </c>
      <c r="G248" s="136" t="s">
        <v>167</v>
      </c>
      <c r="H248" s="137">
        <v>103.34</v>
      </c>
      <c r="I248" s="138"/>
      <c r="J248" s="139">
        <f>ROUND(I248*H248,2)</f>
        <v>0</v>
      </c>
      <c r="K248" s="135" t="s">
        <v>168</v>
      </c>
      <c r="L248" s="33"/>
      <c r="M248" s="140" t="s">
        <v>3</v>
      </c>
      <c r="N248" s="141" t="s">
        <v>44</v>
      </c>
      <c r="P248" s="142">
        <f>O248*H248</f>
        <v>0</v>
      </c>
      <c r="Q248" s="142">
        <v>0.0284</v>
      </c>
      <c r="R248" s="142">
        <f>Q248*H248</f>
        <v>2.9348560000000004</v>
      </c>
      <c r="S248" s="142">
        <v>0</v>
      </c>
      <c r="T248" s="143">
        <f>S248*H248</f>
        <v>0</v>
      </c>
      <c r="AR248" s="144" t="s">
        <v>169</v>
      </c>
      <c r="AT248" s="144" t="s">
        <v>164</v>
      </c>
      <c r="AU248" s="144" t="s">
        <v>82</v>
      </c>
      <c r="AY248" s="18" t="s">
        <v>161</v>
      </c>
      <c r="BE248" s="145">
        <f>IF(N248="základní",J248,0)</f>
        <v>0</v>
      </c>
      <c r="BF248" s="145">
        <f>IF(N248="snížená",J248,0)</f>
        <v>0</v>
      </c>
      <c r="BG248" s="145">
        <f>IF(N248="zákl. přenesená",J248,0)</f>
        <v>0</v>
      </c>
      <c r="BH248" s="145">
        <f>IF(N248="sníž. přenesená",J248,0)</f>
        <v>0</v>
      </c>
      <c r="BI248" s="145">
        <f>IF(N248="nulová",J248,0)</f>
        <v>0</v>
      </c>
      <c r="BJ248" s="18" t="s">
        <v>80</v>
      </c>
      <c r="BK248" s="145">
        <f>ROUND(I248*H248,2)</f>
        <v>0</v>
      </c>
      <c r="BL248" s="18" t="s">
        <v>169</v>
      </c>
      <c r="BM248" s="144" t="s">
        <v>2954</v>
      </c>
    </row>
    <row r="249" spans="2:47" s="1" customFormat="1" ht="12">
      <c r="B249" s="33"/>
      <c r="D249" s="146" t="s">
        <v>171</v>
      </c>
      <c r="F249" s="147" t="s">
        <v>2955</v>
      </c>
      <c r="I249" s="148"/>
      <c r="L249" s="33"/>
      <c r="M249" s="149"/>
      <c r="T249" s="54"/>
      <c r="AT249" s="18" t="s">
        <v>171</v>
      </c>
      <c r="AU249" s="18" t="s">
        <v>82</v>
      </c>
    </row>
    <row r="250" spans="2:51" s="12" customFormat="1" ht="12">
      <c r="B250" s="150"/>
      <c r="D250" s="151" t="s">
        <v>173</v>
      </c>
      <c r="E250" s="152" t="s">
        <v>3</v>
      </c>
      <c r="F250" s="153" t="s">
        <v>2956</v>
      </c>
      <c r="H250" s="152" t="s">
        <v>3</v>
      </c>
      <c r="I250" s="154"/>
      <c r="L250" s="150"/>
      <c r="M250" s="155"/>
      <c r="T250" s="156"/>
      <c r="AT250" s="152" t="s">
        <v>173</v>
      </c>
      <c r="AU250" s="152" t="s">
        <v>82</v>
      </c>
      <c r="AV250" s="12" t="s">
        <v>80</v>
      </c>
      <c r="AW250" s="12" t="s">
        <v>32</v>
      </c>
      <c r="AX250" s="12" t="s">
        <v>73</v>
      </c>
      <c r="AY250" s="152" t="s">
        <v>161</v>
      </c>
    </row>
    <row r="251" spans="2:51" s="12" customFormat="1" ht="12">
      <c r="B251" s="150"/>
      <c r="D251" s="151" t="s">
        <v>173</v>
      </c>
      <c r="E251" s="152" t="s">
        <v>3</v>
      </c>
      <c r="F251" s="153" t="s">
        <v>2957</v>
      </c>
      <c r="H251" s="152" t="s">
        <v>3</v>
      </c>
      <c r="I251" s="154"/>
      <c r="L251" s="150"/>
      <c r="M251" s="155"/>
      <c r="T251" s="156"/>
      <c r="AT251" s="152" t="s">
        <v>173</v>
      </c>
      <c r="AU251" s="152" t="s">
        <v>82</v>
      </c>
      <c r="AV251" s="12" t="s">
        <v>80</v>
      </c>
      <c r="AW251" s="12" t="s">
        <v>32</v>
      </c>
      <c r="AX251" s="12" t="s">
        <v>73</v>
      </c>
      <c r="AY251" s="152" t="s">
        <v>161</v>
      </c>
    </row>
    <row r="252" spans="2:51" s="13" customFormat="1" ht="12">
      <c r="B252" s="157"/>
      <c r="D252" s="151" t="s">
        <v>173</v>
      </c>
      <c r="E252" s="158" t="s">
        <v>3</v>
      </c>
      <c r="F252" s="159" t="s">
        <v>2958</v>
      </c>
      <c r="H252" s="160">
        <v>6.82</v>
      </c>
      <c r="I252" s="161"/>
      <c r="L252" s="157"/>
      <c r="M252" s="162"/>
      <c r="T252" s="163"/>
      <c r="AT252" s="158" t="s">
        <v>173</v>
      </c>
      <c r="AU252" s="158" t="s">
        <v>82</v>
      </c>
      <c r="AV252" s="13" t="s">
        <v>82</v>
      </c>
      <c r="AW252" s="13" t="s">
        <v>32</v>
      </c>
      <c r="AX252" s="13" t="s">
        <v>73</v>
      </c>
      <c r="AY252" s="158" t="s">
        <v>161</v>
      </c>
    </row>
    <row r="253" spans="2:51" s="12" customFormat="1" ht="12">
      <c r="B253" s="150"/>
      <c r="D253" s="151" t="s">
        <v>173</v>
      </c>
      <c r="E253" s="152" t="s">
        <v>3</v>
      </c>
      <c r="F253" s="153" t="s">
        <v>2959</v>
      </c>
      <c r="H253" s="152" t="s">
        <v>3</v>
      </c>
      <c r="I253" s="154"/>
      <c r="L253" s="150"/>
      <c r="M253" s="155"/>
      <c r="T253" s="156"/>
      <c r="AT253" s="152" t="s">
        <v>173</v>
      </c>
      <c r="AU253" s="152" t="s">
        <v>82</v>
      </c>
      <c r="AV253" s="12" t="s">
        <v>80</v>
      </c>
      <c r="AW253" s="12" t="s">
        <v>32</v>
      </c>
      <c r="AX253" s="12" t="s">
        <v>73</v>
      </c>
      <c r="AY253" s="152" t="s">
        <v>161</v>
      </c>
    </row>
    <row r="254" spans="2:51" s="13" customFormat="1" ht="12">
      <c r="B254" s="157"/>
      <c r="D254" s="151" t="s">
        <v>173</v>
      </c>
      <c r="E254" s="158" t="s">
        <v>3</v>
      </c>
      <c r="F254" s="159" t="s">
        <v>2960</v>
      </c>
      <c r="H254" s="160">
        <v>19.679</v>
      </c>
      <c r="I254" s="161"/>
      <c r="L254" s="157"/>
      <c r="M254" s="162"/>
      <c r="T254" s="163"/>
      <c r="AT254" s="158" t="s">
        <v>173</v>
      </c>
      <c r="AU254" s="158" t="s">
        <v>82</v>
      </c>
      <c r="AV254" s="13" t="s">
        <v>82</v>
      </c>
      <c r="AW254" s="13" t="s">
        <v>32</v>
      </c>
      <c r="AX254" s="13" t="s">
        <v>73</v>
      </c>
      <c r="AY254" s="158" t="s">
        <v>161</v>
      </c>
    </row>
    <row r="255" spans="2:51" s="12" customFormat="1" ht="12">
      <c r="B255" s="150"/>
      <c r="D255" s="151" t="s">
        <v>173</v>
      </c>
      <c r="E255" s="152" t="s">
        <v>3</v>
      </c>
      <c r="F255" s="153" t="s">
        <v>2961</v>
      </c>
      <c r="H255" s="152" t="s">
        <v>3</v>
      </c>
      <c r="I255" s="154"/>
      <c r="L255" s="150"/>
      <c r="M255" s="155"/>
      <c r="T255" s="156"/>
      <c r="AT255" s="152" t="s">
        <v>173</v>
      </c>
      <c r="AU255" s="152" t="s">
        <v>82</v>
      </c>
      <c r="AV255" s="12" t="s">
        <v>80</v>
      </c>
      <c r="AW255" s="12" t="s">
        <v>32</v>
      </c>
      <c r="AX255" s="12" t="s">
        <v>73</v>
      </c>
      <c r="AY255" s="152" t="s">
        <v>161</v>
      </c>
    </row>
    <row r="256" spans="2:51" s="13" customFormat="1" ht="12">
      <c r="B256" s="157"/>
      <c r="D256" s="151" t="s">
        <v>173</v>
      </c>
      <c r="E256" s="158" t="s">
        <v>3</v>
      </c>
      <c r="F256" s="159" t="s">
        <v>2962</v>
      </c>
      <c r="H256" s="160">
        <v>18.606</v>
      </c>
      <c r="I256" s="161"/>
      <c r="L256" s="157"/>
      <c r="M256" s="162"/>
      <c r="T256" s="163"/>
      <c r="AT256" s="158" t="s">
        <v>173</v>
      </c>
      <c r="AU256" s="158" t="s">
        <v>82</v>
      </c>
      <c r="AV256" s="13" t="s">
        <v>82</v>
      </c>
      <c r="AW256" s="13" t="s">
        <v>32</v>
      </c>
      <c r="AX256" s="13" t="s">
        <v>73</v>
      </c>
      <c r="AY256" s="158" t="s">
        <v>161</v>
      </c>
    </row>
    <row r="257" spans="2:51" s="12" customFormat="1" ht="12">
      <c r="B257" s="150"/>
      <c r="D257" s="151" t="s">
        <v>173</v>
      </c>
      <c r="E257" s="152" t="s">
        <v>3</v>
      </c>
      <c r="F257" s="153" t="s">
        <v>2963</v>
      </c>
      <c r="H257" s="152" t="s">
        <v>3</v>
      </c>
      <c r="I257" s="154"/>
      <c r="L257" s="150"/>
      <c r="M257" s="155"/>
      <c r="T257" s="156"/>
      <c r="AT257" s="152" t="s">
        <v>173</v>
      </c>
      <c r="AU257" s="152" t="s">
        <v>82</v>
      </c>
      <c r="AV257" s="12" t="s">
        <v>80</v>
      </c>
      <c r="AW257" s="12" t="s">
        <v>32</v>
      </c>
      <c r="AX257" s="12" t="s">
        <v>73</v>
      </c>
      <c r="AY257" s="152" t="s">
        <v>161</v>
      </c>
    </row>
    <row r="258" spans="2:51" s="13" customFormat="1" ht="12">
      <c r="B258" s="157"/>
      <c r="D258" s="151" t="s">
        <v>173</v>
      </c>
      <c r="E258" s="158" t="s">
        <v>3</v>
      </c>
      <c r="F258" s="159" t="s">
        <v>2964</v>
      </c>
      <c r="H258" s="160">
        <v>1.788</v>
      </c>
      <c r="I258" s="161"/>
      <c r="L258" s="157"/>
      <c r="M258" s="162"/>
      <c r="T258" s="163"/>
      <c r="AT258" s="158" t="s">
        <v>173</v>
      </c>
      <c r="AU258" s="158" t="s">
        <v>82</v>
      </c>
      <c r="AV258" s="13" t="s">
        <v>82</v>
      </c>
      <c r="AW258" s="13" t="s">
        <v>32</v>
      </c>
      <c r="AX258" s="13" t="s">
        <v>73</v>
      </c>
      <c r="AY258" s="158" t="s">
        <v>161</v>
      </c>
    </row>
    <row r="259" spans="2:51" s="12" customFormat="1" ht="12">
      <c r="B259" s="150"/>
      <c r="D259" s="151" t="s">
        <v>173</v>
      </c>
      <c r="E259" s="152" t="s">
        <v>3</v>
      </c>
      <c r="F259" s="153" t="s">
        <v>2965</v>
      </c>
      <c r="H259" s="152" t="s">
        <v>3</v>
      </c>
      <c r="I259" s="154"/>
      <c r="L259" s="150"/>
      <c r="M259" s="155"/>
      <c r="T259" s="156"/>
      <c r="AT259" s="152" t="s">
        <v>173</v>
      </c>
      <c r="AU259" s="152" t="s">
        <v>82</v>
      </c>
      <c r="AV259" s="12" t="s">
        <v>80</v>
      </c>
      <c r="AW259" s="12" t="s">
        <v>32</v>
      </c>
      <c r="AX259" s="12" t="s">
        <v>73</v>
      </c>
      <c r="AY259" s="152" t="s">
        <v>161</v>
      </c>
    </row>
    <row r="260" spans="2:51" s="13" customFormat="1" ht="12">
      <c r="B260" s="157"/>
      <c r="D260" s="151" t="s">
        <v>173</v>
      </c>
      <c r="E260" s="158" t="s">
        <v>3</v>
      </c>
      <c r="F260" s="159" t="s">
        <v>2966</v>
      </c>
      <c r="H260" s="160">
        <v>1.853</v>
      </c>
      <c r="I260" s="161"/>
      <c r="L260" s="157"/>
      <c r="M260" s="162"/>
      <c r="T260" s="163"/>
      <c r="AT260" s="158" t="s">
        <v>173</v>
      </c>
      <c r="AU260" s="158" t="s">
        <v>82</v>
      </c>
      <c r="AV260" s="13" t="s">
        <v>82</v>
      </c>
      <c r="AW260" s="13" t="s">
        <v>32</v>
      </c>
      <c r="AX260" s="13" t="s">
        <v>73</v>
      </c>
      <c r="AY260" s="158" t="s">
        <v>161</v>
      </c>
    </row>
    <row r="261" spans="2:51" s="12" customFormat="1" ht="12">
      <c r="B261" s="150"/>
      <c r="D261" s="151" t="s">
        <v>173</v>
      </c>
      <c r="E261" s="152" t="s">
        <v>3</v>
      </c>
      <c r="F261" s="153" t="s">
        <v>2967</v>
      </c>
      <c r="H261" s="152" t="s">
        <v>3</v>
      </c>
      <c r="I261" s="154"/>
      <c r="L261" s="150"/>
      <c r="M261" s="155"/>
      <c r="T261" s="156"/>
      <c r="AT261" s="152" t="s">
        <v>173</v>
      </c>
      <c r="AU261" s="152" t="s">
        <v>82</v>
      </c>
      <c r="AV261" s="12" t="s">
        <v>80</v>
      </c>
      <c r="AW261" s="12" t="s">
        <v>32</v>
      </c>
      <c r="AX261" s="12" t="s">
        <v>73</v>
      </c>
      <c r="AY261" s="152" t="s">
        <v>161</v>
      </c>
    </row>
    <row r="262" spans="2:51" s="13" customFormat="1" ht="12">
      <c r="B262" s="157"/>
      <c r="D262" s="151" t="s">
        <v>173</v>
      </c>
      <c r="E262" s="158" t="s">
        <v>3</v>
      </c>
      <c r="F262" s="159" t="s">
        <v>2968</v>
      </c>
      <c r="H262" s="160">
        <v>21.076</v>
      </c>
      <c r="I262" s="161"/>
      <c r="L262" s="157"/>
      <c r="M262" s="162"/>
      <c r="T262" s="163"/>
      <c r="AT262" s="158" t="s">
        <v>173</v>
      </c>
      <c r="AU262" s="158" t="s">
        <v>82</v>
      </c>
      <c r="AV262" s="13" t="s">
        <v>82</v>
      </c>
      <c r="AW262" s="13" t="s">
        <v>32</v>
      </c>
      <c r="AX262" s="13" t="s">
        <v>73</v>
      </c>
      <c r="AY262" s="158" t="s">
        <v>161</v>
      </c>
    </row>
    <row r="263" spans="2:51" s="12" customFormat="1" ht="12">
      <c r="B263" s="150"/>
      <c r="D263" s="151" t="s">
        <v>173</v>
      </c>
      <c r="E263" s="152" t="s">
        <v>3</v>
      </c>
      <c r="F263" s="153" t="s">
        <v>2969</v>
      </c>
      <c r="H263" s="152" t="s">
        <v>3</v>
      </c>
      <c r="I263" s="154"/>
      <c r="L263" s="150"/>
      <c r="M263" s="155"/>
      <c r="T263" s="156"/>
      <c r="AT263" s="152" t="s">
        <v>173</v>
      </c>
      <c r="AU263" s="152" t="s">
        <v>82</v>
      </c>
      <c r="AV263" s="12" t="s">
        <v>80</v>
      </c>
      <c r="AW263" s="12" t="s">
        <v>32</v>
      </c>
      <c r="AX263" s="12" t="s">
        <v>73</v>
      </c>
      <c r="AY263" s="152" t="s">
        <v>161</v>
      </c>
    </row>
    <row r="264" spans="2:51" s="13" customFormat="1" ht="12">
      <c r="B264" s="157"/>
      <c r="D264" s="151" t="s">
        <v>173</v>
      </c>
      <c r="E264" s="158" t="s">
        <v>3</v>
      </c>
      <c r="F264" s="159" t="s">
        <v>2970</v>
      </c>
      <c r="H264" s="160">
        <v>21.655</v>
      </c>
      <c r="I264" s="161"/>
      <c r="L264" s="157"/>
      <c r="M264" s="162"/>
      <c r="T264" s="163"/>
      <c r="AT264" s="158" t="s">
        <v>173</v>
      </c>
      <c r="AU264" s="158" t="s">
        <v>82</v>
      </c>
      <c r="AV264" s="13" t="s">
        <v>82</v>
      </c>
      <c r="AW264" s="13" t="s">
        <v>32</v>
      </c>
      <c r="AX264" s="13" t="s">
        <v>73</v>
      </c>
      <c r="AY264" s="158" t="s">
        <v>161</v>
      </c>
    </row>
    <row r="265" spans="2:51" s="12" customFormat="1" ht="12">
      <c r="B265" s="150"/>
      <c r="D265" s="151" t="s">
        <v>173</v>
      </c>
      <c r="E265" s="152" t="s">
        <v>3</v>
      </c>
      <c r="F265" s="153" t="s">
        <v>2971</v>
      </c>
      <c r="H265" s="152" t="s">
        <v>3</v>
      </c>
      <c r="I265" s="154"/>
      <c r="L265" s="150"/>
      <c r="M265" s="155"/>
      <c r="T265" s="156"/>
      <c r="AT265" s="152" t="s">
        <v>173</v>
      </c>
      <c r="AU265" s="152" t="s">
        <v>82</v>
      </c>
      <c r="AV265" s="12" t="s">
        <v>80</v>
      </c>
      <c r="AW265" s="12" t="s">
        <v>32</v>
      </c>
      <c r="AX265" s="12" t="s">
        <v>73</v>
      </c>
      <c r="AY265" s="152" t="s">
        <v>161</v>
      </c>
    </row>
    <row r="266" spans="2:51" s="13" customFormat="1" ht="12">
      <c r="B266" s="157"/>
      <c r="D266" s="151" t="s">
        <v>173</v>
      </c>
      <c r="E266" s="158" t="s">
        <v>3</v>
      </c>
      <c r="F266" s="159" t="s">
        <v>2972</v>
      </c>
      <c r="H266" s="160">
        <v>11.863</v>
      </c>
      <c r="I266" s="161"/>
      <c r="L266" s="157"/>
      <c r="M266" s="162"/>
      <c r="T266" s="163"/>
      <c r="AT266" s="158" t="s">
        <v>173</v>
      </c>
      <c r="AU266" s="158" t="s">
        <v>82</v>
      </c>
      <c r="AV266" s="13" t="s">
        <v>82</v>
      </c>
      <c r="AW266" s="13" t="s">
        <v>32</v>
      </c>
      <c r="AX266" s="13" t="s">
        <v>73</v>
      </c>
      <c r="AY266" s="158" t="s">
        <v>161</v>
      </c>
    </row>
    <row r="267" spans="2:51" s="14" customFormat="1" ht="12">
      <c r="B267" s="164"/>
      <c r="D267" s="151" t="s">
        <v>173</v>
      </c>
      <c r="E267" s="165" t="s">
        <v>3</v>
      </c>
      <c r="F267" s="166" t="s">
        <v>192</v>
      </c>
      <c r="H267" s="167">
        <v>103.34</v>
      </c>
      <c r="I267" s="168"/>
      <c r="L267" s="164"/>
      <c r="M267" s="169"/>
      <c r="T267" s="170"/>
      <c r="AT267" s="165" t="s">
        <v>173</v>
      </c>
      <c r="AU267" s="165" t="s">
        <v>82</v>
      </c>
      <c r="AV267" s="14" t="s">
        <v>169</v>
      </c>
      <c r="AW267" s="14" t="s">
        <v>32</v>
      </c>
      <c r="AX267" s="14" t="s">
        <v>80</v>
      </c>
      <c r="AY267" s="165" t="s">
        <v>161</v>
      </c>
    </row>
    <row r="268" spans="2:65" s="1" customFormat="1" ht="44.25" customHeight="1">
      <c r="B268" s="132"/>
      <c r="C268" s="133" t="s">
        <v>395</v>
      </c>
      <c r="D268" s="133" t="s">
        <v>164</v>
      </c>
      <c r="E268" s="134" t="s">
        <v>2973</v>
      </c>
      <c r="F268" s="135" t="s">
        <v>2974</v>
      </c>
      <c r="G268" s="136" t="s">
        <v>167</v>
      </c>
      <c r="H268" s="137">
        <v>55.608</v>
      </c>
      <c r="I268" s="138"/>
      <c r="J268" s="139">
        <f>ROUND(I268*H268,2)</f>
        <v>0</v>
      </c>
      <c r="K268" s="135" t="s">
        <v>168</v>
      </c>
      <c r="L268" s="33"/>
      <c r="M268" s="140" t="s">
        <v>3</v>
      </c>
      <c r="N268" s="141" t="s">
        <v>44</v>
      </c>
      <c r="P268" s="142">
        <f>O268*H268</f>
        <v>0</v>
      </c>
      <c r="Q268" s="142">
        <v>0.01113</v>
      </c>
      <c r="R268" s="142">
        <f>Q268*H268</f>
        <v>0.6189170399999999</v>
      </c>
      <c r="S268" s="142">
        <v>0</v>
      </c>
      <c r="T268" s="143">
        <f>S268*H268</f>
        <v>0</v>
      </c>
      <c r="AR268" s="144" t="s">
        <v>169</v>
      </c>
      <c r="AT268" s="144" t="s">
        <v>164</v>
      </c>
      <c r="AU268" s="144" t="s">
        <v>82</v>
      </c>
      <c r="AY268" s="18" t="s">
        <v>161</v>
      </c>
      <c r="BE268" s="145">
        <f>IF(N268="základní",J268,0)</f>
        <v>0</v>
      </c>
      <c r="BF268" s="145">
        <f>IF(N268="snížená",J268,0)</f>
        <v>0</v>
      </c>
      <c r="BG268" s="145">
        <f>IF(N268="zákl. přenesená",J268,0)</f>
        <v>0</v>
      </c>
      <c r="BH268" s="145">
        <f>IF(N268="sníž. přenesená",J268,0)</f>
        <v>0</v>
      </c>
      <c r="BI268" s="145">
        <f>IF(N268="nulová",J268,0)</f>
        <v>0</v>
      </c>
      <c r="BJ268" s="18" t="s">
        <v>80</v>
      </c>
      <c r="BK268" s="145">
        <f>ROUND(I268*H268,2)</f>
        <v>0</v>
      </c>
      <c r="BL268" s="18" t="s">
        <v>169</v>
      </c>
      <c r="BM268" s="144" t="s">
        <v>2975</v>
      </c>
    </row>
    <row r="269" spans="2:47" s="1" customFormat="1" ht="12">
      <c r="B269" s="33"/>
      <c r="D269" s="146" t="s">
        <v>171</v>
      </c>
      <c r="F269" s="147" t="s">
        <v>2976</v>
      </c>
      <c r="I269" s="148"/>
      <c r="L269" s="33"/>
      <c r="M269" s="149"/>
      <c r="T269" s="54"/>
      <c r="AT269" s="18" t="s">
        <v>171</v>
      </c>
      <c r="AU269" s="18" t="s">
        <v>82</v>
      </c>
    </row>
    <row r="270" spans="2:51" s="12" customFormat="1" ht="12">
      <c r="B270" s="150"/>
      <c r="D270" s="151" t="s">
        <v>173</v>
      </c>
      <c r="E270" s="152" t="s">
        <v>3</v>
      </c>
      <c r="F270" s="153" t="s">
        <v>2977</v>
      </c>
      <c r="H270" s="152" t="s">
        <v>3</v>
      </c>
      <c r="I270" s="154"/>
      <c r="L270" s="150"/>
      <c r="M270" s="155"/>
      <c r="T270" s="156"/>
      <c r="AT270" s="152" t="s">
        <v>173</v>
      </c>
      <c r="AU270" s="152" t="s">
        <v>82</v>
      </c>
      <c r="AV270" s="12" t="s">
        <v>80</v>
      </c>
      <c r="AW270" s="12" t="s">
        <v>32</v>
      </c>
      <c r="AX270" s="12" t="s">
        <v>73</v>
      </c>
      <c r="AY270" s="152" t="s">
        <v>161</v>
      </c>
    </row>
    <row r="271" spans="2:51" s="13" customFormat="1" ht="12">
      <c r="B271" s="157"/>
      <c r="D271" s="151" t="s">
        <v>173</v>
      </c>
      <c r="E271" s="158" t="s">
        <v>3</v>
      </c>
      <c r="F271" s="159" t="s">
        <v>2978</v>
      </c>
      <c r="H271" s="160">
        <v>55.608</v>
      </c>
      <c r="I271" s="161"/>
      <c r="L271" s="157"/>
      <c r="M271" s="162"/>
      <c r="T271" s="163"/>
      <c r="AT271" s="158" t="s">
        <v>173</v>
      </c>
      <c r="AU271" s="158" t="s">
        <v>82</v>
      </c>
      <c r="AV271" s="13" t="s">
        <v>82</v>
      </c>
      <c r="AW271" s="13" t="s">
        <v>32</v>
      </c>
      <c r="AX271" s="13" t="s">
        <v>80</v>
      </c>
      <c r="AY271" s="158" t="s">
        <v>161</v>
      </c>
    </row>
    <row r="272" spans="2:65" s="1" customFormat="1" ht="16.5" customHeight="1">
      <c r="B272" s="132"/>
      <c r="C272" s="133" t="s">
        <v>400</v>
      </c>
      <c r="D272" s="133" t="s">
        <v>164</v>
      </c>
      <c r="E272" s="134" t="s">
        <v>2979</v>
      </c>
      <c r="F272" s="135" t="s">
        <v>2980</v>
      </c>
      <c r="G272" s="136" t="s">
        <v>167</v>
      </c>
      <c r="H272" s="137">
        <v>34.22</v>
      </c>
      <c r="I272" s="138"/>
      <c r="J272" s="139">
        <f>ROUND(I272*H272,2)</f>
        <v>0</v>
      </c>
      <c r="K272" s="135" t="s">
        <v>3</v>
      </c>
      <c r="L272" s="33"/>
      <c r="M272" s="140" t="s">
        <v>3</v>
      </c>
      <c r="N272" s="141" t="s">
        <v>44</v>
      </c>
      <c r="P272" s="142">
        <f>O272*H272</f>
        <v>0</v>
      </c>
      <c r="Q272" s="142">
        <v>0</v>
      </c>
      <c r="R272" s="142">
        <f>Q272*H272</f>
        <v>0</v>
      </c>
      <c r="S272" s="142">
        <v>0</v>
      </c>
      <c r="T272" s="143">
        <f>S272*H272</f>
        <v>0</v>
      </c>
      <c r="AR272" s="144" t="s">
        <v>169</v>
      </c>
      <c r="AT272" s="144" t="s">
        <v>164</v>
      </c>
      <c r="AU272" s="144" t="s">
        <v>82</v>
      </c>
      <c r="AY272" s="18" t="s">
        <v>161</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169</v>
      </c>
      <c r="BM272" s="144" t="s">
        <v>2981</v>
      </c>
    </row>
    <row r="273" spans="2:51" s="12" customFormat="1" ht="12">
      <c r="B273" s="150"/>
      <c r="D273" s="151" t="s">
        <v>173</v>
      </c>
      <c r="E273" s="152" t="s">
        <v>3</v>
      </c>
      <c r="F273" s="153" t="s">
        <v>2977</v>
      </c>
      <c r="H273" s="152" t="s">
        <v>3</v>
      </c>
      <c r="I273" s="154"/>
      <c r="L273" s="150"/>
      <c r="M273" s="155"/>
      <c r="T273" s="156"/>
      <c r="AT273" s="152" t="s">
        <v>173</v>
      </c>
      <c r="AU273" s="152" t="s">
        <v>82</v>
      </c>
      <c r="AV273" s="12" t="s">
        <v>80</v>
      </c>
      <c r="AW273" s="12" t="s">
        <v>32</v>
      </c>
      <c r="AX273" s="12" t="s">
        <v>73</v>
      </c>
      <c r="AY273" s="152" t="s">
        <v>161</v>
      </c>
    </row>
    <row r="274" spans="2:51" s="13" customFormat="1" ht="12">
      <c r="B274" s="157"/>
      <c r="D274" s="151" t="s">
        <v>173</v>
      </c>
      <c r="E274" s="158" t="s">
        <v>3</v>
      </c>
      <c r="F274" s="159" t="s">
        <v>2982</v>
      </c>
      <c r="H274" s="160">
        <v>34.22</v>
      </c>
      <c r="I274" s="161"/>
      <c r="L274" s="157"/>
      <c r="M274" s="162"/>
      <c r="T274" s="163"/>
      <c r="AT274" s="158" t="s">
        <v>173</v>
      </c>
      <c r="AU274" s="158" t="s">
        <v>82</v>
      </c>
      <c r="AV274" s="13" t="s">
        <v>82</v>
      </c>
      <c r="AW274" s="13" t="s">
        <v>32</v>
      </c>
      <c r="AX274" s="13" t="s">
        <v>80</v>
      </c>
      <c r="AY274" s="158" t="s">
        <v>161</v>
      </c>
    </row>
    <row r="275" spans="2:65" s="1" customFormat="1" ht="33" customHeight="1">
      <c r="B275" s="132"/>
      <c r="C275" s="133" t="s">
        <v>414</v>
      </c>
      <c r="D275" s="133" t="s">
        <v>164</v>
      </c>
      <c r="E275" s="134" t="s">
        <v>401</v>
      </c>
      <c r="F275" s="135" t="s">
        <v>402</v>
      </c>
      <c r="G275" s="136" t="s">
        <v>167</v>
      </c>
      <c r="H275" s="137">
        <v>217.626</v>
      </c>
      <c r="I275" s="138"/>
      <c r="J275" s="139">
        <f>ROUND(I275*H275,2)</f>
        <v>0</v>
      </c>
      <c r="K275" s="135" t="s">
        <v>168</v>
      </c>
      <c r="L275" s="33"/>
      <c r="M275" s="140" t="s">
        <v>3</v>
      </c>
      <c r="N275" s="141" t="s">
        <v>44</v>
      </c>
      <c r="P275" s="142">
        <f>O275*H275</f>
        <v>0</v>
      </c>
      <c r="Q275" s="142">
        <v>0.00735</v>
      </c>
      <c r="R275" s="142">
        <f>Q275*H275</f>
        <v>1.5995511</v>
      </c>
      <c r="S275" s="142">
        <v>0</v>
      </c>
      <c r="T275" s="143">
        <f>S275*H275</f>
        <v>0</v>
      </c>
      <c r="AR275" s="144" t="s">
        <v>169</v>
      </c>
      <c r="AT275" s="144" t="s">
        <v>164</v>
      </c>
      <c r="AU275" s="144" t="s">
        <v>82</v>
      </c>
      <c r="AY275" s="18" t="s">
        <v>161</v>
      </c>
      <c r="BE275" s="145">
        <f>IF(N275="základní",J275,0)</f>
        <v>0</v>
      </c>
      <c r="BF275" s="145">
        <f>IF(N275="snížená",J275,0)</f>
        <v>0</v>
      </c>
      <c r="BG275" s="145">
        <f>IF(N275="zákl. přenesená",J275,0)</f>
        <v>0</v>
      </c>
      <c r="BH275" s="145">
        <f>IF(N275="sníž. přenesená",J275,0)</f>
        <v>0</v>
      </c>
      <c r="BI275" s="145">
        <f>IF(N275="nulová",J275,0)</f>
        <v>0</v>
      </c>
      <c r="BJ275" s="18" t="s">
        <v>80</v>
      </c>
      <c r="BK275" s="145">
        <f>ROUND(I275*H275,2)</f>
        <v>0</v>
      </c>
      <c r="BL275" s="18" t="s">
        <v>169</v>
      </c>
      <c r="BM275" s="144" t="s">
        <v>2983</v>
      </c>
    </row>
    <row r="276" spans="2:47" s="1" customFormat="1" ht="12">
      <c r="B276" s="33"/>
      <c r="D276" s="146" t="s">
        <v>171</v>
      </c>
      <c r="F276" s="147" t="s">
        <v>404</v>
      </c>
      <c r="I276" s="148"/>
      <c r="L276" s="33"/>
      <c r="M276" s="149"/>
      <c r="T276" s="54"/>
      <c r="AT276" s="18" t="s">
        <v>171</v>
      </c>
      <c r="AU276" s="18" t="s">
        <v>82</v>
      </c>
    </row>
    <row r="277" spans="2:51" s="12" customFormat="1" ht="12">
      <c r="B277" s="150"/>
      <c r="D277" s="151" t="s">
        <v>173</v>
      </c>
      <c r="E277" s="152" t="s">
        <v>3</v>
      </c>
      <c r="F277" s="153" t="s">
        <v>2984</v>
      </c>
      <c r="H277" s="152" t="s">
        <v>3</v>
      </c>
      <c r="I277" s="154"/>
      <c r="L277" s="150"/>
      <c r="M277" s="155"/>
      <c r="T277" s="156"/>
      <c r="AT277" s="152" t="s">
        <v>173</v>
      </c>
      <c r="AU277" s="152" t="s">
        <v>82</v>
      </c>
      <c r="AV277" s="12" t="s">
        <v>80</v>
      </c>
      <c r="AW277" s="12" t="s">
        <v>32</v>
      </c>
      <c r="AX277" s="12" t="s">
        <v>73</v>
      </c>
      <c r="AY277" s="152" t="s">
        <v>161</v>
      </c>
    </row>
    <row r="278" spans="2:51" s="12" customFormat="1" ht="12">
      <c r="B278" s="150"/>
      <c r="D278" s="151" t="s">
        <v>173</v>
      </c>
      <c r="E278" s="152" t="s">
        <v>3</v>
      </c>
      <c r="F278" s="153" t="s">
        <v>2985</v>
      </c>
      <c r="H278" s="152" t="s">
        <v>3</v>
      </c>
      <c r="I278" s="154"/>
      <c r="L278" s="150"/>
      <c r="M278" s="155"/>
      <c r="T278" s="156"/>
      <c r="AT278" s="152" t="s">
        <v>173</v>
      </c>
      <c r="AU278" s="152" t="s">
        <v>82</v>
      </c>
      <c r="AV278" s="12" t="s">
        <v>80</v>
      </c>
      <c r="AW278" s="12" t="s">
        <v>32</v>
      </c>
      <c r="AX278" s="12" t="s">
        <v>73</v>
      </c>
      <c r="AY278" s="152" t="s">
        <v>161</v>
      </c>
    </row>
    <row r="279" spans="2:51" s="13" customFormat="1" ht="12">
      <c r="B279" s="157"/>
      <c r="D279" s="151" t="s">
        <v>173</v>
      </c>
      <c r="E279" s="158" t="s">
        <v>3</v>
      </c>
      <c r="F279" s="159" t="s">
        <v>2986</v>
      </c>
      <c r="H279" s="160">
        <v>22.6</v>
      </c>
      <c r="I279" s="161"/>
      <c r="L279" s="157"/>
      <c r="M279" s="162"/>
      <c r="T279" s="163"/>
      <c r="AT279" s="158" t="s">
        <v>173</v>
      </c>
      <c r="AU279" s="158" t="s">
        <v>82</v>
      </c>
      <c r="AV279" s="13" t="s">
        <v>82</v>
      </c>
      <c r="AW279" s="13" t="s">
        <v>32</v>
      </c>
      <c r="AX279" s="13" t="s">
        <v>73</v>
      </c>
      <c r="AY279" s="158" t="s">
        <v>161</v>
      </c>
    </row>
    <row r="280" spans="2:51" s="12" customFormat="1" ht="12">
      <c r="B280" s="150"/>
      <c r="D280" s="151" t="s">
        <v>173</v>
      </c>
      <c r="E280" s="152" t="s">
        <v>3</v>
      </c>
      <c r="F280" s="153" t="s">
        <v>2987</v>
      </c>
      <c r="H280" s="152" t="s">
        <v>3</v>
      </c>
      <c r="I280" s="154"/>
      <c r="L280" s="150"/>
      <c r="M280" s="155"/>
      <c r="T280" s="156"/>
      <c r="AT280" s="152" t="s">
        <v>173</v>
      </c>
      <c r="AU280" s="152" t="s">
        <v>82</v>
      </c>
      <c r="AV280" s="12" t="s">
        <v>80</v>
      </c>
      <c r="AW280" s="12" t="s">
        <v>32</v>
      </c>
      <c r="AX280" s="12" t="s">
        <v>73</v>
      </c>
      <c r="AY280" s="152" t="s">
        <v>161</v>
      </c>
    </row>
    <row r="281" spans="2:51" s="13" customFormat="1" ht="12">
      <c r="B281" s="157"/>
      <c r="D281" s="151" t="s">
        <v>173</v>
      </c>
      <c r="E281" s="158" t="s">
        <v>3</v>
      </c>
      <c r="F281" s="159" t="s">
        <v>2988</v>
      </c>
      <c r="H281" s="160">
        <v>3.768</v>
      </c>
      <c r="I281" s="161"/>
      <c r="L281" s="157"/>
      <c r="M281" s="162"/>
      <c r="T281" s="163"/>
      <c r="AT281" s="158" t="s">
        <v>173</v>
      </c>
      <c r="AU281" s="158" t="s">
        <v>82</v>
      </c>
      <c r="AV281" s="13" t="s">
        <v>82</v>
      </c>
      <c r="AW281" s="13" t="s">
        <v>32</v>
      </c>
      <c r="AX281" s="13" t="s">
        <v>73</v>
      </c>
      <c r="AY281" s="158" t="s">
        <v>161</v>
      </c>
    </row>
    <row r="282" spans="2:51" s="12" customFormat="1" ht="12">
      <c r="B282" s="150"/>
      <c r="D282" s="151" t="s">
        <v>173</v>
      </c>
      <c r="E282" s="152" t="s">
        <v>3</v>
      </c>
      <c r="F282" s="153" t="s">
        <v>2989</v>
      </c>
      <c r="H282" s="152" t="s">
        <v>3</v>
      </c>
      <c r="I282" s="154"/>
      <c r="L282" s="150"/>
      <c r="M282" s="155"/>
      <c r="T282" s="156"/>
      <c r="AT282" s="152" t="s">
        <v>173</v>
      </c>
      <c r="AU282" s="152" t="s">
        <v>82</v>
      </c>
      <c r="AV282" s="12" t="s">
        <v>80</v>
      </c>
      <c r="AW282" s="12" t="s">
        <v>32</v>
      </c>
      <c r="AX282" s="12" t="s">
        <v>73</v>
      </c>
      <c r="AY282" s="152" t="s">
        <v>161</v>
      </c>
    </row>
    <row r="283" spans="2:51" s="12" customFormat="1" ht="12">
      <c r="B283" s="150"/>
      <c r="D283" s="151" t="s">
        <v>173</v>
      </c>
      <c r="E283" s="152" t="s">
        <v>3</v>
      </c>
      <c r="F283" s="153" t="s">
        <v>2913</v>
      </c>
      <c r="H283" s="152" t="s">
        <v>3</v>
      </c>
      <c r="I283" s="154"/>
      <c r="L283" s="150"/>
      <c r="M283" s="155"/>
      <c r="T283" s="156"/>
      <c r="AT283" s="152" t="s">
        <v>173</v>
      </c>
      <c r="AU283" s="152" t="s">
        <v>82</v>
      </c>
      <c r="AV283" s="12" t="s">
        <v>80</v>
      </c>
      <c r="AW283" s="12" t="s">
        <v>32</v>
      </c>
      <c r="AX283" s="12" t="s">
        <v>73</v>
      </c>
      <c r="AY283" s="152" t="s">
        <v>161</v>
      </c>
    </row>
    <row r="284" spans="2:51" s="13" customFormat="1" ht="12">
      <c r="B284" s="157"/>
      <c r="D284" s="151" t="s">
        <v>173</v>
      </c>
      <c r="E284" s="158" t="s">
        <v>3</v>
      </c>
      <c r="F284" s="159" t="s">
        <v>2990</v>
      </c>
      <c r="H284" s="160">
        <v>0.56</v>
      </c>
      <c r="I284" s="161"/>
      <c r="L284" s="157"/>
      <c r="M284" s="162"/>
      <c r="T284" s="163"/>
      <c r="AT284" s="158" t="s">
        <v>173</v>
      </c>
      <c r="AU284" s="158" t="s">
        <v>82</v>
      </c>
      <c r="AV284" s="13" t="s">
        <v>82</v>
      </c>
      <c r="AW284" s="13" t="s">
        <v>32</v>
      </c>
      <c r="AX284" s="13" t="s">
        <v>73</v>
      </c>
      <c r="AY284" s="158" t="s">
        <v>161</v>
      </c>
    </row>
    <row r="285" spans="2:51" s="12" customFormat="1" ht="12">
      <c r="B285" s="150"/>
      <c r="D285" s="151" t="s">
        <v>173</v>
      </c>
      <c r="E285" s="152" t="s">
        <v>3</v>
      </c>
      <c r="F285" s="153" t="s">
        <v>2915</v>
      </c>
      <c r="H285" s="152" t="s">
        <v>3</v>
      </c>
      <c r="I285" s="154"/>
      <c r="L285" s="150"/>
      <c r="M285" s="155"/>
      <c r="T285" s="156"/>
      <c r="AT285" s="152" t="s">
        <v>173</v>
      </c>
      <c r="AU285" s="152" t="s">
        <v>82</v>
      </c>
      <c r="AV285" s="12" t="s">
        <v>80</v>
      </c>
      <c r="AW285" s="12" t="s">
        <v>32</v>
      </c>
      <c r="AX285" s="12" t="s">
        <v>73</v>
      </c>
      <c r="AY285" s="152" t="s">
        <v>161</v>
      </c>
    </row>
    <row r="286" spans="2:51" s="13" customFormat="1" ht="12">
      <c r="B286" s="157"/>
      <c r="D286" s="151" t="s">
        <v>173</v>
      </c>
      <c r="E286" s="158" t="s">
        <v>3</v>
      </c>
      <c r="F286" s="159" t="s">
        <v>2991</v>
      </c>
      <c r="H286" s="160">
        <v>1.817</v>
      </c>
      <c r="I286" s="161"/>
      <c r="L286" s="157"/>
      <c r="M286" s="162"/>
      <c r="T286" s="163"/>
      <c r="AT286" s="158" t="s">
        <v>173</v>
      </c>
      <c r="AU286" s="158" t="s">
        <v>82</v>
      </c>
      <c r="AV286" s="13" t="s">
        <v>82</v>
      </c>
      <c r="AW286" s="13" t="s">
        <v>32</v>
      </c>
      <c r="AX286" s="13" t="s">
        <v>73</v>
      </c>
      <c r="AY286" s="158" t="s">
        <v>161</v>
      </c>
    </row>
    <row r="287" spans="2:51" s="12" customFormat="1" ht="12">
      <c r="B287" s="150"/>
      <c r="D287" s="151" t="s">
        <v>173</v>
      </c>
      <c r="E287" s="152" t="s">
        <v>3</v>
      </c>
      <c r="F287" s="153" t="s">
        <v>2992</v>
      </c>
      <c r="H287" s="152" t="s">
        <v>3</v>
      </c>
      <c r="I287" s="154"/>
      <c r="L287" s="150"/>
      <c r="M287" s="155"/>
      <c r="T287" s="156"/>
      <c r="AT287" s="152" t="s">
        <v>173</v>
      </c>
      <c r="AU287" s="152" t="s">
        <v>82</v>
      </c>
      <c r="AV287" s="12" t="s">
        <v>80</v>
      </c>
      <c r="AW287" s="12" t="s">
        <v>32</v>
      </c>
      <c r="AX287" s="12" t="s">
        <v>73</v>
      </c>
      <c r="AY287" s="152" t="s">
        <v>161</v>
      </c>
    </row>
    <row r="288" spans="2:51" s="12" customFormat="1" ht="12">
      <c r="B288" s="150"/>
      <c r="D288" s="151" t="s">
        <v>173</v>
      </c>
      <c r="E288" s="152" t="s">
        <v>3</v>
      </c>
      <c r="F288" s="153" t="s">
        <v>2993</v>
      </c>
      <c r="H288" s="152" t="s">
        <v>3</v>
      </c>
      <c r="I288" s="154"/>
      <c r="L288" s="150"/>
      <c r="M288" s="155"/>
      <c r="T288" s="156"/>
      <c r="AT288" s="152" t="s">
        <v>173</v>
      </c>
      <c r="AU288" s="152" t="s">
        <v>82</v>
      </c>
      <c r="AV288" s="12" t="s">
        <v>80</v>
      </c>
      <c r="AW288" s="12" t="s">
        <v>32</v>
      </c>
      <c r="AX288" s="12" t="s">
        <v>73</v>
      </c>
      <c r="AY288" s="152" t="s">
        <v>161</v>
      </c>
    </row>
    <row r="289" spans="2:51" s="13" customFormat="1" ht="12">
      <c r="B289" s="157"/>
      <c r="D289" s="151" t="s">
        <v>173</v>
      </c>
      <c r="E289" s="158" t="s">
        <v>3</v>
      </c>
      <c r="F289" s="159" t="s">
        <v>2994</v>
      </c>
      <c r="H289" s="160">
        <v>3.015</v>
      </c>
      <c r="I289" s="161"/>
      <c r="L289" s="157"/>
      <c r="M289" s="162"/>
      <c r="T289" s="163"/>
      <c r="AT289" s="158" t="s">
        <v>173</v>
      </c>
      <c r="AU289" s="158" t="s">
        <v>82</v>
      </c>
      <c r="AV289" s="13" t="s">
        <v>82</v>
      </c>
      <c r="AW289" s="13" t="s">
        <v>32</v>
      </c>
      <c r="AX289" s="13" t="s">
        <v>73</v>
      </c>
      <c r="AY289" s="158" t="s">
        <v>161</v>
      </c>
    </row>
    <row r="290" spans="2:51" s="12" customFormat="1" ht="12">
      <c r="B290" s="150"/>
      <c r="D290" s="151" t="s">
        <v>173</v>
      </c>
      <c r="E290" s="152" t="s">
        <v>3</v>
      </c>
      <c r="F290" s="153" t="s">
        <v>2995</v>
      </c>
      <c r="H290" s="152" t="s">
        <v>3</v>
      </c>
      <c r="I290" s="154"/>
      <c r="L290" s="150"/>
      <c r="M290" s="155"/>
      <c r="T290" s="156"/>
      <c r="AT290" s="152" t="s">
        <v>173</v>
      </c>
      <c r="AU290" s="152" t="s">
        <v>82</v>
      </c>
      <c r="AV290" s="12" t="s">
        <v>80</v>
      </c>
      <c r="AW290" s="12" t="s">
        <v>32</v>
      </c>
      <c r="AX290" s="12" t="s">
        <v>73</v>
      </c>
      <c r="AY290" s="152" t="s">
        <v>161</v>
      </c>
    </row>
    <row r="291" spans="2:51" s="13" customFormat="1" ht="12">
      <c r="B291" s="157"/>
      <c r="D291" s="151" t="s">
        <v>173</v>
      </c>
      <c r="E291" s="158" t="s">
        <v>3</v>
      </c>
      <c r="F291" s="159" t="s">
        <v>2996</v>
      </c>
      <c r="H291" s="160">
        <v>2.018</v>
      </c>
      <c r="I291" s="161"/>
      <c r="L291" s="157"/>
      <c r="M291" s="162"/>
      <c r="T291" s="163"/>
      <c r="AT291" s="158" t="s">
        <v>173</v>
      </c>
      <c r="AU291" s="158" t="s">
        <v>82</v>
      </c>
      <c r="AV291" s="13" t="s">
        <v>82</v>
      </c>
      <c r="AW291" s="13" t="s">
        <v>32</v>
      </c>
      <c r="AX291" s="13" t="s">
        <v>73</v>
      </c>
      <c r="AY291" s="158" t="s">
        <v>161</v>
      </c>
    </row>
    <row r="292" spans="2:51" s="12" customFormat="1" ht="12">
      <c r="B292" s="150"/>
      <c r="D292" s="151" t="s">
        <v>173</v>
      </c>
      <c r="E292" s="152" t="s">
        <v>3</v>
      </c>
      <c r="F292" s="153" t="s">
        <v>2997</v>
      </c>
      <c r="H292" s="152" t="s">
        <v>3</v>
      </c>
      <c r="I292" s="154"/>
      <c r="L292" s="150"/>
      <c r="M292" s="155"/>
      <c r="T292" s="156"/>
      <c r="AT292" s="152" t="s">
        <v>173</v>
      </c>
      <c r="AU292" s="152" t="s">
        <v>82</v>
      </c>
      <c r="AV292" s="12" t="s">
        <v>80</v>
      </c>
      <c r="AW292" s="12" t="s">
        <v>32</v>
      </c>
      <c r="AX292" s="12" t="s">
        <v>73</v>
      </c>
      <c r="AY292" s="152" t="s">
        <v>161</v>
      </c>
    </row>
    <row r="293" spans="2:51" s="13" customFormat="1" ht="12">
      <c r="B293" s="157"/>
      <c r="D293" s="151" t="s">
        <v>173</v>
      </c>
      <c r="E293" s="158" t="s">
        <v>3</v>
      </c>
      <c r="F293" s="159" t="s">
        <v>2998</v>
      </c>
      <c r="H293" s="160">
        <v>0.87</v>
      </c>
      <c r="I293" s="161"/>
      <c r="L293" s="157"/>
      <c r="M293" s="162"/>
      <c r="T293" s="163"/>
      <c r="AT293" s="158" t="s">
        <v>173</v>
      </c>
      <c r="AU293" s="158" t="s">
        <v>82</v>
      </c>
      <c r="AV293" s="13" t="s">
        <v>82</v>
      </c>
      <c r="AW293" s="13" t="s">
        <v>32</v>
      </c>
      <c r="AX293" s="13" t="s">
        <v>73</v>
      </c>
      <c r="AY293" s="158" t="s">
        <v>161</v>
      </c>
    </row>
    <row r="294" spans="2:51" s="15" customFormat="1" ht="12">
      <c r="B294" s="181"/>
      <c r="D294" s="151" t="s">
        <v>173</v>
      </c>
      <c r="E294" s="182" t="s">
        <v>3</v>
      </c>
      <c r="F294" s="183" t="s">
        <v>432</v>
      </c>
      <c r="H294" s="184">
        <v>34.647999999999996</v>
      </c>
      <c r="I294" s="185"/>
      <c r="L294" s="181"/>
      <c r="M294" s="186"/>
      <c r="T294" s="187"/>
      <c r="AT294" s="182" t="s">
        <v>173</v>
      </c>
      <c r="AU294" s="182" t="s">
        <v>82</v>
      </c>
      <c r="AV294" s="15" t="s">
        <v>199</v>
      </c>
      <c r="AW294" s="15" t="s">
        <v>32</v>
      </c>
      <c r="AX294" s="15" t="s">
        <v>73</v>
      </c>
      <c r="AY294" s="182" t="s">
        <v>161</v>
      </c>
    </row>
    <row r="295" spans="2:51" s="12" customFormat="1" ht="12">
      <c r="B295" s="150"/>
      <c r="D295" s="151" t="s">
        <v>173</v>
      </c>
      <c r="E295" s="152" t="s">
        <v>3</v>
      </c>
      <c r="F295" s="153" t="s">
        <v>2999</v>
      </c>
      <c r="H295" s="152" t="s">
        <v>3</v>
      </c>
      <c r="I295" s="154"/>
      <c r="L295" s="150"/>
      <c r="M295" s="155"/>
      <c r="T295" s="156"/>
      <c r="AT295" s="152" t="s">
        <v>173</v>
      </c>
      <c r="AU295" s="152" t="s">
        <v>82</v>
      </c>
      <c r="AV295" s="12" t="s">
        <v>80</v>
      </c>
      <c r="AW295" s="12" t="s">
        <v>32</v>
      </c>
      <c r="AX295" s="12" t="s">
        <v>73</v>
      </c>
      <c r="AY295" s="152" t="s">
        <v>161</v>
      </c>
    </row>
    <row r="296" spans="2:51" s="12" customFormat="1" ht="12">
      <c r="B296" s="150"/>
      <c r="D296" s="151" t="s">
        <v>173</v>
      </c>
      <c r="E296" s="152" t="s">
        <v>3</v>
      </c>
      <c r="F296" s="153" t="s">
        <v>3000</v>
      </c>
      <c r="H296" s="152" t="s">
        <v>3</v>
      </c>
      <c r="I296" s="154"/>
      <c r="L296" s="150"/>
      <c r="M296" s="155"/>
      <c r="T296" s="156"/>
      <c r="AT296" s="152" t="s">
        <v>173</v>
      </c>
      <c r="AU296" s="152" t="s">
        <v>82</v>
      </c>
      <c r="AV296" s="12" t="s">
        <v>80</v>
      </c>
      <c r="AW296" s="12" t="s">
        <v>32</v>
      </c>
      <c r="AX296" s="12" t="s">
        <v>73</v>
      </c>
      <c r="AY296" s="152" t="s">
        <v>161</v>
      </c>
    </row>
    <row r="297" spans="2:51" s="13" customFormat="1" ht="12">
      <c r="B297" s="157"/>
      <c r="D297" s="151" t="s">
        <v>173</v>
      </c>
      <c r="E297" s="158" t="s">
        <v>3</v>
      </c>
      <c r="F297" s="159" t="s">
        <v>3001</v>
      </c>
      <c r="H297" s="160">
        <v>10.6</v>
      </c>
      <c r="I297" s="161"/>
      <c r="L297" s="157"/>
      <c r="M297" s="162"/>
      <c r="T297" s="163"/>
      <c r="AT297" s="158" t="s">
        <v>173</v>
      </c>
      <c r="AU297" s="158" t="s">
        <v>82</v>
      </c>
      <c r="AV297" s="13" t="s">
        <v>82</v>
      </c>
      <c r="AW297" s="13" t="s">
        <v>32</v>
      </c>
      <c r="AX297" s="13" t="s">
        <v>73</v>
      </c>
      <c r="AY297" s="158" t="s">
        <v>161</v>
      </c>
    </row>
    <row r="298" spans="2:51" s="13" customFormat="1" ht="22.5">
      <c r="B298" s="157"/>
      <c r="D298" s="151" t="s">
        <v>173</v>
      </c>
      <c r="E298" s="158" t="s">
        <v>3</v>
      </c>
      <c r="F298" s="159" t="s">
        <v>3002</v>
      </c>
      <c r="H298" s="160">
        <v>23.487</v>
      </c>
      <c r="I298" s="161"/>
      <c r="L298" s="157"/>
      <c r="M298" s="162"/>
      <c r="T298" s="163"/>
      <c r="AT298" s="158" t="s">
        <v>173</v>
      </c>
      <c r="AU298" s="158" t="s">
        <v>82</v>
      </c>
      <c r="AV298" s="13" t="s">
        <v>82</v>
      </c>
      <c r="AW298" s="13" t="s">
        <v>32</v>
      </c>
      <c r="AX298" s="13" t="s">
        <v>73</v>
      </c>
      <c r="AY298" s="158" t="s">
        <v>161</v>
      </c>
    </row>
    <row r="299" spans="2:51" s="13" customFormat="1" ht="12">
      <c r="B299" s="157"/>
      <c r="D299" s="151" t="s">
        <v>173</v>
      </c>
      <c r="E299" s="158" t="s">
        <v>3</v>
      </c>
      <c r="F299" s="159" t="s">
        <v>3003</v>
      </c>
      <c r="H299" s="160">
        <v>3.729</v>
      </c>
      <c r="I299" s="161"/>
      <c r="L299" s="157"/>
      <c r="M299" s="162"/>
      <c r="T299" s="163"/>
      <c r="AT299" s="158" t="s">
        <v>173</v>
      </c>
      <c r="AU299" s="158" t="s">
        <v>82</v>
      </c>
      <c r="AV299" s="13" t="s">
        <v>82</v>
      </c>
      <c r="AW299" s="13" t="s">
        <v>32</v>
      </c>
      <c r="AX299" s="13" t="s">
        <v>73</v>
      </c>
      <c r="AY299" s="158" t="s">
        <v>161</v>
      </c>
    </row>
    <row r="300" spans="2:51" s="12" customFormat="1" ht="12">
      <c r="B300" s="150"/>
      <c r="D300" s="151" t="s">
        <v>173</v>
      </c>
      <c r="E300" s="152" t="s">
        <v>3</v>
      </c>
      <c r="F300" s="153" t="s">
        <v>3004</v>
      </c>
      <c r="H300" s="152" t="s">
        <v>3</v>
      </c>
      <c r="I300" s="154"/>
      <c r="L300" s="150"/>
      <c r="M300" s="155"/>
      <c r="T300" s="156"/>
      <c r="AT300" s="152" t="s">
        <v>173</v>
      </c>
      <c r="AU300" s="152" t="s">
        <v>82</v>
      </c>
      <c r="AV300" s="12" t="s">
        <v>80</v>
      </c>
      <c r="AW300" s="12" t="s">
        <v>32</v>
      </c>
      <c r="AX300" s="12" t="s">
        <v>73</v>
      </c>
      <c r="AY300" s="152" t="s">
        <v>161</v>
      </c>
    </row>
    <row r="301" spans="2:51" s="13" customFormat="1" ht="12">
      <c r="B301" s="157"/>
      <c r="D301" s="151" t="s">
        <v>173</v>
      </c>
      <c r="E301" s="158" t="s">
        <v>3</v>
      </c>
      <c r="F301" s="159" t="s">
        <v>3005</v>
      </c>
      <c r="H301" s="160">
        <v>12.512</v>
      </c>
      <c r="I301" s="161"/>
      <c r="L301" s="157"/>
      <c r="M301" s="162"/>
      <c r="T301" s="163"/>
      <c r="AT301" s="158" t="s">
        <v>173</v>
      </c>
      <c r="AU301" s="158" t="s">
        <v>82</v>
      </c>
      <c r="AV301" s="13" t="s">
        <v>82</v>
      </c>
      <c r="AW301" s="13" t="s">
        <v>32</v>
      </c>
      <c r="AX301" s="13" t="s">
        <v>73</v>
      </c>
      <c r="AY301" s="158" t="s">
        <v>161</v>
      </c>
    </row>
    <row r="302" spans="2:51" s="12" customFormat="1" ht="12">
      <c r="B302" s="150"/>
      <c r="D302" s="151" t="s">
        <v>173</v>
      </c>
      <c r="E302" s="152" t="s">
        <v>3</v>
      </c>
      <c r="F302" s="153" t="s">
        <v>3006</v>
      </c>
      <c r="H302" s="152" t="s">
        <v>3</v>
      </c>
      <c r="I302" s="154"/>
      <c r="L302" s="150"/>
      <c r="M302" s="155"/>
      <c r="T302" s="156"/>
      <c r="AT302" s="152" t="s">
        <v>173</v>
      </c>
      <c r="AU302" s="152" t="s">
        <v>82</v>
      </c>
      <c r="AV302" s="12" t="s">
        <v>80</v>
      </c>
      <c r="AW302" s="12" t="s">
        <v>32</v>
      </c>
      <c r="AX302" s="12" t="s">
        <v>73</v>
      </c>
      <c r="AY302" s="152" t="s">
        <v>161</v>
      </c>
    </row>
    <row r="303" spans="2:51" s="13" customFormat="1" ht="22.5">
      <c r="B303" s="157"/>
      <c r="D303" s="151" t="s">
        <v>173</v>
      </c>
      <c r="E303" s="158" t="s">
        <v>3</v>
      </c>
      <c r="F303" s="159" t="s">
        <v>3007</v>
      </c>
      <c r="H303" s="160">
        <v>34.887</v>
      </c>
      <c r="I303" s="161"/>
      <c r="L303" s="157"/>
      <c r="M303" s="162"/>
      <c r="T303" s="163"/>
      <c r="AT303" s="158" t="s">
        <v>173</v>
      </c>
      <c r="AU303" s="158" t="s">
        <v>82</v>
      </c>
      <c r="AV303" s="13" t="s">
        <v>82</v>
      </c>
      <c r="AW303" s="13" t="s">
        <v>32</v>
      </c>
      <c r="AX303" s="13" t="s">
        <v>73</v>
      </c>
      <c r="AY303" s="158" t="s">
        <v>161</v>
      </c>
    </row>
    <row r="304" spans="2:51" s="12" customFormat="1" ht="12">
      <c r="B304" s="150"/>
      <c r="D304" s="151" t="s">
        <v>173</v>
      </c>
      <c r="E304" s="152" t="s">
        <v>3</v>
      </c>
      <c r="F304" s="153" t="s">
        <v>3008</v>
      </c>
      <c r="H304" s="152" t="s">
        <v>3</v>
      </c>
      <c r="I304" s="154"/>
      <c r="L304" s="150"/>
      <c r="M304" s="155"/>
      <c r="T304" s="156"/>
      <c r="AT304" s="152" t="s">
        <v>173</v>
      </c>
      <c r="AU304" s="152" t="s">
        <v>82</v>
      </c>
      <c r="AV304" s="12" t="s">
        <v>80</v>
      </c>
      <c r="AW304" s="12" t="s">
        <v>32</v>
      </c>
      <c r="AX304" s="12" t="s">
        <v>73</v>
      </c>
      <c r="AY304" s="152" t="s">
        <v>161</v>
      </c>
    </row>
    <row r="305" spans="2:51" s="13" customFormat="1" ht="12">
      <c r="B305" s="157"/>
      <c r="D305" s="151" t="s">
        <v>173</v>
      </c>
      <c r="E305" s="158" t="s">
        <v>3</v>
      </c>
      <c r="F305" s="159" t="s">
        <v>3009</v>
      </c>
      <c r="H305" s="160">
        <v>7.72</v>
      </c>
      <c r="I305" s="161"/>
      <c r="L305" s="157"/>
      <c r="M305" s="162"/>
      <c r="T305" s="163"/>
      <c r="AT305" s="158" t="s">
        <v>173</v>
      </c>
      <c r="AU305" s="158" t="s">
        <v>82</v>
      </c>
      <c r="AV305" s="13" t="s">
        <v>82</v>
      </c>
      <c r="AW305" s="13" t="s">
        <v>32</v>
      </c>
      <c r="AX305" s="13" t="s">
        <v>73</v>
      </c>
      <c r="AY305" s="158" t="s">
        <v>161</v>
      </c>
    </row>
    <row r="306" spans="2:51" s="12" customFormat="1" ht="12">
      <c r="B306" s="150"/>
      <c r="D306" s="151" t="s">
        <v>173</v>
      </c>
      <c r="E306" s="152" t="s">
        <v>3</v>
      </c>
      <c r="F306" s="153" t="s">
        <v>3010</v>
      </c>
      <c r="H306" s="152" t="s">
        <v>3</v>
      </c>
      <c r="I306" s="154"/>
      <c r="L306" s="150"/>
      <c r="M306" s="155"/>
      <c r="T306" s="156"/>
      <c r="AT306" s="152" t="s">
        <v>173</v>
      </c>
      <c r="AU306" s="152" t="s">
        <v>82</v>
      </c>
      <c r="AV306" s="12" t="s">
        <v>80</v>
      </c>
      <c r="AW306" s="12" t="s">
        <v>32</v>
      </c>
      <c r="AX306" s="12" t="s">
        <v>73</v>
      </c>
      <c r="AY306" s="152" t="s">
        <v>161</v>
      </c>
    </row>
    <row r="307" spans="2:51" s="13" customFormat="1" ht="22.5">
      <c r="B307" s="157"/>
      <c r="D307" s="151" t="s">
        <v>173</v>
      </c>
      <c r="E307" s="158" t="s">
        <v>3</v>
      </c>
      <c r="F307" s="159" t="s">
        <v>3011</v>
      </c>
      <c r="H307" s="160">
        <v>85.47</v>
      </c>
      <c r="I307" s="161"/>
      <c r="L307" s="157"/>
      <c r="M307" s="162"/>
      <c r="T307" s="163"/>
      <c r="AT307" s="158" t="s">
        <v>173</v>
      </c>
      <c r="AU307" s="158" t="s">
        <v>82</v>
      </c>
      <c r="AV307" s="13" t="s">
        <v>82</v>
      </c>
      <c r="AW307" s="13" t="s">
        <v>32</v>
      </c>
      <c r="AX307" s="13" t="s">
        <v>73</v>
      </c>
      <c r="AY307" s="158" t="s">
        <v>161</v>
      </c>
    </row>
    <row r="308" spans="2:51" s="13" customFormat="1" ht="22.5">
      <c r="B308" s="157"/>
      <c r="D308" s="151" t="s">
        <v>173</v>
      </c>
      <c r="E308" s="158" t="s">
        <v>3</v>
      </c>
      <c r="F308" s="159" t="s">
        <v>3012</v>
      </c>
      <c r="H308" s="160">
        <v>-15.678</v>
      </c>
      <c r="I308" s="161"/>
      <c r="L308" s="157"/>
      <c r="M308" s="162"/>
      <c r="T308" s="163"/>
      <c r="AT308" s="158" t="s">
        <v>173</v>
      </c>
      <c r="AU308" s="158" t="s">
        <v>82</v>
      </c>
      <c r="AV308" s="13" t="s">
        <v>82</v>
      </c>
      <c r="AW308" s="13" t="s">
        <v>32</v>
      </c>
      <c r="AX308" s="13" t="s">
        <v>73</v>
      </c>
      <c r="AY308" s="158" t="s">
        <v>161</v>
      </c>
    </row>
    <row r="309" spans="2:51" s="13" customFormat="1" ht="12">
      <c r="B309" s="157"/>
      <c r="D309" s="151" t="s">
        <v>173</v>
      </c>
      <c r="E309" s="158" t="s">
        <v>3</v>
      </c>
      <c r="F309" s="159" t="s">
        <v>3013</v>
      </c>
      <c r="H309" s="160">
        <v>2.316</v>
      </c>
      <c r="I309" s="161"/>
      <c r="L309" s="157"/>
      <c r="M309" s="162"/>
      <c r="T309" s="163"/>
      <c r="AT309" s="158" t="s">
        <v>173</v>
      </c>
      <c r="AU309" s="158" t="s">
        <v>82</v>
      </c>
      <c r="AV309" s="13" t="s">
        <v>82</v>
      </c>
      <c r="AW309" s="13" t="s">
        <v>32</v>
      </c>
      <c r="AX309" s="13" t="s">
        <v>73</v>
      </c>
      <c r="AY309" s="158" t="s">
        <v>161</v>
      </c>
    </row>
    <row r="310" spans="2:51" s="12" customFormat="1" ht="12">
      <c r="B310" s="150"/>
      <c r="D310" s="151" t="s">
        <v>173</v>
      </c>
      <c r="E310" s="152" t="s">
        <v>3</v>
      </c>
      <c r="F310" s="153" t="s">
        <v>3014</v>
      </c>
      <c r="H310" s="152" t="s">
        <v>3</v>
      </c>
      <c r="I310" s="154"/>
      <c r="L310" s="150"/>
      <c r="M310" s="155"/>
      <c r="T310" s="156"/>
      <c r="AT310" s="152" t="s">
        <v>173</v>
      </c>
      <c r="AU310" s="152" t="s">
        <v>82</v>
      </c>
      <c r="AV310" s="12" t="s">
        <v>80</v>
      </c>
      <c r="AW310" s="12" t="s">
        <v>32</v>
      </c>
      <c r="AX310" s="12" t="s">
        <v>73</v>
      </c>
      <c r="AY310" s="152" t="s">
        <v>161</v>
      </c>
    </row>
    <row r="311" spans="2:51" s="13" customFormat="1" ht="12">
      <c r="B311" s="157"/>
      <c r="D311" s="151" t="s">
        <v>173</v>
      </c>
      <c r="E311" s="158" t="s">
        <v>3</v>
      </c>
      <c r="F311" s="159" t="s">
        <v>3015</v>
      </c>
      <c r="H311" s="160">
        <v>3.99</v>
      </c>
      <c r="I311" s="161"/>
      <c r="L311" s="157"/>
      <c r="M311" s="162"/>
      <c r="T311" s="163"/>
      <c r="AT311" s="158" t="s">
        <v>173</v>
      </c>
      <c r="AU311" s="158" t="s">
        <v>82</v>
      </c>
      <c r="AV311" s="13" t="s">
        <v>82</v>
      </c>
      <c r="AW311" s="13" t="s">
        <v>32</v>
      </c>
      <c r="AX311" s="13" t="s">
        <v>73</v>
      </c>
      <c r="AY311" s="158" t="s">
        <v>161</v>
      </c>
    </row>
    <row r="312" spans="2:51" s="12" customFormat="1" ht="12">
      <c r="B312" s="150"/>
      <c r="D312" s="151" t="s">
        <v>173</v>
      </c>
      <c r="E312" s="152" t="s">
        <v>3</v>
      </c>
      <c r="F312" s="153" t="s">
        <v>3016</v>
      </c>
      <c r="H312" s="152" t="s">
        <v>3</v>
      </c>
      <c r="I312" s="154"/>
      <c r="L312" s="150"/>
      <c r="M312" s="155"/>
      <c r="T312" s="156"/>
      <c r="AT312" s="152" t="s">
        <v>173</v>
      </c>
      <c r="AU312" s="152" t="s">
        <v>82</v>
      </c>
      <c r="AV312" s="12" t="s">
        <v>80</v>
      </c>
      <c r="AW312" s="12" t="s">
        <v>32</v>
      </c>
      <c r="AX312" s="12" t="s">
        <v>73</v>
      </c>
      <c r="AY312" s="152" t="s">
        <v>161</v>
      </c>
    </row>
    <row r="313" spans="2:51" s="13" customFormat="1" ht="12">
      <c r="B313" s="157"/>
      <c r="D313" s="151" t="s">
        <v>173</v>
      </c>
      <c r="E313" s="158" t="s">
        <v>3</v>
      </c>
      <c r="F313" s="159" t="s">
        <v>3017</v>
      </c>
      <c r="H313" s="160">
        <v>6.945</v>
      </c>
      <c r="I313" s="161"/>
      <c r="L313" s="157"/>
      <c r="M313" s="162"/>
      <c r="T313" s="163"/>
      <c r="AT313" s="158" t="s">
        <v>173</v>
      </c>
      <c r="AU313" s="158" t="s">
        <v>82</v>
      </c>
      <c r="AV313" s="13" t="s">
        <v>82</v>
      </c>
      <c r="AW313" s="13" t="s">
        <v>32</v>
      </c>
      <c r="AX313" s="13" t="s">
        <v>73</v>
      </c>
      <c r="AY313" s="158" t="s">
        <v>161</v>
      </c>
    </row>
    <row r="314" spans="2:51" s="15" customFormat="1" ht="12">
      <c r="B314" s="181"/>
      <c r="D314" s="151" t="s">
        <v>173</v>
      </c>
      <c r="E314" s="182" t="s">
        <v>3</v>
      </c>
      <c r="F314" s="183" t="s">
        <v>432</v>
      </c>
      <c r="H314" s="184">
        <v>175.978</v>
      </c>
      <c r="I314" s="185"/>
      <c r="L314" s="181"/>
      <c r="M314" s="186"/>
      <c r="T314" s="187"/>
      <c r="AT314" s="182" t="s">
        <v>173</v>
      </c>
      <c r="AU314" s="182" t="s">
        <v>82</v>
      </c>
      <c r="AV314" s="15" t="s">
        <v>199</v>
      </c>
      <c r="AW314" s="15" t="s">
        <v>32</v>
      </c>
      <c r="AX314" s="15" t="s">
        <v>73</v>
      </c>
      <c r="AY314" s="182" t="s">
        <v>161</v>
      </c>
    </row>
    <row r="315" spans="2:51" s="12" customFormat="1" ht="12">
      <c r="B315" s="150"/>
      <c r="D315" s="151" t="s">
        <v>173</v>
      </c>
      <c r="E315" s="152" t="s">
        <v>3</v>
      </c>
      <c r="F315" s="153" t="s">
        <v>3018</v>
      </c>
      <c r="H315" s="152" t="s">
        <v>3</v>
      </c>
      <c r="I315" s="154"/>
      <c r="L315" s="150"/>
      <c r="M315" s="155"/>
      <c r="T315" s="156"/>
      <c r="AT315" s="152" t="s">
        <v>173</v>
      </c>
      <c r="AU315" s="152" t="s">
        <v>82</v>
      </c>
      <c r="AV315" s="12" t="s">
        <v>80</v>
      </c>
      <c r="AW315" s="12" t="s">
        <v>32</v>
      </c>
      <c r="AX315" s="12" t="s">
        <v>73</v>
      </c>
      <c r="AY315" s="152" t="s">
        <v>161</v>
      </c>
    </row>
    <row r="316" spans="2:51" s="13" customFormat="1" ht="12">
      <c r="B316" s="157"/>
      <c r="D316" s="151" t="s">
        <v>173</v>
      </c>
      <c r="E316" s="158" t="s">
        <v>3</v>
      </c>
      <c r="F316" s="159" t="s">
        <v>3019</v>
      </c>
      <c r="H316" s="160">
        <v>7</v>
      </c>
      <c r="I316" s="161"/>
      <c r="L316" s="157"/>
      <c r="M316" s="162"/>
      <c r="T316" s="163"/>
      <c r="AT316" s="158" t="s">
        <v>173</v>
      </c>
      <c r="AU316" s="158" t="s">
        <v>82</v>
      </c>
      <c r="AV316" s="13" t="s">
        <v>82</v>
      </c>
      <c r="AW316" s="13" t="s">
        <v>32</v>
      </c>
      <c r="AX316" s="13" t="s">
        <v>73</v>
      </c>
      <c r="AY316" s="158" t="s">
        <v>161</v>
      </c>
    </row>
    <row r="317" spans="2:51" s="15" customFormat="1" ht="12">
      <c r="B317" s="181"/>
      <c r="D317" s="151" t="s">
        <v>173</v>
      </c>
      <c r="E317" s="182" t="s">
        <v>3</v>
      </c>
      <c r="F317" s="183" t="s">
        <v>432</v>
      </c>
      <c r="H317" s="184">
        <v>7</v>
      </c>
      <c r="I317" s="185"/>
      <c r="L317" s="181"/>
      <c r="M317" s="186"/>
      <c r="T317" s="187"/>
      <c r="AT317" s="182" t="s">
        <v>173</v>
      </c>
      <c r="AU317" s="182" t="s">
        <v>82</v>
      </c>
      <c r="AV317" s="15" t="s">
        <v>199</v>
      </c>
      <c r="AW317" s="15" t="s">
        <v>32</v>
      </c>
      <c r="AX317" s="15" t="s">
        <v>73</v>
      </c>
      <c r="AY317" s="182" t="s">
        <v>161</v>
      </c>
    </row>
    <row r="318" spans="2:51" s="14" customFormat="1" ht="12">
      <c r="B318" s="164"/>
      <c r="D318" s="151" t="s">
        <v>173</v>
      </c>
      <c r="E318" s="165" t="s">
        <v>3</v>
      </c>
      <c r="F318" s="166" t="s">
        <v>192</v>
      </c>
      <c r="H318" s="167">
        <v>217.626</v>
      </c>
      <c r="I318" s="168"/>
      <c r="L318" s="164"/>
      <c r="M318" s="169"/>
      <c r="T318" s="170"/>
      <c r="AT318" s="165" t="s">
        <v>173</v>
      </c>
      <c r="AU318" s="165" t="s">
        <v>82</v>
      </c>
      <c r="AV318" s="14" t="s">
        <v>169</v>
      </c>
      <c r="AW318" s="14" t="s">
        <v>32</v>
      </c>
      <c r="AX318" s="14" t="s">
        <v>80</v>
      </c>
      <c r="AY318" s="165" t="s">
        <v>161</v>
      </c>
    </row>
    <row r="319" spans="2:65" s="1" customFormat="1" ht="37.9" customHeight="1">
      <c r="B319" s="132"/>
      <c r="C319" s="133" t="s">
        <v>421</v>
      </c>
      <c r="D319" s="133" t="s">
        <v>164</v>
      </c>
      <c r="E319" s="134" t="s">
        <v>415</v>
      </c>
      <c r="F319" s="135" t="s">
        <v>416</v>
      </c>
      <c r="G319" s="136" t="s">
        <v>167</v>
      </c>
      <c r="H319" s="137">
        <v>128.242</v>
      </c>
      <c r="I319" s="138"/>
      <c r="J319" s="139">
        <f>ROUND(I319*H319,2)</f>
        <v>0</v>
      </c>
      <c r="K319" s="135" t="s">
        <v>168</v>
      </c>
      <c r="L319" s="33"/>
      <c r="M319" s="140" t="s">
        <v>3</v>
      </c>
      <c r="N319" s="141" t="s">
        <v>44</v>
      </c>
      <c r="P319" s="142">
        <f>O319*H319</f>
        <v>0</v>
      </c>
      <c r="Q319" s="142">
        <v>0.0014</v>
      </c>
      <c r="R319" s="142">
        <f>Q319*H319</f>
        <v>0.17953879999999997</v>
      </c>
      <c r="S319" s="142">
        <v>0</v>
      </c>
      <c r="T319" s="143">
        <f>S319*H319</f>
        <v>0</v>
      </c>
      <c r="AR319" s="144" t="s">
        <v>169</v>
      </c>
      <c r="AT319" s="144" t="s">
        <v>164</v>
      </c>
      <c r="AU319" s="144" t="s">
        <v>82</v>
      </c>
      <c r="AY319" s="18" t="s">
        <v>161</v>
      </c>
      <c r="BE319" s="145">
        <f>IF(N319="základní",J319,0)</f>
        <v>0</v>
      </c>
      <c r="BF319" s="145">
        <f>IF(N319="snížená",J319,0)</f>
        <v>0</v>
      </c>
      <c r="BG319" s="145">
        <f>IF(N319="zákl. přenesená",J319,0)</f>
        <v>0</v>
      </c>
      <c r="BH319" s="145">
        <f>IF(N319="sníž. přenesená",J319,0)</f>
        <v>0</v>
      </c>
      <c r="BI319" s="145">
        <f>IF(N319="nulová",J319,0)</f>
        <v>0</v>
      </c>
      <c r="BJ319" s="18" t="s">
        <v>80</v>
      </c>
      <c r="BK319" s="145">
        <f>ROUND(I319*H319,2)</f>
        <v>0</v>
      </c>
      <c r="BL319" s="18" t="s">
        <v>169</v>
      </c>
      <c r="BM319" s="144" t="s">
        <v>3020</v>
      </c>
    </row>
    <row r="320" spans="2:47" s="1" customFormat="1" ht="12">
      <c r="B320" s="33"/>
      <c r="D320" s="146" t="s">
        <v>171</v>
      </c>
      <c r="F320" s="147" t="s">
        <v>418</v>
      </c>
      <c r="I320" s="148"/>
      <c r="L320" s="33"/>
      <c r="M320" s="149"/>
      <c r="T320" s="54"/>
      <c r="AT320" s="18" t="s">
        <v>171</v>
      </c>
      <c r="AU320" s="18" t="s">
        <v>82</v>
      </c>
    </row>
    <row r="321" spans="2:51" s="12" customFormat="1" ht="12">
      <c r="B321" s="150"/>
      <c r="D321" s="151" t="s">
        <v>173</v>
      </c>
      <c r="E321" s="152" t="s">
        <v>3</v>
      </c>
      <c r="F321" s="153" t="s">
        <v>3021</v>
      </c>
      <c r="H321" s="152" t="s">
        <v>3</v>
      </c>
      <c r="I321" s="154"/>
      <c r="L321" s="150"/>
      <c r="M321" s="155"/>
      <c r="T321" s="156"/>
      <c r="AT321" s="152" t="s">
        <v>173</v>
      </c>
      <c r="AU321" s="152" t="s">
        <v>82</v>
      </c>
      <c r="AV321" s="12" t="s">
        <v>80</v>
      </c>
      <c r="AW321" s="12" t="s">
        <v>32</v>
      </c>
      <c r="AX321" s="12" t="s">
        <v>73</v>
      </c>
      <c r="AY321" s="152" t="s">
        <v>161</v>
      </c>
    </row>
    <row r="322" spans="2:51" s="13" customFormat="1" ht="12">
      <c r="B322" s="157"/>
      <c r="D322" s="151" t="s">
        <v>173</v>
      </c>
      <c r="E322" s="158" t="s">
        <v>3</v>
      </c>
      <c r="F322" s="159" t="s">
        <v>3022</v>
      </c>
      <c r="H322" s="160">
        <v>128.242</v>
      </c>
      <c r="I322" s="161"/>
      <c r="L322" s="157"/>
      <c r="M322" s="162"/>
      <c r="T322" s="163"/>
      <c r="AT322" s="158" t="s">
        <v>173</v>
      </c>
      <c r="AU322" s="158" t="s">
        <v>82</v>
      </c>
      <c r="AV322" s="13" t="s">
        <v>82</v>
      </c>
      <c r="AW322" s="13" t="s">
        <v>32</v>
      </c>
      <c r="AX322" s="13" t="s">
        <v>80</v>
      </c>
      <c r="AY322" s="158" t="s">
        <v>161</v>
      </c>
    </row>
    <row r="323" spans="2:65" s="1" customFormat="1" ht="21.75" customHeight="1">
      <c r="B323" s="132"/>
      <c r="C323" s="133" t="s">
        <v>427</v>
      </c>
      <c r="D323" s="133" t="s">
        <v>164</v>
      </c>
      <c r="E323" s="134" t="s">
        <v>422</v>
      </c>
      <c r="F323" s="135" t="s">
        <v>423</v>
      </c>
      <c r="G323" s="136" t="s">
        <v>167</v>
      </c>
      <c r="H323" s="137">
        <v>11</v>
      </c>
      <c r="I323" s="138"/>
      <c r="J323" s="139">
        <f>ROUND(I323*H323,2)</f>
        <v>0</v>
      </c>
      <c r="K323" s="135" t="s">
        <v>168</v>
      </c>
      <c r="L323" s="33"/>
      <c r="M323" s="140" t="s">
        <v>3</v>
      </c>
      <c r="N323" s="141" t="s">
        <v>44</v>
      </c>
      <c r="P323" s="142">
        <f>O323*H323</f>
        <v>0</v>
      </c>
      <c r="Q323" s="142">
        <v>0.04</v>
      </c>
      <c r="R323" s="142">
        <f>Q323*H323</f>
        <v>0.44</v>
      </c>
      <c r="S323" s="142">
        <v>0</v>
      </c>
      <c r="T323" s="143">
        <f>S323*H323</f>
        <v>0</v>
      </c>
      <c r="AR323" s="144" t="s">
        <v>169</v>
      </c>
      <c r="AT323" s="144" t="s">
        <v>164</v>
      </c>
      <c r="AU323" s="144" t="s">
        <v>82</v>
      </c>
      <c r="AY323" s="18" t="s">
        <v>161</v>
      </c>
      <c r="BE323" s="145">
        <f>IF(N323="základní",J323,0)</f>
        <v>0</v>
      </c>
      <c r="BF323" s="145">
        <f>IF(N323="snížená",J323,0)</f>
        <v>0</v>
      </c>
      <c r="BG323" s="145">
        <f>IF(N323="zákl. přenesená",J323,0)</f>
        <v>0</v>
      </c>
      <c r="BH323" s="145">
        <f>IF(N323="sníž. přenesená",J323,0)</f>
        <v>0</v>
      </c>
      <c r="BI323" s="145">
        <f>IF(N323="nulová",J323,0)</f>
        <v>0</v>
      </c>
      <c r="BJ323" s="18" t="s">
        <v>80</v>
      </c>
      <c r="BK323" s="145">
        <f>ROUND(I323*H323,2)</f>
        <v>0</v>
      </c>
      <c r="BL323" s="18" t="s">
        <v>169</v>
      </c>
      <c r="BM323" s="144" t="s">
        <v>3023</v>
      </c>
    </row>
    <row r="324" spans="2:47" s="1" customFormat="1" ht="12">
      <c r="B324" s="33"/>
      <c r="D324" s="146" t="s">
        <v>171</v>
      </c>
      <c r="F324" s="147" t="s">
        <v>425</v>
      </c>
      <c r="I324" s="148"/>
      <c r="L324" s="33"/>
      <c r="M324" s="149"/>
      <c r="T324" s="54"/>
      <c r="AT324" s="18" t="s">
        <v>171</v>
      </c>
      <c r="AU324" s="18" t="s">
        <v>82</v>
      </c>
    </row>
    <row r="325" spans="2:51" s="12" customFormat="1" ht="12">
      <c r="B325" s="150"/>
      <c r="D325" s="151" t="s">
        <v>173</v>
      </c>
      <c r="E325" s="152" t="s">
        <v>3</v>
      </c>
      <c r="F325" s="153" t="s">
        <v>293</v>
      </c>
      <c r="H325" s="152" t="s">
        <v>3</v>
      </c>
      <c r="I325" s="154"/>
      <c r="L325" s="150"/>
      <c r="M325" s="155"/>
      <c r="T325" s="156"/>
      <c r="AT325" s="152" t="s">
        <v>173</v>
      </c>
      <c r="AU325" s="152" t="s">
        <v>82</v>
      </c>
      <c r="AV325" s="12" t="s">
        <v>80</v>
      </c>
      <c r="AW325" s="12" t="s">
        <v>32</v>
      </c>
      <c r="AX325" s="12" t="s">
        <v>73</v>
      </c>
      <c r="AY325" s="152" t="s">
        <v>161</v>
      </c>
    </row>
    <row r="326" spans="2:51" s="13" customFormat="1" ht="12">
      <c r="B326" s="157"/>
      <c r="D326" s="151" t="s">
        <v>173</v>
      </c>
      <c r="E326" s="158" t="s">
        <v>3</v>
      </c>
      <c r="F326" s="159" t="s">
        <v>3024</v>
      </c>
      <c r="H326" s="160">
        <v>11</v>
      </c>
      <c r="I326" s="161"/>
      <c r="L326" s="157"/>
      <c r="M326" s="162"/>
      <c r="T326" s="163"/>
      <c r="AT326" s="158" t="s">
        <v>173</v>
      </c>
      <c r="AU326" s="158" t="s">
        <v>82</v>
      </c>
      <c r="AV326" s="13" t="s">
        <v>82</v>
      </c>
      <c r="AW326" s="13" t="s">
        <v>32</v>
      </c>
      <c r="AX326" s="13" t="s">
        <v>80</v>
      </c>
      <c r="AY326" s="158" t="s">
        <v>161</v>
      </c>
    </row>
    <row r="327" spans="2:65" s="1" customFormat="1" ht="24.2" customHeight="1">
      <c r="B327" s="132"/>
      <c r="C327" s="133" t="s">
        <v>434</v>
      </c>
      <c r="D327" s="133" t="s">
        <v>164</v>
      </c>
      <c r="E327" s="134" t="s">
        <v>428</v>
      </c>
      <c r="F327" s="135" t="s">
        <v>429</v>
      </c>
      <c r="G327" s="136" t="s">
        <v>167</v>
      </c>
      <c r="H327" s="137">
        <v>1190.402</v>
      </c>
      <c r="I327" s="138"/>
      <c r="J327" s="139">
        <f>ROUND(I327*H327,2)</f>
        <v>0</v>
      </c>
      <c r="K327" s="135" t="s">
        <v>168</v>
      </c>
      <c r="L327" s="33"/>
      <c r="M327" s="140" t="s">
        <v>3</v>
      </c>
      <c r="N327" s="141" t="s">
        <v>44</v>
      </c>
      <c r="P327" s="142">
        <f>O327*H327</f>
        <v>0</v>
      </c>
      <c r="Q327" s="142">
        <v>0.004</v>
      </c>
      <c r="R327" s="142">
        <f>Q327*H327</f>
        <v>4.761608</v>
      </c>
      <c r="S327" s="142">
        <v>0</v>
      </c>
      <c r="T327" s="143">
        <f>S327*H327</f>
        <v>0</v>
      </c>
      <c r="AR327" s="144" t="s">
        <v>169</v>
      </c>
      <c r="AT327" s="144" t="s">
        <v>164</v>
      </c>
      <c r="AU327" s="144" t="s">
        <v>82</v>
      </c>
      <c r="AY327" s="18" t="s">
        <v>161</v>
      </c>
      <c r="BE327" s="145">
        <f>IF(N327="základní",J327,0)</f>
        <v>0</v>
      </c>
      <c r="BF327" s="145">
        <f>IF(N327="snížená",J327,0)</f>
        <v>0</v>
      </c>
      <c r="BG327" s="145">
        <f>IF(N327="zákl. přenesená",J327,0)</f>
        <v>0</v>
      </c>
      <c r="BH327" s="145">
        <f>IF(N327="sníž. přenesená",J327,0)</f>
        <v>0</v>
      </c>
      <c r="BI327" s="145">
        <f>IF(N327="nulová",J327,0)</f>
        <v>0</v>
      </c>
      <c r="BJ327" s="18" t="s">
        <v>80</v>
      </c>
      <c r="BK327" s="145">
        <f>ROUND(I327*H327,2)</f>
        <v>0</v>
      </c>
      <c r="BL327" s="18" t="s">
        <v>169</v>
      </c>
      <c r="BM327" s="144" t="s">
        <v>3025</v>
      </c>
    </row>
    <row r="328" spans="2:47" s="1" customFormat="1" ht="12">
      <c r="B328" s="33"/>
      <c r="D328" s="146" t="s">
        <v>171</v>
      </c>
      <c r="F328" s="147" t="s">
        <v>431</v>
      </c>
      <c r="I328" s="148"/>
      <c r="L328" s="33"/>
      <c r="M328" s="149"/>
      <c r="T328" s="54"/>
      <c r="AT328" s="18" t="s">
        <v>171</v>
      </c>
      <c r="AU328" s="18" t="s">
        <v>82</v>
      </c>
    </row>
    <row r="329" spans="2:51" s="12" customFormat="1" ht="12">
      <c r="B329" s="150"/>
      <c r="D329" s="151" t="s">
        <v>173</v>
      </c>
      <c r="E329" s="152" t="s">
        <v>3</v>
      </c>
      <c r="F329" s="153" t="s">
        <v>2984</v>
      </c>
      <c r="H329" s="152" t="s">
        <v>3</v>
      </c>
      <c r="I329" s="154"/>
      <c r="L329" s="150"/>
      <c r="M329" s="155"/>
      <c r="T329" s="156"/>
      <c r="AT329" s="152" t="s">
        <v>173</v>
      </c>
      <c r="AU329" s="152" t="s">
        <v>82</v>
      </c>
      <c r="AV329" s="12" t="s">
        <v>80</v>
      </c>
      <c r="AW329" s="12" t="s">
        <v>32</v>
      </c>
      <c r="AX329" s="12" t="s">
        <v>73</v>
      </c>
      <c r="AY329" s="152" t="s">
        <v>161</v>
      </c>
    </row>
    <row r="330" spans="2:51" s="12" customFormat="1" ht="12">
      <c r="B330" s="150"/>
      <c r="D330" s="151" t="s">
        <v>173</v>
      </c>
      <c r="E330" s="152" t="s">
        <v>3</v>
      </c>
      <c r="F330" s="153" t="s">
        <v>2985</v>
      </c>
      <c r="H330" s="152" t="s">
        <v>3</v>
      </c>
      <c r="I330" s="154"/>
      <c r="L330" s="150"/>
      <c r="M330" s="155"/>
      <c r="T330" s="156"/>
      <c r="AT330" s="152" t="s">
        <v>173</v>
      </c>
      <c r="AU330" s="152" t="s">
        <v>82</v>
      </c>
      <c r="AV330" s="12" t="s">
        <v>80</v>
      </c>
      <c r="AW330" s="12" t="s">
        <v>32</v>
      </c>
      <c r="AX330" s="12" t="s">
        <v>73</v>
      </c>
      <c r="AY330" s="152" t="s">
        <v>161</v>
      </c>
    </row>
    <row r="331" spans="2:51" s="13" customFormat="1" ht="12">
      <c r="B331" s="157"/>
      <c r="D331" s="151" t="s">
        <v>173</v>
      </c>
      <c r="E331" s="158" t="s">
        <v>3</v>
      </c>
      <c r="F331" s="159" t="s">
        <v>2986</v>
      </c>
      <c r="H331" s="160">
        <v>22.6</v>
      </c>
      <c r="I331" s="161"/>
      <c r="L331" s="157"/>
      <c r="M331" s="162"/>
      <c r="T331" s="163"/>
      <c r="AT331" s="158" t="s">
        <v>173</v>
      </c>
      <c r="AU331" s="158" t="s">
        <v>82</v>
      </c>
      <c r="AV331" s="13" t="s">
        <v>82</v>
      </c>
      <c r="AW331" s="13" t="s">
        <v>32</v>
      </c>
      <c r="AX331" s="13" t="s">
        <v>73</v>
      </c>
      <c r="AY331" s="158" t="s">
        <v>161</v>
      </c>
    </row>
    <row r="332" spans="2:51" s="12" customFormat="1" ht="12">
      <c r="B332" s="150"/>
      <c r="D332" s="151" t="s">
        <v>173</v>
      </c>
      <c r="E332" s="152" t="s">
        <v>3</v>
      </c>
      <c r="F332" s="153" t="s">
        <v>2987</v>
      </c>
      <c r="H332" s="152" t="s">
        <v>3</v>
      </c>
      <c r="I332" s="154"/>
      <c r="L332" s="150"/>
      <c r="M332" s="155"/>
      <c r="T332" s="156"/>
      <c r="AT332" s="152" t="s">
        <v>173</v>
      </c>
      <c r="AU332" s="152" t="s">
        <v>82</v>
      </c>
      <c r="AV332" s="12" t="s">
        <v>80</v>
      </c>
      <c r="AW332" s="12" t="s">
        <v>32</v>
      </c>
      <c r="AX332" s="12" t="s">
        <v>73</v>
      </c>
      <c r="AY332" s="152" t="s">
        <v>161</v>
      </c>
    </row>
    <row r="333" spans="2:51" s="13" customFormat="1" ht="12">
      <c r="B333" s="157"/>
      <c r="D333" s="151" t="s">
        <v>173</v>
      </c>
      <c r="E333" s="158" t="s">
        <v>3</v>
      </c>
      <c r="F333" s="159" t="s">
        <v>2988</v>
      </c>
      <c r="H333" s="160">
        <v>3.768</v>
      </c>
      <c r="I333" s="161"/>
      <c r="L333" s="157"/>
      <c r="M333" s="162"/>
      <c r="T333" s="163"/>
      <c r="AT333" s="158" t="s">
        <v>173</v>
      </c>
      <c r="AU333" s="158" t="s">
        <v>82</v>
      </c>
      <c r="AV333" s="13" t="s">
        <v>82</v>
      </c>
      <c r="AW333" s="13" t="s">
        <v>32</v>
      </c>
      <c r="AX333" s="13" t="s">
        <v>73</v>
      </c>
      <c r="AY333" s="158" t="s">
        <v>161</v>
      </c>
    </row>
    <row r="334" spans="2:51" s="12" customFormat="1" ht="12">
      <c r="B334" s="150"/>
      <c r="D334" s="151" t="s">
        <v>173</v>
      </c>
      <c r="E334" s="152" t="s">
        <v>3</v>
      </c>
      <c r="F334" s="153" t="s">
        <v>2989</v>
      </c>
      <c r="H334" s="152" t="s">
        <v>3</v>
      </c>
      <c r="I334" s="154"/>
      <c r="L334" s="150"/>
      <c r="M334" s="155"/>
      <c r="T334" s="156"/>
      <c r="AT334" s="152" t="s">
        <v>173</v>
      </c>
      <c r="AU334" s="152" t="s">
        <v>82</v>
      </c>
      <c r="AV334" s="12" t="s">
        <v>80</v>
      </c>
      <c r="AW334" s="12" t="s">
        <v>32</v>
      </c>
      <c r="AX334" s="12" t="s">
        <v>73</v>
      </c>
      <c r="AY334" s="152" t="s">
        <v>161</v>
      </c>
    </row>
    <row r="335" spans="2:51" s="12" customFormat="1" ht="12">
      <c r="B335" s="150"/>
      <c r="D335" s="151" t="s">
        <v>173</v>
      </c>
      <c r="E335" s="152" t="s">
        <v>3</v>
      </c>
      <c r="F335" s="153" t="s">
        <v>2913</v>
      </c>
      <c r="H335" s="152" t="s">
        <v>3</v>
      </c>
      <c r="I335" s="154"/>
      <c r="L335" s="150"/>
      <c r="M335" s="155"/>
      <c r="T335" s="156"/>
      <c r="AT335" s="152" t="s">
        <v>173</v>
      </c>
      <c r="AU335" s="152" t="s">
        <v>82</v>
      </c>
      <c r="AV335" s="12" t="s">
        <v>80</v>
      </c>
      <c r="AW335" s="12" t="s">
        <v>32</v>
      </c>
      <c r="AX335" s="12" t="s">
        <v>73</v>
      </c>
      <c r="AY335" s="152" t="s">
        <v>161</v>
      </c>
    </row>
    <row r="336" spans="2:51" s="13" customFormat="1" ht="12">
      <c r="B336" s="157"/>
      <c r="D336" s="151" t="s">
        <v>173</v>
      </c>
      <c r="E336" s="158" t="s">
        <v>3</v>
      </c>
      <c r="F336" s="159" t="s">
        <v>2990</v>
      </c>
      <c r="H336" s="160">
        <v>0.56</v>
      </c>
      <c r="I336" s="161"/>
      <c r="L336" s="157"/>
      <c r="M336" s="162"/>
      <c r="T336" s="163"/>
      <c r="AT336" s="158" t="s">
        <v>173</v>
      </c>
      <c r="AU336" s="158" t="s">
        <v>82</v>
      </c>
      <c r="AV336" s="13" t="s">
        <v>82</v>
      </c>
      <c r="AW336" s="13" t="s">
        <v>32</v>
      </c>
      <c r="AX336" s="13" t="s">
        <v>73</v>
      </c>
      <c r="AY336" s="158" t="s">
        <v>161</v>
      </c>
    </row>
    <row r="337" spans="2:51" s="12" customFormat="1" ht="12">
      <c r="B337" s="150"/>
      <c r="D337" s="151" t="s">
        <v>173</v>
      </c>
      <c r="E337" s="152" t="s">
        <v>3</v>
      </c>
      <c r="F337" s="153" t="s">
        <v>2915</v>
      </c>
      <c r="H337" s="152" t="s">
        <v>3</v>
      </c>
      <c r="I337" s="154"/>
      <c r="L337" s="150"/>
      <c r="M337" s="155"/>
      <c r="T337" s="156"/>
      <c r="AT337" s="152" t="s">
        <v>173</v>
      </c>
      <c r="AU337" s="152" t="s">
        <v>82</v>
      </c>
      <c r="AV337" s="12" t="s">
        <v>80</v>
      </c>
      <c r="AW337" s="12" t="s">
        <v>32</v>
      </c>
      <c r="AX337" s="12" t="s">
        <v>73</v>
      </c>
      <c r="AY337" s="152" t="s">
        <v>161</v>
      </c>
    </row>
    <row r="338" spans="2:51" s="13" customFormat="1" ht="12">
      <c r="B338" s="157"/>
      <c r="D338" s="151" t="s">
        <v>173</v>
      </c>
      <c r="E338" s="158" t="s">
        <v>3</v>
      </c>
      <c r="F338" s="159" t="s">
        <v>2991</v>
      </c>
      <c r="H338" s="160">
        <v>1.817</v>
      </c>
      <c r="I338" s="161"/>
      <c r="L338" s="157"/>
      <c r="M338" s="162"/>
      <c r="T338" s="163"/>
      <c r="AT338" s="158" t="s">
        <v>173</v>
      </c>
      <c r="AU338" s="158" t="s">
        <v>82</v>
      </c>
      <c r="AV338" s="13" t="s">
        <v>82</v>
      </c>
      <c r="AW338" s="13" t="s">
        <v>32</v>
      </c>
      <c r="AX338" s="13" t="s">
        <v>73</v>
      </c>
      <c r="AY338" s="158" t="s">
        <v>161</v>
      </c>
    </row>
    <row r="339" spans="2:51" s="12" customFormat="1" ht="12">
      <c r="B339" s="150"/>
      <c r="D339" s="151" t="s">
        <v>173</v>
      </c>
      <c r="E339" s="152" t="s">
        <v>3</v>
      </c>
      <c r="F339" s="153" t="s">
        <v>2992</v>
      </c>
      <c r="H339" s="152" t="s">
        <v>3</v>
      </c>
      <c r="I339" s="154"/>
      <c r="L339" s="150"/>
      <c r="M339" s="155"/>
      <c r="T339" s="156"/>
      <c r="AT339" s="152" t="s">
        <v>173</v>
      </c>
      <c r="AU339" s="152" t="s">
        <v>82</v>
      </c>
      <c r="AV339" s="12" t="s">
        <v>80</v>
      </c>
      <c r="AW339" s="12" t="s">
        <v>32</v>
      </c>
      <c r="AX339" s="12" t="s">
        <v>73</v>
      </c>
      <c r="AY339" s="152" t="s">
        <v>161</v>
      </c>
    </row>
    <row r="340" spans="2:51" s="12" customFormat="1" ht="12">
      <c r="B340" s="150"/>
      <c r="D340" s="151" t="s">
        <v>173</v>
      </c>
      <c r="E340" s="152" t="s">
        <v>3</v>
      </c>
      <c r="F340" s="153" t="s">
        <v>2993</v>
      </c>
      <c r="H340" s="152" t="s">
        <v>3</v>
      </c>
      <c r="I340" s="154"/>
      <c r="L340" s="150"/>
      <c r="M340" s="155"/>
      <c r="T340" s="156"/>
      <c r="AT340" s="152" t="s">
        <v>173</v>
      </c>
      <c r="AU340" s="152" t="s">
        <v>82</v>
      </c>
      <c r="AV340" s="12" t="s">
        <v>80</v>
      </c>
      <c r="AW340" s="12" t="s">
        <v>32</v>
      </c>
      <c r="AX340" s="12" t="s">
        <v>73</v>
      </c>
      <c r="AY340" s="152" t="s">
        <v>161</v>
      </c>
    </row>
    <row r="341" spans="2:51" s="13" customFormat="1" ht="12">
      <c r="B341" s="157"/>
      <c r="D341" s="151" t="s">
        <v>173</v>
      </c>
      <c r="E341" s="158" t="s">
        <v>3</v>
      </c>
      <c r="F341" s="159" t="s">
        <v>2994</v>
      </c>
      <c r="H341" s="160">
        <v>3.015</v>
      </c>
      <c r="I341" s="161"/>
      <c r="L341" s="157"/>
      <c r="M341" s="162"/>
      <c r="T341" s="163"/>
      <c r="AT341" s="158" t="s">
        <v>173</v>
      </c>
      <c r="AU341" s="158" t="s">
        <v>82</v>
      </c>
      <c r="AV341" s="13" t="s">
        <v>82</v>
      </c>
      <c r="AW341" s="13" t="s">
        <v>32</v>
      </c>
      <c r="AX341" s="13" t="s">
        <v>73</v>
      </c>
      <c r="AY341" s="158" t="s">
        <v>161</v>
      </c>
    </row>
    <row r="342" spans="2:51" s="12" customFormat="1" ht="12">
      <c r="B342" s="150"/>
      <c r="D342" s="151" t="s">
        <v>173</v>
      </c>
      <c r="E342" s="152" t="s">
        <v>3</v>
      </c>
      <c r="F342" s="153" t="s">
        <v>2995</v>
      </c>
      <c r="H342" s="152" t="s">
        <v>3</v>
      </c>
      <c r="I342" s="154"/>
      <c r="L342" s="150"/>
      <c r="M342" s="155"/>
      <c r="T342" s="156"/>
      <c r="AT342" s="152" t="s">
        <v>173</v>
      </c>
      <c r="AU342" s="152" t="s">
        <v>82</v>
      </c>
      <c r="AV342" s="12" t="s">
        <v>80</v>
      </c>
      <c r="AW342" s="12" t="s">
        <v>32</v>
      </c>
      <c r="AX342" s="12" t="s">
        <v>73</v>
      </c>
      <c r="AY342" s="152" t="s">
        <v>161</v>
      </c>
    </row>
    <row r="343" spans="2:51" s="13" customFormat="1" ht="12">
      <c r="B343" s="157"/>
      <c r="D343" s="151" t="s">
        <v>173</v>
      </c>
      <c r="E343" s="158" t="s">
        <v>3</v>
      </c>
      <c r="F343" s="159" t="s">
        <v>2996</v>
      </c>
      <c r="H343" s="160">
        <v>2.018</v>
      </c>
      <c r="I343" s="161"/>
      <c r="L343" s="157"/>
      <c r="M343" s="162"/>
      <c r="T343" s="163"/>
      <c r="AT343" s="158" t="s">
        <v>173</v>
      </c>
      <c r="AU343" s="158" t="s">
        <v>82</v>
      </c>
      <c r="AV343" s="13" t="s">
        <v>82</v>
      </c>
      <c r="AW343" s="13" t="s">
        <v>32</v>
      </c>
      <c r="AX343" s="13" t="s">
        <v>73</v>
      </c>
      <c r="AY343" s="158" t="s">
        <v>161</v>
      </c>
    </row>
    <row r="344" spans="2:51" s="12" customFormat="1" ht="12">
      <c r="B344" s="150"/>
      <c r="D344" s="151" t="s">
        <v>173</v>
      </c>
      <c r="E344" s="152" t="s">
        <v>3</v>
      </c>
      <c r="F344" s="153" t="s">
        <v>2997</v>
      </c>
      <c r="H344" s="152" t="s">
        <v>3</v>
      </c>
      <c r="I344" s="154"/>
      <c r="L344" s="150"/>
      <c r="M344" s="155"/>
      <c r="T344" s="156"/>
      <c r="AT344" s="152" t="s">
        <v>173</v>
      </c>
      <c r="AU344" s="152" t="s">
        <v>82</v>
      </c>
      <c r="AV344" s="12" t="s">
        <v>80</v>
      </c>
      <c r="AW344" s="12" t="s">
        <v>32</v>
      </c>
      <c r="AX344" s="12" t="s">
        <v>73</v>
      </c>
      <c r="AY344" s="152" t="s">
        <v>161</v>
      </c>
    </row>
    <row r="345" spans="2:51" s="13" customFormat="1" ht="12">
      <c r="B345" s="157"/>
      <c r="D345" s="151" t="s">
        <v>173</v>
      </c>
      <c r="E345" s="158" t="s">
        <v>3</v>
      </c>
      <c r="F345" s="159" t="s">
        <v>2998</v>
      </c>
      <c r="H345" s="160">
        <v>0.87</v>
      </c>
      <c r="I345" s="161"/>
      <c r="L345" s="157"/>
      <c r="M345" s="162"/>
      <c r="T345" s="163"/>
      <c r="AT345" s="158" t="s">
        <v>173</v>
      </c>
      <c r="AU345" s="158" t="s">
        <v>82</v>
      </c>
      <c r="AV345" s="13" t="s">
        <v>82</v>
      </c>
      <c r="AW345" s="13" t="s">
        <v>32</v>
      </c>
      <c r="AX345" s="13" t="s">
        <v>73</v>
      </c>
      <c r="AY345" s="158" t="s">
        <v>161</v>
      </c>
    </row>
    <row r="346" spans="2:51" s="15" customFormat="1" ht="12">
      <c r="B346" s="181"/>
      <c r="D346" s="151" t="s">
        <v>173</v>
      </c>
      <c r="E346" s="182" t="s">
        <v>3</v>
      </c>
      <c r="F346" s="183" t="s">
        <v>432</v>
      </c>
      <c r="H346" s="184">
        <v>34.647999999999996</v>
      </c>
      <c r="I346" s="185"/>
      <c r="L346" s="181"/>
      <c r="M346" s="186"/>
      <c r="T346" s="187"/>
      <c r="AT346" s="182" t="s">
        <v>173</v>
      </c>
      <c r="AU346" s="182" t="s">
        <v>82</v>
      </c>
      <c r="AV346" s="15" t="s">
        <v>199</v>
      </c>
      <c r="AW346" s="15" t="s">
        <v>32</v>
      </c>
      <c r="AX346" s="15" t="s">
        <v>73</v>
      </c>
      <c r="AY346" s="182" t="s">
        <v>161</v>
      </c>
    </row>
    <row r="347" spans="2:51" s="12" customFormat="1" ht="12">
      <c r="B347" s="150"/>
      <c r="D347" s="151" t="s">
        <v>173</v>
      </c>
      <c r="E347" s="152" t="s">
        <v>3</v>
      </c>
      <c r="F347" s="153" t="s">
        <v>2934</v>
      </c>
      <c r="H347" s="152" t="s">
        <v>3</v>
      </c>
      <c r="I347" s="154"/>
      <c r="L347" s="150"/>
      <c r="M347" s="155"/>
      <c r="T347" s="156"/>
      <c r="AT347" s="152" t="s">
        <v>173</v>
      </c>
      <c r="AU347" s="152" t="s">
        <v>82</v>
      </c>
      <c r="AV347" s="12" t="s">
        <v>80</v>
      </c>
      <c r="AW347" s="12" t="s">
        <v>32</v>
      </c>
      <c r="AX347" s="12" t="s">
        <v>73</v>
      </c>
      <c r="AY347" s="152" t="s">
        <v>161</v>
      </c>
    </row>
    <row r="348" spans="2:51" s="12" customFormat="1" ht="12">
      <c r="B348" s="150"/>
      <c r="D348" s="151" t="s">
        <v>173</v>
      </c>
      <c r="E348" s="152" t="s">
        <v>3</v>
      </c>
      <c r="F348" s="153" t="s">
        <v>3018</v>
      </c>
      <c r="H348" s="152" t="s">
        <v>3</v>
      </c>
      <c r="I348" s="154"/>
      <c r="L348" s="150"/>
      <c r="M348" s="155"/>
      <c r="T348" s="156"/>
      <c r="AT348" s="152" t="s">
        <v>173</v>
      </c>
      <c r="AU348" s="152" t="s">
        <v>82</v>
      </c>
      <c r="AV348" s="12" t="s">
        <v>80</v>
      </c>
      <c r="AW348" s="12" t="s">
        <v>32</v>
      </c>
      <c r="AX348" s="12" t="s">
        <v>73</v>
      </c>
      <c r="AY348" s="152" t="s">
        <v>161</v>
      </c>
    </row>
    <row r="349" spans="2:51" s="13" customFormat="1" ht="12">
      <c r="B349" s="157"/>
      <c r="D349" s="151" t="s">
        <v>173</v>
      </c>
      <c r="E349" s="158" t="s">
        <v>3</v>
      </c>
      <c r="F349" s="159" t="s">
        <v>3019</v>
      </c>
      <c r="H349" s="160">
        <v>7</v>
      </c>
      <c r="I349" s="161"/>
      <c r="L349" s="157"/>
      <c r="M349" s="162"/>
      <c r="T349" s="163"/>
      <c r="AT349" s="158" t="s">
        <v>173</v>
      </c>
      <c r="AU349" s="158" t="s">
        <v>82</v>
      </c>
      <c r="AV349" s="13" t="s">
        <v>82</v>
      </c>
      <c r="AW349" s="13" t="s">
        <v>32</v>
      </c>
      <c r="AX349" s="13" t="s">
        <v>73</v>
      </c>
      <c r="AY349" s="158" t="s">
        <v>161</v>
      </c>
    </row>
    <row r="350" spans="2:51" s="12" customFormat="1" ht="12">
      <c r="B350" s="150"/>
      <c r="D350" s="151" t="s">
        <v>173</v>
      </c>
      <c r="E350" s="152" t="s">
        <v>3</v>
      </c>
      <c r="F350" s="153" t="s">
        <v>3026</v>
      </c>
      <c r="H350" s="152" t="s">
        <v>3</v>
      </c>
      <c r="I350" s="154"/>
      <c r="L350" s="150"/>
      <c r="M350" s="155"/>
      <c r="T350" s="156"/>
      <c r="AT350" s="152" t="s">
        <v>173</v>
      </c>
      <c r="AU350" s="152" t="s">
        <v>82</v>
      </c>
      <c r="AV350" s="12" t="s">
        <v>80</v>
      </c>
      <c r="AW350" s="12" t="s">
        <v>32</v>
      </c>
      <c r="AX350" s="12" t="s">
        <v>73</v>
      </c>
      <c r="AY350" s="152" t="s">
        <v>161</v>
      </c>
    </row>
    <row r="351" spans="2:51" s="13" customFormat="1" ht="22.5">
      <c r="B351" s="157"/>
      <c r="D351" s="151" t="s">
        <v>173</v>
      </c>
      <c r="E351" s="158" t="s">
        <v>3</v>
      </c>
      <c r="F351" s="159" t="s">
        <v>3027</v>
      </c>
      <c r="H351" s="160">
        <v>66.065</v>
      </c>
      <c r="I351" s="161"/>
      <c r="L351" s="157"/>
      <c r="M351" s="162"/>
      <c r="T351" s="163"/>
      <c r="AT351" s="158" t="s">
        <v>173</v>
      </c>
      <c r="AU351" s="158" t="s">
        <v>82</v>
      </c>
      <c r="AV351" s="13" t="s">
        <v>82</v>
      </c>
      <c r="AW351" s="13" t="s">
        <v>32</v>
      </c>
      <c r="AX351" s="13" t="s">
        <v>73</v>
      </c>
      <c r="AY351" s="158" t="s">
        <v>161</v>
      </c>
    </row>
    <row r="352" spans="2:51" s="15" customFormat="1" ht="12">
      <c r="B352" s="181"/>
      <c r="D352" s="151" t="s">
        <v>173</v>
      </c>
      <c r="E352" s="182" t="s">
        <v>3</v>
      </c>
      <c r="F352" s="183" t="s">
        <v>432</v>
      </c>
      <c r="H352" s="184">
        <v>73.065</v>
      </c>
      <c r="I352" s="185"/>
      <c r="L352" s="181"/>
      <c r="M352" s="186"/>
      <c r="T352" s="187"/>
      <c r="AT352" s="182" t="s">
        <v>173</v>
      </c>
      <c r="AU352" s="182" t="s">
        <v>82</v>
      </c>
      <c r="AV352" s="15" t="s">
        <v>199</v>
      </c>
      <c r="AW352" s="15" t="s">
        <v>32</v>
      </c>
      <c r="AX352" s="15" t="s">
        <v>73</v>
      </c>
      <c r="AY352" s="182" t="s">
        <v>161</v>
      </c>
    </row>
    <row r="353" spans="2:51" s="12" customFormat="1" ht="12">
      <c r="B353" s="150"/>
      <c r="D353" s="151" t="s">
        <v>173</v>
      </c>
      <c r="E353" s="152" t="s">
        <v>3</v>
      </c>
      <c r="F353" s="153" t="s">
        <v>433</v>
      </c>
      <c r="H353" s="152" t="s">
        <v>3</v>
      </c>
      <c r="I353" s="154"/>
      <c r="L353" s="150"/>
      <c r="M353" s="155"/>
      <c r="T353" s="156"/>
      <c r="AT353" s="152" t="s">
        <v>173</v>
      </c>
      <c r="AU353" s="152" t="s">
        <v>82</v>
      </c>
      <c r="AV353" s="12" t="s">
        <v>80</v>
      </c>
      <c r="AW353" s="12" t="s">
        <v>32</v>
      </c>
      <c r="AX353" s="12" t="s">
        <v>73</v>
      </c>
      <c r="AY353" s="152" t="s">
        <v>161</v>
      </c>
    </row>
    <row r="354" spans="2:51" s="13" customFormat="1" ht="12">
      <c r="B354" s="157"/>
      <c r="D354" s="151" t="s">
        <v>173</v>
      </c>
      <c r="E354" s="158" t="s">
        <v>3</v>
      </c>
      <c r="F354" s="159" t="s">
        <v>3028</v>
      </c>
      <c r="H354" s="160">
        <v>1082.689</v>
      </c>
      <c r="I354" s="161"/>
      <c r="L354" s="157"/>
      <c r="M354" s="162"/>
      <c r="T354" s="163"/>
      <c r="AT354" s="158" t="s">
        <v>173</v>
      </c>
      <c r="AU354" s="158" t="s">
        <v>82</v>
      </c>
      <c r="AV354" s="13" t="s">
        <v>82</v>
      </c>
      <c r="AW354" s="13" t="s">
        <v>32</v>
      </c>
      <c r="AX354" s="13" t="s">
        <v>73</v>
      </c>
      <c r="AY354" s="158" t="s">
        <v>161</v>
      </c>
    </row>
    <row r="355" spans="2:51" s="14" customFormat="1" ht="12">
      <c r="B355" s="164"/>
      <c r="D355" s="151" t="s">
        <v>173</v>
      </c>
      <c r="E355" s="165" t="s">
        <v>3</v>
      </c>
      <c r="F355" s="166" t="s">
        <v>192</v>
      </c>
      <c r="H355" s="167">
        <v>1190.402</v>
      </c>
      <c r="I355" s="168"/>
      <c r="L355" s="164"/>
      <c r="M355" s="169"/>
      <c r="T355" s="170"/>
      <c r="AT355" s="165" t="s">
        <v>173</v>
      </c>
      <c r="AU355" s="165" t="s">
        <v>82</v>
      </c>
      <c r="AV355" s="14" t="s">
        <v>169</v>
      </c>
      <c r="AW355" s="14" t="s">
        <v>32</v>
      </c>
      <c r="AX355" s="14" t="s">
        <v>80</v>
      </c>
      <c r="AY355" s="165" t="s">
        <v>161</v>
      </c>
    </row>
    <row r="356" spans="2:65" s="1" customFormat="1" ht="37.9" customHeight="1">
      <c r="B356" s="132"/>
      <c r="C356" s="133" t="s">
        <v>481</v>
      </c>
      <c r="D356" s="133" t="s">
        <v>164</v>
      </c>
      <c r="E356" s="134" t="s">
        <v>435</v>
      </c>
      <c r="F356" s="135" t="s">
        <v>436</v>
      </c>
      <c r="G356" s="136" t="s">
        <v>167</v>
      </c>
      <c r="H356" s="137">
        <v>217.626</v>
      </c>
      <c r="I356" s="138"/>
      <c r="J356" s="139">
        <f>ROUND(I356*H356,2)</f>
        <v>0</v>
      </c>
      <c r="K356" s="135" t="s">
        <v>168</v>
      </c>
      <c r="L356" s="33"/>
      <c r="M356" s="140" t="s">
        <v>3</v>
      </c>
      <c r="N356" s="141" t="s">
        <v>44</v>
      </c>
      <c r="P356" s="142">
        <f>O356*H356</f>
        <v>0</v>
      </c>
      <c r="Q356" s="142">
        <v>0.01575</v>
      </c>
      <c r="R356" s="142">
        <f>Q356*H356</f>
        <v>3.4276095</v>
      </c>
      <c r="S356" s="142">
        <v>0</v>
      </c>
      <c r="T356" s="143">
        <f>S356*H356</f>
        <v>0</v>
      </c>
      <c r="AR356" s="144" t="s">
        <v>169</v>
      </c>
      <c r="AT356" s="144" t="s">
        <v>164</v>
      </c>
      <c r="AU356" s="144" t="s">
        <v>82</v>
      </c>
      <c r="AY356" s="18" t="s">
        <v>161</v>
      </c>
      <c r="BE356" s="145">
        <f>IF(N356="základní",J356,0)</f>
        <v>0</v>
      </c>
      <c r="BF356" s="145">
        <f>IF(N356="snížená",J356,0)</f>
        <v>0</v>
      </c>
      <c r="BG356" s="145">
        <f>IF(N356="zákl. přenesená",J356,0)</f>
        <v>0</v>
      </c>
      <c r="BH356" s="145">
        <f>IF(N356="sníž. přenesená",J356,0)</f>
        <v>0</v>
      </c>
      <c r="BI356" s="145">
        <f>IF(N356="nulová",J356,0)</f>
        <v>0</v>
      </c>
      <c r="BJ356" s="18" t="s">
        <v>80</v>
      </c>
      <c r="BK356" s="145">
        <f>ROUND(I356*H356,2)</f>
        <v>0</v>
      </c>
      <c r="BL356" s="18" t="s">
        <v>169</v>
      </c>
      <c r="BM356" s="144" t="s">
        <v>3029</v>
      </c>
    </row>
    <row r="357" spans="2:47" s="1" customFormat="1" ht="12">
      <c r="B357" s="33"/>
      <c r="D357" s="146" t="s">
        <v>171</v>
      </c>
      <c r="F357" s="147" t="s">
        <v>438</v>
      </c>
      <c r="I357" s="148"/>
      <c r="L357" s="33"/>
      <c r="M357" s="149"/>
      <c r="T357" s="54"/>
      <c r="AT357" s="18" t="s">
        <v>171</v>
      </c>
      <c r="AU357" s="18" t="s">
        <v>82</v>
      </c>
    </row>
    <row r="358" spans="2:51" s="12" customFormat="1" ht="12">
      <c r="B358" s="150"/>
      <c r="D358" s="151" t="s">
        <v>173</v>
      </c>
      <c r="E358" s="152" t="s">
        <v>3</v>
      </c>
      <c r="F358" s="153" t="s">
        <v>2984</v>
      </c>
      <c r="H358" s="152" t="s">
        <v>3</v>
      </c>
      <c r="I358" s="154"/>
      <c r="L358" s="150"/>
      <c r="M358" s="155"/>
      <c r="T358" s="156"/>
      <c r="AT358" s="152" t="s">
        <v>173</v>
      </c>
      <c r="AU358" s="152" t="s">
        <v>82</v>
      </c>
      <c r="AV358" s="12" t="s">
        <v>80</v>
      </c>
      <c r="AW358" s="12" t="s">
        <v>32</v>
      </c>
      <c r="AX358" s="12" t="s">
        <v>73</v>
      </c>
      <c r="AY358" s="152" t="s">
        <v>161</v>
      </c>
    </row>
    <row r="359" spans="2:51" s="12" customFormat="1" ht="12">
      <c r="B359" s="150"/>
      <c r="D359" s="151" t="s">
        <v>173</v>
      </c>
      <c r="E359" s="152" t="s">
        <v>3</v>
      </c>
      <c r="F359" s="153" t="s">
        <v>2985</v>
      </c>
      <c r="H359" s="152" t="s">
        <v>3</v>
      </c>
      <c r="I359" s="154"/>
      <c r="L359" s="150"/>
      <c r="M359" s="155"/>
      <c r="T359" s="156"/>
      <c r="AT359" s="152" t="s">
        <v>173</v>
      </c>
      <c r="AU359" s="152" t="s">
        <v>82</v>
      </c>
      <c r="AV359" s="12" t="s">
        <v>80</v>
      </c>
      <c r="AW359" s="12" t="s">
        <v>32</v>
      </c>
      <c r="AX359" s="12" t="s">
        <v>73</v>
      </c>
      <c r="AY359" s="152" t="s">
        <v>161</v>
      </c>
    </row>
    <row r="360" spans="2:51" s="13" customFormat="1" ht="12">
      <c r="B360" s="157"/>
      <c r="D360" s="151" t="s">
        <v>173</v>
      </c>
      <c r="E360" s="158" t="s">
        <v>3</v>
      </c>
      <c r="F360" s="159" t="s">
        <v>2986</v>
      </c>
      <c r="H360" s="160">
        <v>22.6</v>
      </c>
      <c r="I360" s="161"/>
      <c r="L360" s="157"/>
      <c r="M360" s="162"/>
      <c r="T360" s="163"/>
      <c r="AT360" s="158" t="s">
        <v>173</v>
      </c>
      <c r="AU360" s="158" t="s">
        <v>82</v>
      </c>
      <c r="AV360" s="13" t="s">
        <v>82</v>
      </c>
      <c r="AW360" s="13" t="s">
        <v>32</v>
      </c>
      <c r="AX360" s="13" t="s">
        <v>73</v>
      </c>
      <c r="AY360" s="158" t="s">
        <v>161</v>
      </c>
    </row>
    <row r="361" spans="2:51" s="12" customFormat="1" ht="12">
      <c r="B361" s="150"/>
      <c r="D361" s="151" t="s">
        <v>173</v>
      </c>
      <c r="E361" s="152" t="s">
        <v>3</v>
      </c>
      <c r="F361" s="153" t="s">
        <v>2987</v>
      </c>
      <c r="H361" s="152" t="s">
        <v>3</v>
      </c>
      <c r="I361" s="154"/>
      <c r="L361" s="150"/>
      <c r="M361" s="155"/>
      <c r="T361" s="156"/>
      <c r="AT361" s="152" t="s">
        <v>173</v>
      </c>
      <c r="AU361" s="152" t="s">
        <v>82</v>
      </c>
      <c r="AV361" s="12" t="s">
        <v>80</v>
      </c>
      <c r="AW361" s="12" t="s">
        <v>32</v>
      </c>
      <c r="AX361" s="12" t="s">
        <v>73</v>
      </c>
      <c r="AY361" s="152" t="s">
        <v>161</v>
      </c>
    </row>
    <row r="362" spans="2:51" s="13" customFormat="1" ht="12">
      <c r="B362" s="157"/>
      <c r="D362" s="151" t="s">
        <v>173</v>
      </c>
      <c r="E362" s="158" t="s">
        <v>3</v>
      </c>
      <c r="F362" s="159" t="s">
        <v>2988</v>
      </c>
      <c r="H362" s="160">
        <v>3.768</v>
      </c>
      <c r="I362" s="161"/>
      <c r="L362" s="157"/>
      <c r="M362" s="162"/>
      <c r="T362" s="163"/>
      <c r="AT362" s="158" t="s">
        <v>173</v>
      </c>
      <c r="AU362" s="158" t="s">
        <v>82</v>
      </c>
      <c r="AV362" s="13" t="s">
        <v>82</v>
      </c>
      <c r="AW362" s="13" t="s">
        <v>32</v>
      </c>
      <c r="AX362" s="13" t="s">
        <v>73</v>
      </c>
      <c r="AY362" s="158" t="s">
        <v>161</v>
      </c>
    </row>
    <row r="363" spans="2:51" s="12" customFormat="1" ht="12">
      <c r="B363" s="150"/>
      <c r="D363" s="151" t="s">
        <v>173</v>
      </c>
      <c r="E363" s="152" t="s">
        <v>3</v>
      </c>
      <c r="F363" s="153" t="s">
        <v>2989</v>
      </c>
      <c r="H363" s="152" t="s">
        <v>3</v>
      </c>
      <c r="I363" s="154"/>
      <c r="L363" s="150"/>
      <c r="M363" s="155"/>
      <c r="T363" s="156"/>
      <c r="AT363" s="152" t="s">
        <v>173</v>
      </c>
      <c r="AU363" s="152" t="s">
        <v>82</v>
      </c>
      <c r="AV363" s="12" t="s">
        <v>80</v>
      </c>
      <c r="AW363" s="12" t="s">
        <v>32</v>
      </c>
      <c r="AX363" s="12" t="s">
        <v>73</v>
      </c>
      <c r="AY363" s="152" t="s">
        <v>161</v>
      </c>
    </row>
    <row r="364" spans="2:51" s="12" customFormat="1" ht="12">
      <c r="B364" s="150"/>
      <c r="D364" s="151" t="s">
        <v>173</v>
      </c>
      <c r="E364" s="152" t="s">
        <v>3</v>
      </c>
      <c r="F364" s="153" t="s">
        <v>2913</v>
      </c>
      <c r="H364" s="152" t="s">
        <v>3</v>
      </c>
      <c r="I364" s="154"/>
      <c r="L364" s="150"/>
      <c r="M364" s="155"/>
      <c r="T364" s="156"/>
      <c r="AT364" s="152" t="s">
        <v>173</v>
      </c>
      <c r="AU364" s="152" t="s">
        <v>82</v>
      </c>
      <c r="AV364" s="12" t="s">
        <v>80</v>
      </c>
      <c r="AW364" s="12" t="s">
        <v>32</v>
      </c>
      <c r="AX364" s="12" t="s">
        <v>73</v>
      </c>
      <c r="AY364" s="152" t="s">
        <v>161</v>
      </c>
    </row>
    <row r="365" spans="2:51" s="13" customFormat="1" ht="12">
      <c r="B365" s="157"/>
      <c r="D365" s="151" t="s">
        <v>173</v>
      </c>
      <c r="E365" s="158" t="s">
        <v>3</v>
      </c>
      <c r="F365" s="159" t="s">
        <v>2990</v>
      </c>
      <c r="H365" s="160">
        <v>0.56</v>
      </c>
      <c r="I365" s="161"/>
      <c r="L365" s="157"/>
      <c r="M365" s="162"/>
      <c r="T365" s="163"/>
      <c r="AT365" s="158" t="s">
        <v>173</v>
      </c>
      <c r="AU365" s="158" t="s">
        <v>82</v>
      </c>
      <c r="AV365" s="13" t="s">
        <v>82</v>
      </c>
      <c r="AW365" s="13" t="s">
        <v>32</v>
      </c>
      <c r="AX365" s="13" t="s">
        <v>73</v>
      </c>
      <c r="AY365" s="158" t="s">
        <v>161</v>
      </c>
    </row>
    <row r="366" spans="2:51" s="12" customFormat="1" ht="12">
      <c r="B366" s="150"/>
      <c r="D366" s="151" t="s">
        <v>173</v>
      </c>
      <c r="E366" s="152" t="s">
        <v>3</v>
      </c>
      <c r="F366" s="153" t="s">
        <v>2915</v>
      </c>
      <c r="H366" s="152" t="s">
        <v>3</v>
      </c>
      <c r="I366" s="154"/>
      <c r="L366" s="150"/>
      <c r="M366" s="155"/>
      <c r="T366" s="156"/>
      <c r="AT366" s="152" t="s">
        <v>173</v>
      </c>
      <c r="AU366" s="152" t="s">
        <v>82</v>
      </c>
      <c r="AV366" s="12" t="s">
        <v>80</v>
      </c>
      <c r="AW366" s="12" t="s">
        <v>32</v>
      </c>
      <c r="AX366" s="12" t="s">
        <v>73</v>
      </c>
      <c r="AY366" s="152" t="s">
        <v>161</v>
      </c>
    </row>
    <row r="367" spans="2:51" s="13" customFormat="1" ht="12">
      <c r="B367" s="157"/>
      <c r="D367" s="151" t="s">
        <v>173</v>
      </c>
      <c r="E367" s="158" t="s">
        <v>3</v>
      </c>
      <c r="F367" s="159" t="s">
        <v>2991</v>
      </c>
      <c r="H367" s="160">
        <v>1.817</v>
      </c>
      <c r="I367" s="161"/>
      <c r="L367" s="157"/>
      <c r="M367" s="162"/>
      <c r="T367" s="163"/>
      <c r="AT367" s="158" t="s">
        <v>173</v>
      </c>
      <c r="AU367" s="158" t="s">
        <v>82</v>
      </c>
      <c r="AV367" s="13" t="s">
        <v>82</v>
      </c>
      <c r="AW367" s="13" t="s">
        <v>32</v>
      </c>
      <c r="AX367" s="13" t="s">
        <v>73</v>
      </c>
      <c r="AY367" s="158" t="s">
        <v>161</v>
      </c>
    </row>
    <row r="368" spans="2:51" s="12" customFormat="1" ht="12">
      <c r="B368" s="150"/>
      <c r="D368" s="151" t="s">
        <v>173</v>
      </c>
      <c r="E368" s="152" t="s">
        <v>3</v>
      </c>
      <c r="F368" s="153" t="s">
        <v>2992</v>
      </c>
      <c r="H368" s="152" t="s">
        <v>3</v>
      </c>
      <c r="I368" s="154"/>
      <c r="L368" s="150"/>
      <c r="M368" s="155"/>
      <c r="T368" s="156"/>
      <c r="AT368" s="152" t="s">
        <v>173</v>
      </c>
      <c r="AU368" s="152" t="s">
        <v>82</v>
      </c>
      <c r="AV368" s="12" t="s">
        <v>80</v>
      </c>
      <c r="AW368" s="12" t="s">
        <v>32</v>
      </c>
      <c r="AX368" s="12" t="s">
        <v>73</v>
      </c>
      <c r="AY368" s="152" t="s">
        <v>161</v>
      </c>
    </row>
    <row r="369" spans="2:51" s="12" customFormat="1" ht="12">
      <c r="B369" s="150"/>
      <c r="D369" s="151" t="s">
        <v>173</v>
      </c>
      <c r="E369" s="152" t="s">
        <v>3</v>
      </c>
      <c r="F369" s="153" t="s">
        <v>2993</v>
      </c>
      <c r="H369" s="152" t="s">
        <v>3</v>
      </c>
      <c r="I369" s="154"/>
      <c r="L369" s="150"/>
      <c r="M369" s="155"/>
      <c r="T369" s="156"/>
      <c r="AT369" s="152" t="s">
        <v>173</v>
      </c>
      <c r="AU369" s="152" t="s">
        <v>82</v>
      </c>
      <c r="AV369" s="12" t="s">
        <v>80</v>
      </c>
      <c r="AW369" s="12" t="s">
        <v>32</v>
      </c>
      <c r="AX369" s="12" t="s">
        <v>73</v>
      </c>
      <c r="AY369" s="152" t="s">
        <v>161</v>
      </c>
    </row>
    <row r="370" spans="2:51" s="13" customFormat="1" ht="12">
      <c r="B370" s="157"/>
      <c r="D370" s="151" t="s">
        <v>173</v>
      </c>
      <c r="E370" s="158" t="s">
        <v>3</v>
      </c>
      <c r="F370" s="159" t="s">
        <v>2994</v>
      </c>
      <c r="H370" s="160">
        <v>3.015</v>
      </c>
      <c r="I370" s="161"/>
      <c r="L370" s="157"/>
      <c r="M370" s="162"/>
      <c r="T370" s="163"/>
      <c r="AT370" s="158" t="s">
        <v>173</v>
      </c>
      <c r="AU370" s="158" t="s">
        <v>82</v>
      </c>
      <c r="AV370" s="13" t="s">
        <v>82</v>
      </c>
      <c r="AW370" s="13" t="s">
        <v>32</v>
      </c>
      <c r="AX370" s="13" t="s">
        <v>73</v>
      </c>
      <c r="AY370" s="158" t="s">
        <v>161</v>
      </c>
    </row>
    <row r="371" spans="2:51" s="12" customFormat="1" ht="12">
      <c r="B371" s="150"/>
      <c r="D371" s="151" t="s">
        <v>173</v>
      </c>
      <c r="E371" s="152" t="s">
        <v>3</v>
      </c>
      <c r="F371" s="153" t="s">
        <v>2995</v>
      </c>
      <c r="H371" s="152" t="s">
        <v>3</v>
      </c>
      <c r="I371" s="154"/>
      <c r="L371" s="150"/>
      <c r="M371" s="155"/>
      <c r="T371" s="156"/>
      <c r="AT371" s="152" t="s">
        <v>173</v>
      </c>
      <c r="AU371" s="152" t="s">
        <v>82</v>
      </c>
      <c r="AV371" s="12" t="s">
        <v>80</v>
      </c>
      <c r="AW371" s="12" t="s">
        <v>32</v>
      </c>
      <c r="AX371" s="12" t="s">
        <v>73</v>
      </c>
      <c r="AY371" s="152" t="s">
        <v>161</v>
      </c>
    </row>
    <row r="372" spans="2:51" s="13" customFormat="1" ht="12">
      <c r="B372" s="157"/>
      <c r="D372" s="151" t="s">
        <v>173</v>
      </c>
      <c r="E372" s="158" t="s">
        <v>3</v>
      </c>
      <c r="F372" s="159" t="s">
        <v>2996</v>
      </c>
      <c r="H372" s="160">
        <v>2.018</v>
      </c>
      <c r="I372" s="161"/>
      <c r="L372" s="157"/>
      <c r="M372" s="162"/>
      <c r="T372" s="163"/>
      <c r="AT372" s="158" t="s">
        <v>173</v>
      </c>
      <c r="AU372" s="158" t="s">
        <v>82</v>
      </c>
      <c r="AV372" s="13" t="s">
        <v>82</v>
      </c>
      <c r="AW372" s="13" t="s">
        <v>32</v>
      </c>
      <c r="AX372" s="13" t="s">
        <v>73</v>
      </c>
      <c r="AY372" s="158" t="s">
        <v>161</v>
      </c>
    </row>
    <row r="373" spans="2:51" s="12" customFormat="1" ht="12">
      <c r="B373" s="150"/>
      <c r="D373" s="151" t="s">
        <v>173</v>
      </c>
      <c r="E373" s="152" t="s">
        <v>3</v>
      </c>
      <c r="F373" s="153" t="s">
        <v>2997</v>
      </c>
      <c r="H373" s="152" t="s">
        <v>3</v>
      </c>
      <c r="I373" s="154"/>
      <c r="L373" s="150"/>
      <c r="M373" s="155"/>
      <c r="T373" s="156"/>
      <c r="AT373" s="152" t="s">
        <v>173</v>
      </c>
      <c r="AU373" s="152" t="s">
        <v>82</v>
      </c>
      <c r="AV373" s="12" t="s">
        <v>80</v>
      </c>
      <c r="AW373" s="12" t="s">
        <v>32</v>
      </c>
      <c r="AX373" s="12" t="s">
        <v>73</v>
      </c>
      <c r="AY373" s="152" t="s">
        <v>161</v>
      </c>
    </row>
    <row r="374" spans="2:51" s="13" customFormat="1" ht="12">
      <c r="B374" s="157"/>
      <c r="D374" s="151" t="s">
        <v>173</v>
      </c>
      <c r="E374" s="158" t="s">
        <v>3</v>
      </c>
      <c r="F374" s="159" t="s">
        <v>2998</v>
      </c>
      <c r="H374" s="160">
        <v>0.87</v>
      </c>
      <c r="I374" s="161"/>
      <c r="L374" s="157"/>
      <c r="M374" s="162"/>
      <c r="T374" s="163"/>
      <c r="AT374" s="158" t="s">
        <v>173</v>
      </c>
      <c r="AU374" s="158" t="s">
        <v>82</v>
      </c>
      <c r="AV374" s="13" t="s">
        <v>82</v>
      </c>
      <c r="AW374" s="13" t="s">
        <v>32</v>
      </c>
      <c r="AX374" s="13" t="s">
        <v>73</v>
      </c>
      <c r="AY374" s="158" t="s">
        <v>161</v>
      </c>
    </row>
    <row r="375" spans="2:51" s="15" customFormat="1" ht="12">
      <c r="B375" s="181"/>
      <c r="D375" s="151" t="s">
        <v>173</v>
      </c>
      <c r="E375" s="182" t="s">
        <v>3</v>
      </c>
      <c r="F375" s="183" t="s">
        <v>432</v>
      </c>
      <c r="H375" s="184">
        <v>34.647999999999996</v>
      </c>
      <c r="I375" s="185"/>
      <c r="L375" s="181"/>
      <c r="M375" s="186"/>
      <c r="T375" s="187"/>
      <c r="AT375" s="182" t="s">
        <v>173</v>
      </c>
      <c r="AU375" s="182" t="s">
        <v>82</v>
      </c>
      <c r="AV375" s="15" t="s">
        <v>199</v>
      </c>
      <c r="AW375" s="15" t="s">
        <v>32</v>
      </c>
      <c r="AX375" s="15" t="s">
        <v>73</v>
      </c>
      <c r="AY375" s="182" t="s">
        <v>161</v>
      </c>
    </row>
    <row r="376" spans="2:51" s="12" customFormat="1" ht="12">
      <c r="B376" s="150"/>
      <c r="D376" s="151" t="s">
        <v>173</v>
      </c>
      <c r="E376" s="152" t="s">
        <v>3</v>
      </c>
      <c r="F376" s="153" t="s">
        <v>2999</v>
      </c>
      <c r="H376" s="152" t="s">
        <v>3</v>
      </c>
      <c r="I376" s="154"/>
      <c r="L376" s="150"/>
      <c r="M376" s="155"/>
      <c r="T376" s="156"/>
      <c r="AT376" s="152" t="s">
        <v>173</v>
      </c>
      <c r="AU376" s="152" t="s">
        <v>82</v>
      </c>
      <c r="AV376" s="12" t="s">
        <v>80</v>
      </c>
      <c r="AW376" s="12" t="s">
        <v>32</v>
      </c>
      <c r="AX376" s="12" t="s">
        <v>73</v>
      </c>
      <c r="AY376" s="152" t="s">
        <v>161</v>
      </c>
    </row>
    <row r="377" spans="2:51" s="12" customFormat="1" ht="12">
      <c r="B377" s="150"/>
      <c r="D377" s="151" t="s">
        <v>173</v>
      </c>
      <c r="E377" s="152" t="s">
        <v>3</v>
      </c>
      <c r="F377" s="153" t="s">
        <v>3000</v>
      </c>
      <c r="H377" s="152" t="s">
        <v>3</v>
      </c>
      <c r="I377" s="154"/>
      <c r="L377" s="150"/>
      <c r="M377" s="155"/>
      <c r="T377" s="156"/>
      <c r="AT377" s="152" t="s">
        <v>173</v>
      </c>
      <c r="AU377" s="152" t="s">
        <v>82</v>
      </c>
      <c r="AV377" s="12" t="s">
        <v>80</v>
      </c>
      <c r="AW377" s="12" t="s">
        <v>32</v>
      </c>
      <c r="AX377" s="12" t="s">
        <v>73</v>
      </c>
      <c r="AY377" s="152" t="s">
        <v>161</v>
      </c>
    </row>
    <row r="378" spans="2:51" s="13" customFormat="1" ht="12">
      <c r="B378" s="157"/>
      <c r="D378" s="151" t="s">
        <v>173</v>
      </c>
      <c r="E378" s="158" t="s">
        <v>3</v>
      </c>
      <c r="F378" s="159" t="s">
        <v>3001</v>
      </c>
      <c r="H378" s="160">
        <v>10.6</v>
      </c>
      <c r="I378" s="161"/>
      <c r="L378" s="157"/>
      <c r="M378" s="162"/>
      <c r="T378" s="163"/>
      <c r="AT378" s="158" t="s">
        <v>173</v>
      </c>
      <c r="AU378" s="158" t="s">
        <v>82</v>
      </c>
      <c r="AV378" s="13" t="s">
        <v>82</v>
      </c>
      <c r="AW378" s="13" t="s">
        <v>32</v>
      </c>
      <c r="AX378" s="13" t="s">
        <v>73</v>
      </c>
      <c r="AY378" s="158" t="s">
        <v>161</v>
      </c>
    </row>
    <row r="379" spans="2:51" s="13" customFormat="1" ht="22.5">
      <c r="B379" s="157"/>
      <c r="D379" s="151" t="s">
        <v>173</v>
      </c>
      <c r="E379" s="158" t="s">
        <v>3</v>
      </c>
      <c r="F379" s="159" t="s">
        <v>3002</v>
      </c>
      <c r="H379" s="160">
        <v>23.487</v>
      </c>
      <c r="I379" s="161"/>
      <c r="L379" s="157"/>
      <c r="M379" s="162"/>
      <c r="T379" s="163"/>
      <c r="AT379" s="158" t="s">
        <v>173</v>
      </c>
      <c r="AU379" s="158" t="s">
        <v>82</v>
      </c>
      <c r="AV379" s="13" t="s">
        <v>82</v>
      </c>
      <c r="AW379" s="13" t="s">
        <v>32</v>
      </c>
      <c r="AX379" s="13" t="s">
        <v>73</v>
      </c>
      <c r="AY379" s="158" t="s">
        <v>161</v>
      </c>
    </row>
    <row r="380" spans="2:51" s="13" customFormat="1" ht="12">
      <c r="B380" s="157"/>
      <c r="D380" s="151" t="s">
        <v>173</v>
      </c>
      <c r="E380" s="158" t="s">
        <v>3</v>
      </c>
      <c r="F380" s="159" t="s">
        <v>3003</v>
      </c>
      <c r="H380" s="160">
        <v>3.729</v>
      </c>
      <c r="I380" s="161"/>
      <c r="L380" s="157"/>
      <c r="M380" s="162"/>
      <c r="T380" s="163"/>
      <c r="AT380" s="158" t="s">
        <v>173</v>
      </c>
      <c r="AU380" s="158" t="s">
        <v>82</v>
      </c>
      <c r="AV380" s="13" t="s">
        <v>82</v>
      </c>
      <c r="AW380" s="13" t="s">
        <v>32</v>
      </c>
      <c r="AX380" s="13" t="s">
        <v>73</v>
      </c>
      <c r="AY380" s="158" t="s">
        <v>161</v>
      </c>
    </row>
    <row r="381" spans="2:51" s="12" customFormat="1" ht="12">
      <c r="B381" s="150"/>
      <c r="D381" s="151" t="s">
        <v>173</v>
      </c>
      <c r="E381" s="152" t="s">
        <v>3</v>
      </c>
      <c r="F381" s="153" t="s">
        <v>3004</v>
      </c>
      <c r="H381" s="152" t="s">
        <v>3</v>
      </c>
      <c r="I381" s="154"/>
      <c r="L381" s="150"/>
      <c r="M381" s="155"/>
      <c r="T381" s="156"/>
      <c r="AT381" s="152" t="s">
        <v>173</v>
      </c>
      <c r="AU381" s="152" t="s">
        <v>82</v>
      </c>
      <c r="AV381" s="12" t="s">
        <v>80</v>
      </c>
      <c r="AW381" s="12" t="s">
        <v>32</v>
      </c>
      <c r="AX381" s="12" t="s">
        <v>73</v>
      </c>
      <c r="AY381" s="152" t="s">
        <v>161</v>
      </c>
    </row>
    <row r="382" spans="2:51" s="13" customFormat="1" ht="12">
      <c r="B382" s="157"/>
      <c r="D382" s="151" t="s">
        <v>173</v>
      </c>
      <c r="E382" s="158" t="s">
        <v>3</v>
      </c>
      <c r="F382" s="159" t="s">
        <v>3005</v>
      </c>
      <c r="H382" s="160">
        <v>12.512</v>
      </c>
      <c r="I382" s="161"/>
      <c r="L382" s="157"/>
      <c r="M382" s="162"/>
      <c r="T382" s="163"/>
      <c r="AT382" s="158" t="s">
        <v>173</v>
      </c>
      <c r="AU382" s="158" t="s">
        <v>82</v>
      </c>
      <c r="AV382" s="13" t="s">
        <v>82</v>
      </c>
      <c r="AW382" s="13" t="s">
        <v>32</v>
      </c>
      <c r="AX382" s="13" t="s">
        <v>73</v>
      </c>
      <c r="AY382" s="158" t="s">
        <v>161</v>
      </c>
    </row>
    <row r="383" spans="2:51" s="12" customFormat="1" ht="12">
      <c r="B383" s="150"/>
      <c r="D383" s="151" t="s">
        <v>173</v>
      </c>
      <c r="E383" s="152" t="s">
        <v>3</v>
      </c>
      <c r="F383" s="153" t="s">
        <v>3006</v>
      </c>
      <c r="H383" s="152" t="s">
        <v>3</v>
      </c>
      <c r="I383" s="154"/>
      <c r="L383" s="150"/>
      <c r="M383" s="155"/>
      <c r="T383" s="156"/>
      <c r="AT383" s="152" t="s">
        <v>173</v>
      </c>
      <c r="AU383" s="152" t="s">
        <v>82</v>
      </c>
      <c r="AV383" s="12" t="s">
        <v>80</v>
      </c>
      <c r="AW383" s="12" t="s">
        <v>32</v>
      </c>
      <c r="AX383" s="12" t="s">
        <v>73</v>
      </c>
      <c r="AY383" s="152" t="s">
        <v>161</v>
      </c>
    </row>
    <row r="384" spans="2:51" s="13" customFormat="1" ht="22.5">
      <c r="B384" s="157"/>
      <c r="D384" s="151" t="s">
        <v>173</v>
      </c>
      <c r="E384" s="158" t="s">
        <v>3</v>
      </c>
      <c r="F384" s="159" t="s">
        <v>3007</v>
      </c>
      <c r="H384" s="160">
        <v>34.887</v>
      </c>
      <c r="I384" s="161"/>
      <c r="L384" s="157"/>
      <c r="M384" s="162"/>
      <c r="T384" s="163"/>
      <c r="AT384" s="158" t="s">
        <v>173</v>
      </c>
      <c r="AU384" s="158" t="s">
        <v>82</v>
      </c>
      <c r="AV384" s="13" t="s">
        <v>82</v>
      </c>
      <c r="AW384" s="13" t="s">
        <v>32</v>
      </c>
      <c r="AX384" s="13" t="s">
        <v>73</v>
      </c>
      <c r="AY384" s="158" t="s">
        <v>161</v>
      </c>
    </row>
    <row r="385" spans="2:51" s="12" customFormat="1" ht="12">
      <c r="B385" s="150"/>
      <c r="D385" s="151" t="s">
        <v>173</v>
      </c>
      <c r="E385" s="152" t="s">
        <v>3</v>
      </c>
      <c r="F385" s="153" t="s">
        <v>3008</v>
      </c>
      <c r="H385" s="152" t="s">
        <v>3</v>
      </c>
      <c r="I385" s="154"/>
      <c r="L385" s="150"/>
      <c r="M385" s="155"/>
      <c r="T385" s="156"/>
      <c r="AT385" s="152" t="s">
        <v>173</v>
      </c>
      <c r="AU385" s="152" t="s">
        <v>82</v>
      </c>
      <c r="AV385" s="12" t="s">
        <v>80</v>
      </c>
      <c r="AW385" s="12" t="s">
        <v>32</v>
      </c>
      <c r="AX385" s="12" t="s">
        <v>73</v>
      </c>
      <c r="AY385" s="152" t="s">
        <v>161</v>
      </c>
    </row>
    <row r="386" spans="2:51" s="13" customFormat="1" ht="12">
      <c r="B386" s="157"/>
      <c r="D386" s="151" t="s">
        <v>173</v>
      </c>
      <c r="E386" s="158" t="s">
        <v>3</v>
      </c>
      <c r="F386" s="159" t="s">
        <v>3009</v>
      </c>
      <c r="H386" s="160">
        <v>7.72</v>
      </c>
      <c r="I386" s="161"/>
      <c r="L386" s="157"/>
      <c r="M386" s="162"/>
      <c r="T386" s="163"/>
      <c r="AT386" s="158" t="s">
        <v>173</v>
      </c>
      <c r="AU386" s="158" t="s">
        <v>82</v>
      </c>
      <c r="AV386" s="13" t="s">
        <v>82</v>
      </c>
      <c r="AW386" s="13" t="s">
        <v>32</v>
      </c>
      <c r="AX386" s="13" t="s">
        <v>73</v>
      </c>
      <c r="AY386" s="158" t="s">
        <v>161</v>
      </c>
    </row>
    <row r="387" spans="2:51" s="12" customFormat="1" ht="12">
      <c r="B387" s="150"/>
      <c r="D387" s="151" t="s">
        <v>173</v>
      </c>
      <c r="E387" s="152" t="s">
        <v>3</v>
      </c>
      <c r="F387" s="153" t="s">
        <v>3010</v>
      </c>
      <c r="H387" s="152" t="s">
        <v>3</v>
      </c>
      <c r="I387" s="154"/>
      <c r="L387" s="150"/>
      <c r="M387" s="155"/>
      <c r="T387" s="156"/>
      <c r="AT387" s="152" t="s">
        <v>173</v>
      </c>
      <c r="AU387" s="152" t="s">
        <v>82</v>
      </c>
      <c r="AV387" s="12" t="s">
        <v>80</v>
      </c>
      <c r="AW387" s="12" t="s">
        <v>32</v>
      </c>
      <c r="AX387" s="12" t="s">
        <v>73</v>
      </c>
      <c r="AY387" s="152" t="s">
        <v>161</v>
      </c>
    </row>
    <row r="388" spans="2:51" s="13" customFormat="1" ht="22.5">
      <c r="B388" s="157"/>
      <c r="D388" s="151" t="s">
        <v>173</v>
      </c>
      <c r="E388" s="158" t="s">
        <v>3</v>
      </c>
      <c r="F388" s="159" t="s">
        <v>3011</v>
      </c>
      <c r="H388" s="160">
        <v>85.47</v>
      </c>
      <c r="I388" s="161"/>
      <c r="L388" s="157"/>
      <c r="M388" s="162"/>
      <c r="T388" s="163"/>
      <c r="AT388" s="158" t="s">
        <v>173</v>
      </c>
      <c r="AU388" s="158" t="s">
        <v>82</v>
      </c>
      <c r="AV388" s="13" t="s">
        <v>82</v>
      </c>
      <c r="AW388" s="13" t="s">
        <v>32</v>
      </c>
      <c r="AX388" s="13" t="s">
        <v>73</v>
      </c>
      <c r="AY388" s="158" t="s">
        <v>161</v>
      </c>
    </row>
    <row r="389" spans="2:51" s="13" customFormat="1" ht="22.5">
      <c r="B389" s="157"/>
      <c r="D389" s="151" t="s">
        <v>173</v>
      </c>
      <c r="E389" s="158" t="s">
        <v>3</v>
      </c>
      <c r="F389" s="159" t="s">
        <v>3012</v>
      </c>
      <c r="H389" s="160">
        <v>-15.678</v>
      </c>
      <c r="I389" s="161"/>
      <c r="L389" s="157"/>
      <c r="M389" s="162"/>
      <c r="T389" s="163"/>
      <c r="AT389" s="158" t="s">
        <v>173</v>
      </c>
      <c r="AU389" s="158" t="s">
        <v>82</v>
      </c>
      <c r="AV389" s="13" t="s">
        <v>82</v>
      </c>
      <c r="AW389" s="13" t="s">
        <v>32</v>
      </c>
      <c r="AX389" s="13" t="s">
        <v>73</v>
      </c>
      <c r="AY389" s="158" t="s">
        <v>161</v>
      </c>
    </row>
    <row r="390" spans="2:51" s="13" customFormat="1" ht="12">
      <c r="B390" s="157"/>
      <c r="D390" s="151" t="s">
        <v>173</v>
      </c>
      <c r="E390" s="158" t="s">
        <v>3</v>
      </c>
      <c r="F390" s="159" t="s">
        <v>3013</v>
      </c>
      <c r="H390" s="160">
        <v>2.316</v>
      </c>
      <c r="I390" s="161"/>
      <c r="L390" s="157"/>
      <c r="M390" s="162"/>
      <c r="T390" s="163"/>
      <c r="AT390" s="158" t="s">
        <v>173</v>
      </c>
      <c r="AU390" s="158" t="s">
        <v>82</v>
      </c>
      <c r="AV390" s="13" t="s">
        <v>82</v>
      </c>
      <c r="AW390" s="13" t="s">
        <v>32</v>
      </c>
      <c r="AX390" s="13" t="s">
        <v>73</v>
      </c>
      <c r="AY390" s="158" t="s">
        <v>161</v>
      </c>
    </row>
    <row r="391" spans="2:51" s="12" customFormat="1" ht="12">
      <c r="B391" s="150"/>
      <c r="D391" s="151" t="s">
        <v>173</v>
      </c>
      <c r="E391" s="152" t="s">
        <v>3</v>
      </c>
      <c r="F391" s="153" t="s">
        <v>3014</v>
      </c>
      <c r="H391" s="152" t="s">
        <v>3</v>
      </c>
      <c r="I391" s="154"/>
      <c r="L391" s="150"/>
      <c r="M391" s="155"/>
      <c r="T391" s="156"/>
      <c r="AT391" s="152" t="s">
        <v>173</v>
      </c>
      <c r="AU391" s="152" t="s">
        <v>82</v>
      </c>
      <c r="AV391" s="12" t="s">
        <v>80</v>
      </c>
      <c r="AW391" s="12" t="s">
        <v>32</v>
      </c>
      <c r="AX391" s="12" t="s">
        <v>73</v>
      </c>
      <c r="AY391" s="152" t="s">
        <v>161</v>
      </c>
    </row>
    <row r="392" spans="2:51" s="13" customFormat="1" ht="12">
      <c r="B392" s="157"/>
      <c r="D392" s="151" t="s">
        <v>173</v>
      </c>
      <c r="E392" s="158" t="s">
        <v>3</v>
      </c>
      <c r="F392" s="159" t="s">
        <v>3015</v>
      </c>
      <c r="H392" s="160">
        <v>3.99</v>
      </c>
      <c r="I392" s="161"/>
      <c r="L392" s="157"/>
      <c r="M392" s="162"/>
      <c r="T392" s="163"/>
      <c r="AT392" s="158" t="s">
        <v>173</v>
      </c>
      <c r="AU392" s="158" t="s">
        <v>82</v>
      </c>
      <c r="AV392" s="13" t="s">
        <v>82</v>
      </c>
      <c r="AW392" s="13" t="s">
        <v>32</v>
      </c>
      <c r="AX392" s="13" t="s">
        <v>73</v>
      </c>
      <c r="AY392" s="158" t="s">
        <v>161</v>
      </c>
    </row>
    <row r="393" spans="2:51" s="12" customFormat="1" ht="12">
      <c r="B393" s="150"/>
      <c r="D393" s="151" t="s">
        <v>173</v>
      </c>
      <c r="E393" s="152" t="s">
        <v>3</v>
      </c>
      <c r="F393" s="153" t="s">
        <v>3016</v>
      </c>
      <c r="H393" s="152" t="s">
        <v>3</v>
      </c>
      <c r="I393" s="154"/>
      <c r="L393" s="150"/>
      <c r="M393" s="155"/>
      <c r="T393" s="156"/>
      <c r="AT393" s="152" t="s">
        <v>173</v>
      </c>
      <c r="AU393" s="152" t="s">
        <v>82</v>
      </c>
      <c r="AV393" s="12" t="s">
        <v>80</v>
      </c>
      <c r="AW393" s="12" t="s">
        <v>32</v>
      </c>
      <c r="AX393" s="12" t="s">
        <v>73</v>
      </c>
      <c r="AY393" s="152" t="s">
        <v>161</v>
      </c>
    </row>
    <row r="394" spans="2:51" s="13" customFormat="1" ht="12">
      <c r="B394" s="157"/>
      <c r="D394" s="151" t="s">
        <v>173</v>
      </c>
      <c r="E394" s="158" t="s">
        <v>3</v>
      </c>
      <c r="F394" s="159" t="s">
        <v>3017</v>
      </c>
      <c r="H394" s="160">
        <v>6.945</v>
      </c>
      <c r="I394" s="161"/>
      <c r="L394" s="157"/>
      <c r="M394" s="162"/>
      <c r="T394" s="163"/>
      <c r="AT394" s="158" t="s">
        <v>173</v>
      </c>
      <c r="AU394" s="158" t="s">
        <v>82</v>
      </c>
      <c r="AV394" s="13" t="s">
        <v>82</v>
      </c>
      <c r="AW394" s="13" t="s">
        <v>32</v>
      </c>
      <c r="AX394" s="13" t="s">
        <v>73</v>
      </c>
      <c r="AY394" s="158" t="s">
        <v>161</v>
      </c>
    </row>
    <row r="395" spans="2:51" s="15" customFormat="1" ht="12">
      <c r="B395" s="181"/>
      <c r="D395" s="151" t="s">
        <v>173</v>
      </c>
      <c r="E395" s="182" t="s">
        <v>3</v>
      </c>
      <c r="F395" s="183" t="s">
        <v>432</v>
      </c>
      <c r="H395" s="184">
        <v>175.978</v>
      </c>
      <c r="I395" s="185"/>
      <c r="L395" s="181"/>
      <c r="M395" s="186"/>
      <c r="T395" s="187"/>
      <c r="AT395" s="182" t="s">
        <v>173</v>
      </c>
      <c r="AU395" s="182" t="s">
        <v>82</v>
      </c>
      <c r="AV395" s="15" t="s">
        <v>199</v>
      </c>
      <c r="AW395" s="15" t="s">
        <v>32</v>
      </c>
      <c r="AX395" s="15" t="s">
        <v>73</v>
      </c>
      <c r="AY395" s="182" t="s">
        <v>161</v>
      </c>
    </row>
    <row r="396" spans="2:51" s="12" customFormat="1" ht="12">
      <c r="B396" s="150"/>
      <c r="D396" s="151" t="s">
        <v>173</v>
      </c>
      <c r="E396" s="152" t="s">
        <v>3</v>
      </c>
      <c r="F396" s="153" t="s">
        <v>2934</v>
      </c>
      <c r="H396" s="152" t="s">
        <v>3</v>
      </c>
      <c r="I396" s="154"/>
      <c r="L396" s="150"/>
      <c r="M396" s="155"/>
      <c r="T396" s="156"/>
      <c r="AT396" s="152" t="s">
        <v>173</v>
      </c>
      <c r="AU396" s="152" t="s">
        <v>82</v>
      </c>
      <c r="AV396" s="12" t="s">
        <v>80</v>
      </c>
      <c r="AW396" s="12" t="s">
        <v>32</v>
      </c>
      <c r="AX396" s="12" t="s">
        <v>73</v>
      </c>
      <c r="AY396" s="152" t="s">
        <v>161</v>
      </c>
    </row>
    <row r="397" spans="2:51" s="12" customFormat="1" ht="12">
      <c r="B397" s="150"/>
      <c r="D397" s="151" t="s">
        <v>173</v>
      </c>
      <c r="E397" s="152" t="s">
        <v>3</v>
      </c>
      <c r="F397" s="153" t="s">
        <v>3018</v>
      </c>
      <c r="H397" s="152" t="s">
        <v>3</v>
      </c>
      <c r="I397" s="154"/>
      <c r="L397" s="150"/>
      <c r="M397" s="155"/>
      <c r="T397" s="156"/>
      <c r="AT397" s="152" t="s">
        <v>173</v>
      </c>
      <c r="AU397" s="152" t="s">
        <v>82</v>
      </c>
      <c r="AV397" s="12" t="s">
        <v>80</v>
      </c>
      <c r="AW397" s="12" t="s">
        <v>32</v>
      </c>
      <c r="AX397" s="12" t="s">
        <v>73</v>
      </c>
      <c r="AY397" s="152" t="s">
        <v>161</v>
      </c>
    </row>
    <row r="398" spans="2:51" s="13" customFormat="1" ht="12">
      <c r="B398" s="157"/>
      <c r="D398" s="151" t="s">
        <v>173</v>
      </c>
      <c r="E398" s="158" t="s">
        <v>3</v>
      </c>
      <c r="F398" s="159" t="s">
        <v>3019</v>
      </c>
      <c r="H398" s="160">
        <v>7</v>
      </c>
      <c r="I398" s="161"/>
      <c r="L398" s="157"/>
      <c r="M398" s="162"/>
      <c r="T398" s="163"/>
      <c r="AT398" s="158" t="s">
        <v>173</v>
      </c>
      <c r="AU398" s="158" t="s">
        <v>82</v>
      </c>
      <c r="AV398" s="13" t="s">
        <v>82</v>
      </c>
      <c r="AW398" s="13" t="s">
        <v>32</v>
      </c>
      <c r="AX398" s="13" t="s">
        <v>73</v>
      </c>
      <c r="AY398" s="158" t="s">
        <v>161</v>
      </c>
    </row>
    <row r="399" spans="2:51" s="15" customFormat="1" ht="12">
      <c r="B399" s="181"/>
      <c r="D399" s="151" t="s">
        <v>173</v>
      </c>
      <c r="E399" s="182" t="s">
        <v>3</v>
      </c>
      <c r="F399" s="183" t="s">
        <v>432</v>
      </c>
      <c r="H399" s="184">
        <v>7</v>
      </c>
      <c r="I399" s="185"/>
      <c r="L399" s="181"/>
      <c r="M399" s="186"/>
      <c r="T399" s="187"/>
      <c r="AT399" s="182" t="s">
        <v>173</v>
      </c>
      <c r="AU399" s="182" t="s">
        <v>82</v>
      </c>
      <c r="AV399" s="15" t="s">
        <v>199</v>
      </c>
      <c r="AW399" s="15" t="s">
        <v>32</v>
      </c>
      <c r="AX399" s="15" t="s">
        <v>73</v>
      </c>
      <c r="AY399" s="182" t="s">
        <v>161</v>
      </c>
    </row>
    <row r="400" spans="2:51" s="14" customFormat="1" ht="12">
      <c r="B400" s="164"/>
      <c r="D400" s="151" t="s">
        <v>173</v>
      </c>
      <c r="E400" s="165" t="s">
        <v>3</v>
      </c>
      <c r="F400" s="166" t="s">
        <v>192</v>
      </c>
      <c r="H400" s="167">
        <v>217.626</v>
      </c>
      <c r="I400" s="168"/>
      <c r="L400" s="164"/>
      <c r="M400" s="169"/>
      <c r="T400" s="170"/>
      <c r="AT400" s="165" t="s">
        <v>173</v>
      </c>
      <c r="AU400" s="165" t="s">
        <v>82</v>
      </c>
      <c r="AV400" s="14" t="s">
        <v>169</v>
      </c>
      <c r="AW400" s="14" t="s">
        <v>32</v>
      </c>
      <c r="AX400" s="14" t="s">
        <v>80</v>
      </c>
      <c r="AY400" s="165" t="s">
        <v>161</v>
      </c>
    </row>
    <row r="401" spans="2:65" s="1" customFormat="1" ht="24.2" customHeight="1">
      <c r="B401" s="132"/>
      <c r="C401" s="133" t="s">
        <v>488</v>
      </c>
      <c r="D401" s="133" t="s">
        <v>164</v>
      </c>
      <c r="E401" s="134" t="s">
        <v>489</v>
      </c>
      <c r="F401" s="135" t="s">
        <v>490</v>
      </c>
      <c r="G401" s="136" t="s">
        <v>167</v>
      </c>
      <c r="H401" s="137">
        <v>2.377</v>
      </c>
      <c r="I401" s="138"/>
      <c r="J401" s="139">
        <f>ROUND(I401*H401,2)</f>
        <v>0</v>
      </c>
      <c r="K401" s="135" t="s">
        <v>168</v>
      </c>
      <c r="L401" s="33"/>
      <c r="M401" s="140" t="s">
        <v>3</v>
      </c>
      <c r="N401" s="141" t="s">
        <v>44</v>
      </c>
      <c r="P401" s="142">
        <f>O401*H401</f>
        <v>0</v>
      </c>
      <c r="Q401" s="142">
        <v>0.03358</v>
      </c>
      <c r="R401" s="142">
        <f>Q401*H401</f>
        <v>0.07981965999999999</v>
      </c>
      <c r="S401" s="142">
        <v>0</v>
      </c>
      <c r="T401" s="143">
        <f>S401*H401</f>
        <v>0</v>
      </c>
      <c r="AR401" s="144" t="s">
        <v>169</v>
      </c>
      <c r="AT401" s="144" t="s">
        <v>164</v>
      </c>
      <c r="AU401" s="144" t="s">
        <v>82</v>
      </c>
      <c r="AY401" s="18" t="s">
        <v>161</v>
      </c>
      <c r="BE401" s="145">
        <f>IF(N401="základní",J401,0)</f>
        <v>0</v>
      </c>
      <c r="BF401" s="145">
        <f>IF(N401="snížená",J401,0)</f>
        <v>0</v>
      </c>
      <c r="BG401" s="145">
        <f>IF(N401="zákl. přenesená",J401,0)</f>
        <v>0</v>
      </c>
      <c r="BH401" s="145">
        <f>IF(N401="sníž. přenesená",J401,0)</f>
        <v>0</v>
      </c>
      <c r="BI401" s="145">
        <f>IF(N401="nulová",J401,0)</f>
        <v>0</v>
      </c>
      <c r="BJ401" s="18" t="s">
        <v>80</v>
      </c>
      <c r="BK401" s="145">
        <f>ROUND(I401*H401,2)</f>
        <v>0</v>
      </c>
      <c r="BL401" s="18" t="s">
        <v>169</v>
      </c>
      <c r="BM401" s="144" t="s">
        <v>3030</v>
      </c>
    </row>
    <row r="402" spans="2:47" s="1" customFormat="1" ht="12">
      <c r="B402" s="33"/>
      <c r="D402" s="146" t="s">
        <v>171</v>
      </c>
      <c r="F402" s="147" t="s">
        <v>492</v>
      </c>
      <c r="I402" s="148"/>
      <c r="L402" s="33"/>
      <c r="M402" s="149"/>
      <c r="T402" s="54"/>
      <c r="AT402" s="18" t="s">
        <v>171</v>
      </c>
      <c r="AU402" s="18" t="s">
        <v>82</v>
      </c>
    </row>
    <row r="403" spans="2:51" s="12" customFormat="1" ht="12">
      <c r="B403" s="150"/>
      <c r="D403" s="151" t="s">
        <v>173</v>
      </c>
      <c r="E403" s="152" t="s">
        <v>3</v>
      </c>
      <c r="F403" s="153" t="s">
        <v>3031</v>
      </c>
      <c r="H403" s="152" t="s">
        <v>3</v>
      </c>
      <c r="I403" s="154"/>
      <c r="L403" s="150"/>
      <c r="M403" s="155"/>
      <c r="T403" s="156"/>
      <c r="AT403" s="152" t="s">
        <v>173</v>
      </c>
      <c r="AU403" s="152" t="s">
        <v>82</v>
      </c>
      <c r="AV403" s="12" t="s">
        <v>80</v>
      </c>
      <c r="AW403" s="12" t="s">
        <v>32</v>
      </c>
      <c r="AX403" s="12" t="s">
        <v>73</v>
      </c>
      <c r="AY403" s="152" t="s">
        <v>161</v>
      </c>
    </row>
    <row r="404" spans="2:51" s="13" customFormat="1" ht="12">
      <c r="B404" s="157"/>
      <c r="D404" s="151" t="s">
        <v>173</v>
      </c>
      <c r="E404" s="158" t="s">
        <v>3</v>
      </c>
      <c r="F404" s="159" t="s">
        <v>3032</v>
      </c>
      <c r="H404" s="160">
        <v>2.377</v>
      </c>
      <c r="I404" s="161"/>
      <c r="L404" s="157"/>
      <c r="M404" s="162"/>
      <c r="T404" s="163"/>
      <c r="AT404" s="158" t="s">
        <v>173</v>
      </c>
      <c r="AU404" s="158" t="s">
        <v>82</v>
      </c>
      <c r="AV404" s="13" t="s">
        <v>82</v>
      </c>
      <c r="AW404" s="13" t="s">
        <v>32</v>
      </c>
      <c r="AX404" s="13" t="s">
        <v>80</v>
      </c>
      <c r="AY404" s="158" t="s">
        <v>161</v>
      </c>
    </row>
    <row r="405" spans="2:65" s="1" customFormat="1" ht="49.15" customHeight="1">
      <c r="B405" s="132"/>
      <c r="C405" s="133" t="s">
        <v>513</v>
      </c>
      <c r="D405" s="133" t="s">
        <v>164</v>
      </c>
      <c r="E405" s="134" t="s">
        <v>514</v>
      </c>
      <c r="F405" s="135" t="s">
        <v>515</v>
      </c>
      <c r="G405" s="136" t="s">
        <v>167</v>
      </c>
      <c r="H405" s="137">
        <v>1082.689</v>
      </c>
      <c r="I405" s="138"/>
      <c r="J405" s="139">
        <f>ROUND(I405*H405,2)</f>
        <v>0</v>
      </c>
      <c r="K405" s="135" t="s">
        <v>168</v>
      </c>
      <c r="L405" s="33"/>
      <c r="M405" s="140" t="s">
        <v>3</v>
      </c>
      <c r="N405" s="141" t="s">
        <v>44</v>
      </c>
      <c r="P405" s="142">
        <f>O405*H405</f>
        <v>0</v>
      </c>
      <c r="Q405" s="142">
        <v>0.0284</v>
      </c>
      <c r="R405" s="142">
        <f>Q405*H405</f>
        <v>30.748367600000005</v>
      </c>
      <c r="S405" s="142">
        <v>0</v>
      </c>
      <c r="T405" s="143">
        <f>S405*H405</f>
        <v>0</v>
      </c>
      <c r="AR405" s="144" t="s">
        <v>169</v>
      </c>
      <c r="AT405" s="144" t="s">
        <v>164</v>
      </c>
      <c r="AU405" s="144" t="s">
        <v>82</v>
      </c>
      <c r="AY405" s="18" t="s">
        <v>161</v>
      </c>
      <c r="BE405" s="145">
        <f>IF(N405="základní",J405,0)</f>
        <v>0</v>
      </c>
      <c r="BF405" s="145">
        <f>IF(N405="snížená",J405,0)</f>
        <v>0</v>
      </c>
      <c r="BG405" s="145">
        <f>IF(N405="zákl. přenesená",J405,0)</f>
        <v>0</v>
      </c>
      <c r="BH405" s="145">
        <f>IF(N405="sníž. přenesená",J405,0)</f>
        <v>0</v>
      </c>
      <c r="BI405" s="145">
        <f>IF(N405="nulová",J405,0)</f>
        <v>0</v>
      </c>
      <c r="BJ405" s="18" t="s">
        <v>80</v>
      </c>
      <c r="BK405" s="145">
        <f>ROUND(I405*H405,2)</f>
        <v>0</v>
      </c>
      <c r="BL405" s="18" t="s">
        <v>169</v>
      </c>
      <c r="BM405" s="144" t="s">
        <v>3033</v>
      </c>
    </row>
    <row r="406" spans="2:47" s="1" customFormat="1" ht="12">
      <c r="B406" s="33"/>
      <c r="D406" s="146" t="s">
        <v>171</v>
      </c>
      <c r="F406" s="147" t="s">
        <v>517</v>
      </c>
      <c r="I406" s="148"/>
      <c r="L406" s="33"/>
      <c r="M406" s="149"/>
      <c r="T406" s="54"/>
      <c r="AT406" s="18" t="s">
        <v>171</v>
      </c>
      <c r="AU406" s="18" t="s">
        <v>82</v>
      </c>
    </row>
    <row r="407" spans="2:51" s="12" customFormat="1" ht="12">
      <c r="B407" s="150"/>
      <c r="D407" s="151" t="s">
        <v>173</v>
      </c>
      <c r="E407" s="152" t="s">
        <v>3</v>
      </c>
      <c r="F407" s="153" t="s">
        <v>3034</v>
      </c>
      <c r="H407" s="152" t="s">
        <v>3</v>
      </c>
      <c r="I407" s="154"/>
      <c r="L407" s="150"/>
      <c r="M407" s="155"/>
      <c r="T407" s="156"/>
      <c r="AT407" s="152" t="s">
        <v>173</v>
      </c>
      <c r="AU407" s="152" t="s">
        <v>82</v>
      </c>
      <c r="AV407" s="12" t="s">
        <v>80</v>
      </c>
      <c r="AW407" s="12" t="s">
        <v>32</v>
      </c>
      <c r="AX407" s="12" t="s">
        <v>73</v>
      </c>
      <c r="AY407" s="152" t="s">
        <v>161</v>
      </c>
    </row>
    <row r="408" spans="2:51" s="13" customFormat="1" ht="22.5">
      <c r="B408" s="157"/>
      <c r="D408" s="151" t="s">
        <v>173</v>
      </c>
      <c r="E408" s="158" t="s">
        <v>3</v>
      </c>
      <c r="F408" s="159" t="s">
        <v>3035</v>
      </c>
      <c r="H408" s="160">
        <v>147.388</v>
      </c>
      <c r="I408" s="161"/>
      <c r="L408" s="157"/>
      <c r="M408" s="162"/>
      <c r="T408" s="163"/>
      <c r="AT408" s="158" t="s">
        <v>173</v>
      </c>
      <c r="AU408" s="158" t="s">
        <v>82</v>
      </c>
      <c r="AV408" s="13" t="s">
        <v>82</v>
      </c>
      <c r="AW408" s="13" t="s">
        <v>32</v>
      </c>
      <c r="AX408" s="13" t="s">
        <v>73</v>
      </c>
      <c r="AY408" s="158" t="s">
        <v>161</v>
      </c>
    </row>
    <row r="409" spans="2:51" s="13" customFormat="1" ht="22.5">
      <c r="B409" s="157"/>
      <c r="D409" s="151" t="s">
        <v>173</v>
      </c>
      <c r="E409" s="158" t="s">
        <v>3</v>
      </c>
      <c r="F409" s="159" t="s">
        <v>3036</v>
      </c>
      <c r="H409" s="160">
        <v>-13.834</v>
      </c>
      <c r="I409" s="161"/>
      <c r="L409" s="157"/>
      <c r="M409" s="162"/>
      <c r="T409" s="163"/>
      <c r="AT409" s="158" t="s">
        <v>173</v>
      </c>
      <c r="AU409" s="158" t="s">
        <v>82</v>
      </c>
      <c r="AV409" s="13" t="s">
        <v>82</v>
      </c>
      <c r="AW409" s="13" t="s">
        <v>32</v>
      </c>
      <c r="AX409" s="13" t="s">
        <v>73</v>
      </c>
      <c r="AY409" s="158" t="s">
        <v>161</v>
      </c>
    </row>
    <row r="410" spans="2:51" s="12" customFormat="1" ht="12">
      <c r="B410" s="150"/>
      <c r="D410" s="151" t="s">
        <v>173</v>
      </c>
      <c r="E410" s="152" t="s">
        <v>3</v>
      </c>
      <c r="F410" s="153" t="s">
        <v>3037</v>
      </c>
      <c r="H410" s="152" t="s">
        <v>3</v>
      </c>
      <c r="I410" s="154"/>
      <c r="L410" s="150"/>
      <c r="M410" s="155"/>
      <c r="T410" s="156"/>
      <c r="AT410" s="152" t="s">
        <v>173</v>
      </c>
      <c r="AU410" s="152" t="s">
        <v>82</v>
      </c>
      <c r="AV410" s="12" t="s">
        <v>80</v>
      </c>
      <c r="AW410" s="12" t="s">
        <v>32</v>
      </c>
      <c r="AX410" s="12" t="s">
        <v>73</v>
      </c>
      <c r="AY410" s="152" t="s">
        <v>161</v>
      </c>
    </row>
    <row r="411" spans="2:51" s="13" customFormat="1" ht="12">
      <c r="B411" s="157"/>
      <c r="D411" s="151" t="s">
        <v>173</v>
      </c>
      <c r="E411" s="158" t="s">
        <v>3</v>
      </c>
      <c r="F411" s="159" t="s">
        <v>3038</v>
      </c>
      <c r="H411" s="160">
        <v>43.18</v>
      </c>
      <c r="I411" s="161"/>
      <c r="L411" s="157"/>
      <c r="M411" s="162"/>
      <c r="T411" s="163"/>
      <c r="AT411" s="158" t="s">
        <v>173</v>
      </c>
      <c r="AU411" s="158" t="s">
        <v>82</v>
      </c>
      <c r="AV411" s="13" t="s">
        <v>82</v>
      </c>
      <c r="AW411" s="13" t="s">
        <v>32</v>
      </c>
      <c r="AX411" s="13" t="s">
        <v>73</v>
      </c>
      <c r="AY411" s="158" t="s">
        <v>161</v>
      </c>
    </row>
    <row r="412" spans="2:51" s="12" customFormat="1" ht="12">
      <c r="B412" s="150"/>
      <c r="D412" s="151" t="s">
        <v>173</v>
      </c>
      <c r="E412" s="152" t="s">
        <v>3</v>
      </c>
      <c r="F412" s="153" t="s">
        <v>3039</v>
      </c>
      <c r="H412" s="152" t="s">
        <v>3</v>
      </c>
      <c r="I412" s="154"/>
      <c r="L412" s="150"/>
      <c r="M412" s="155"/>
      <c r="T412" s="156"/>
      <c r="AT412" s="152" t="s">
        <v>173</v>
      </c>
      <c r="AU412" s="152" t="s">
        <v>82</v>
      </c>
      <c r="AV412" s="12" t="s">
        <v>80</v>
      </c>
      <c r="AW412" s="12" t="s">
        <v>32</v>
      </c>
      <c r="AX412" s="12" t="s">
        <v>73</v>
      </c>
      <c r="AY412" s="152" t="s">
        <v>161</v>
      </c>
    </row>
    <row r="413" spans="2:51" s="13" customFormat="1" ht="22.5">
      <c r="B413" s="157"/>
      <c r="D413" s="151" t="s">
        <v>173</v>
      </c>
      <c r="E413" s="158" t="s">
        <v>3</v>
      </c>
      <c r="F413" s="159" t="s">
        <v>3040</v>
      </c>
      <c r="H413" s="160">
        <v>95.374</v>
      </c>
      <c r="I413" s="161"/>
      <c r="L413" s="157"/>
      <c r="M413" s="162"/>
      <c r="T413" s="163"/>
      <c r="AT413" s="158" t="s">
        <v>173</v>
      </c>
      <c r="AU413" s="158" t="s">
        <v>82</v>
      </c>
      <c r="AV413" s="13" t="s">
        <v>82</v>
      </c>
      <c r="AW413" s="13" t="s">
        <v>32</v>
      </c>
      <c r="AX413" s="13" t="s">
        <v>73</v>
      </c>
      <c r="AY413" s="158" t="s">
        <v>161</v>
      </c>
    </row>
    <row r="414" spans="2:51" s="13" customFormat="1" ht="12">
      <c r="B414" s="157"/>
      <c r="D414" s="151" t="s">
        <v>173</v>
      </c>
      <c r="E414" s="158" t="s">
        <v>3</v>
      </c>
      <c r="F414" s="159" t="s">
        <v>3041</v>
      </c>
      <c r="H414" s="160">
        <v>-2.16</v>
      </c>
      <c r="I414" s="161"/>
      <c r="L414" s="157"/>
      <c r="M414" s="162"/>
      <c r="T414" s="163"/>
      <c r="AT414" s="158" t="s">
        <v>173</v>
      </c>
      <c r="AU414" s="158" t="s">
        <v>82</v>
      </c>
      <c r="AV414" s="13" t="s">
        <v>82</v>
      </c>
      <c r="AW414" s="13" t="s">
        <v>32</v>
      </c>
      <c r="AX414" s="13" t="s">
        <v>73</v>
      </c>
      <c r="AY414" s="158" t="s">
        <v>161</v>
      </c>
    </row>
    <row r="415" spans="2:51" s="12" customFormat="1" ht="12">
      <c r="B415" s="150"/>
      <c r="D415" s="151" t="s">
        <v>173</v>
      </c>
      <c r="E415" s="152" t="s">
        <v>3</v>
      </c>
      <c r="F415" s="153" t="s">
        <v>3042</v>
      </c>
      <c r="H415" s="152" t="s">
        <v>3</v>
      </c>
      <c r="I415" s="154"/>
      <c r="L415" s="150"/>
      <c r="M415" s="155"/>
      <c r="T415" s="156"/>
      <c r="AT415" s="152" t="s">
        <v>173</v>
      </c>
      <c r="AU415" s="152" t="s">
        <v>82</v>
      </c>
      <c r="AV415" s="12" t="s">
        <v>80</v>
      </c>
      <c r="AW415" s="12" t="s">
        <v>32</v>
      </c>
      <c r="AX415" s="12" t="s">
        <v>73</v>
      </c>
      <c r="AY415" s="152" t="s">
        <v>161</v>
      </c>
    </row>
    <row r="416" spans="2:51" s="13" customFormat="1" ht="22.5">
      <c r="B416" s="157"/>
      <c r="D416" s="151" t="s">
        <v>173</v>
      </c>
      <c r="E416" s="158" t="s">
        <v>3</v>
      </c>
      <c r="F416" s="159" t="s">
        <v>3043</v>
      </c>
      <c r="H416" s="160">
        <v>18.905</v>
      </c>
      <c r="I416" s="161"/>
      <c r="L416" s="157"/>
      <c r="M416" s="162"/>
      <c r="T416" s="163"/>
      <c r="AT416" s="158" t="s">
        <v>173</v>
      </c>
      <c r="AU416" s="158" t="s">
        <v>82</v>
      </c>
      <c r="AV416" s="13" t="s">
        <v>82</v>
      </c>
      <c r="AW416" s="13" t="s">
        <v>32</v>
      </c>
      <c r="AX416" s="13" t="s">
        <v>73</v>
      </c>
      <c r="AY416" s="158" t="s">
        <v>161</v>
      </c>
    </row>
    <row r="417" spans="2:51" s="12" customFormat="1" ht="12">
      <c r="B417" s="150"/>
      <c r="D417" s="151" t="s">
        <v>173</v>
      </c>
      <c r="E417" s="152" t="s">
        <v>3</v>
      </c>
      <c r="F417" s="153" t="s">
        <v>3044</v>
      </c>
      <c r="H417" s="152" t="s">
        <v>3</v>
      </c>
      <c r="I417" s="154"/>
      <c r="L417" s="150"/>
      <c r="M417" s="155"/>
      <c r="T417" s="156"/>
      <c r="AT417" s="152" t="s">
        <v>173</v>
      </c>
      <c r="AU417" s="152" t="s">
        <v>82</v>
      </c>
      <c r="AV417" s="12" t="s">
        <v>80</v>
      </c>
      <c r="AW417" s="12" t="s">
        <v>32</v>
      </c>
      <c r="AX417" s="12" t="s">
        <v>73</v>
      </c>
      <c r="AY417" s="152" t="s">
        <v>161</v>
      </c>
    </row>
    <row r="418" spans="2:51" s="13" customFormat="1" ht="22.5">
      <c r="B418" s="157"/>
      <c r="D418" s="151" t="s">
        <v>173</v>
      </c>
      <c r="E418" s="158" t="s">
        <v>3</v>
      </c>
      <c r="F418" s="159" t="s">
        <v>3045</v>
      </c>
      <c r="H418" s="160">
        <v>17.594</v>
      </c>
      <c r="I418" s="161"/>
      <c r="L418" s="157"/>
      <c r="M418" s="162"/>
      <c r="T418" s="163"/>
      <c r="AT418" s="158" t="s">
        <v>173</v>
      </c>
      <c r="AU418" s="158" t="s">
        <v>82</v>
      </c>
      <c r="AV418" s="13" t="s">
        <v>82</v>
      </c>
      <c r="AW418" s="13" t="s">
        <v>32</v>
      </c>
      <c r="AX418" s="13" t="s">
        <v>73</v>
      </c>
      <c r="AY418" s="158" t="s">
        <v>161</v>
      </c>
    </row>
    <row r="419" spans="2:51" s="12" customFormat="1" ht="12">
      <c r="B419" s="150"/>
      <c r="D419" s="151" t="s">
        <v>173</v>
      </c>
      <c r="E419" s="152" t="s">
        <v>3</v>
      </c>
      <c r="F419" s="153" t="s">
        <v>3046</v>
      </c>
      <c r="H419" s="152" t="s">
        <v>3</v>
      </c>
      <c r="I419" s="154"/>
      <c r="L419" s="150"/>
      <c r="M419" s="155"/>
      <c r="T419" s="156"/>
      <c r="AT419" s="152" t="s">
        <v>173</v>
      </c>
      <c r="AU419" s="152" t="s">
        <v>82</v>
      </c>
      <c r="AV419" s="12" t="s">
        <v>80</v>
      </c>
      <c r="AW419" s="12" t="s">
        <v>32</v>
      </c>
      <c r="AX419" s="12" t="s">
        <v>73</v>
      </c>
      <c r="AY419" s="152" t="s">
        <v>161</v>
      </c>
    </row>
    <row r="420" spans="2:51" s="13" customFormat="1" ht="22.5">
      <c r="B420" s="157"/>
      <c r="D420" s="151" t="s">
        <v>173</v>
      </c>
      <c r="E420" s="158" t="s">
        <v>3</v>
      </c>
      <c r="F420" s="159" t="s">
        <v>3047</v>
      </c>
      <c r="H420" s="160">
        <v>18.05</v>
      </c>
      <c r="I420" s="161"/>
      <c r="L420" s="157"/>
      <c r="M420" s="162"/>
      <c r="T420" s="163"/>
      <c r="AT420" s="158" t="s">
        <v>173</v>
      </c>
      <c r="AU420" s="158" t="s">
        <v>82</v>
      </c>
      <c r="AV420" s="13" t="s">
        <v>82</v>
      </c>
      <c r="AW420" s="13" t="s">
        <v>32</v>
      </c>
      <c r="AX420" s="13" t="s">
        <v>73</v>
      </c>
      <c r="AY420" s="158" t="s">
        <v>161</v>
      </c>
    </row>
    <row r="421" spans="2:51" s="12" customFormat="1" ht="12">
      <c r="B421" s="150"/>
      <c r="D421" s="151" t="s">
        <v>173</v>
      </c>
      <c r="E421" s="152" t="s">
        <v>3</v>
      </c>
      <c r="F421" s="153" t="s">
        <v>3048</v>
      </c>
      <c r="H421" s="152" t="s">
        <v>3</v>
      </c>
      <c r="I421" s="154"/>
      <c r="L421" s="150"/>
      <c r="M421" s="155"/>
      <c r="T421" s="156"/>
      <c r="AT421" s="152" t="s">
        <v>173</v>
      </c>
      <c r="AU421" s="152" t="s">
        <v>82</v>
      </c>
      <c r="AV421" s="12" t="s">
        <v>80</v>
      </c>
      <c r="AW421" s="12" t="s">
        <v>32</v>
      </c>
      <c r="AX421" s="12" t="s">
        <v>73</v>
      </c>
      <c r="AY421" s="152" t="s">
        <v>161</v>
      </c>
    </row>
    <row r="422" spans="2:51" s="13" customFormat="1" ht="12">
      <c r="B422" s="157"/>
      <c r="D422" s="151" t="s">
        <v>173</v>
      </c>
      <c r="E422" s="158" t="s">
        <v>3</v>
      </c>
      <c r="F422" s="159" t="s">
        <v>3049</v>
      </c>
      <c r="H422" s="160">
        <v>14.076</v>
      </c>
      <c r="I422" s="161"/>
      <c r="L422" s="157"/>
      <c r="M422" s="162"/>
      <c r="T422" s="163"/>
      <c r="AT422" s="158" t="s">
        <v>173</v>
      </c>
      <c r="AU422" s="158" t="s">
        <v>82</v>
      </c>
      <c r="AV422" s="13" t="s">
        <v>82</v>
      </c>
      <c r="AW422" s="13" t="s">
        <v>32</v>
      </c>
      <c r="AX422" s="13" t="s">
        <v>73</v>
      </c>
      <c r="AY422" s="158" t="s">
        <v>161</v>
      </c>
    </row>
    <row r="423" spans="2:51" s="12" customFormat="1" ht="12">
      <c r="B423" s="150"/>
      <c r="D423" s="151" t="s">
        <v>173</v>
      </c>
      <c r="E423" s="152" t="s">
        <v>3</v>
      </c>
      <c r="F423" s="153" t="s">
        <v>2997</v>
      </c>
      <c r="H423" s="152" t="s">
        <v>3</v>
      </c>
      <c r="I423" s="154"/>
      <c r="L423" s="150"/>
      <c r="M423" s="155"/>
      <c r="T423" s="156"/>
      <c r="AT423" s="152" t="s">
        <v>173</v>
      </c>
      <c r="AU423" s="152" t="s">
        <v>82</v>
      </c>
      <c r="AV423" s="12" t="s">
        <v>80</v>
      </c>
      <c r="AW423" s="12" t="s">
        <v>32</v>
      </c>
      <c r="AX423" s="12" t="s">
        <v>73</v>
      </c>
      <c r="AY423" s="152" t="s">
        <v>161</v>
      </c>
    </row>
    <row r="424" spans="2:51" s="13" customFormat="1" ht="22.5">
      <c r="B424" s="157"/>
      <c r="D424" s="151" t="s">
        <v>173</v>
      </c>
      <c r="E424" s="158" t="s">
        <v>3</v>
      </c>
      <c r="F424" s="159" t="s">
        <v>3050</v>
      </c>
      <c r="H424" s="160">
        <v>19.468</v>
      </c>
      <c r="I424" s="161"/>
      <c r="L424" s="157"/>
      <c r="M424" s="162"/>
      <c r="T424" s="163"/>
      <c r="AT424" s="158" t="s">
        <v>173</v>
      </c>
      <c r="AU424" s="158" t="s">
        <v>82</v>
      </c>
      <c r="AV424" s="13" t="s">
        <v>82</v>
      </c>
      <c r="AW424" s="13" t="s">
        <v>32</v>
      </c>
      <c r="AX424" s="13" t="s">
        <v>73</v>
      </c>
      <c r="AY424" s="158" t="s">
        <v>161</v>
      </c>
    </row>
    <row r="425" spans="2:51" s="12" customFormat="1" ht="12">
      <c r="B425" s="150"/>
      <c r="D425" s="151" t="s">
        <v>173</v>
      </c>
      <c r="E425" s="152" t="s">
        <v>3</v>
      </c>
      <c r="F425" s="153" t="s">
        <v>3051</v>
      </c>
      <c r="H425" s="152" t="s">
        <v>3</v>
      </c>
      <c r="I425" s="154"/>
      <c r="L425" s="150"/>
      <c r="M425" s="155"/>
      <c r="T425" s="156"/>
      <c r="AT425" s="152" t="s">
        <v>173</v>
      </c>
      <c r="AU425" s="152" t="s">
        <v>82</v>
      </c>
      <c r="AV425" s="12" t="s">
        <v>80</v>
      </c>
      <c r="AW425" s="12" t="s">
        <v>32</v>
      </c>
      <c r="AX425" s="12" t="s">
        <v>73</v>
      </c>
      <c r="AY425" s="152" t="s">
        <v>161</v>
      </c>
    </row>
    <row r="426" spans="2:51" s="13" customFormat="1" ht="22.5">
      <c r="B426" s="157"/>
      <c r="D426" s="151" t="s">
        <v>173</v>
      </c>
      <c r="E426" s="158" t="s">
        <v>3</v>
      </c>
      <c r="F426" s="159" t="s">
        <v>3052</v>
      </c>
      <c r="H426" s="160">
        <v>62.717</v>
      </c>
      <c r="I426" s="161"/>
      <c r="L426" s="157"/>
      <c r="M426" s="162"/>
      <c r="T426" s="163"/>
      <c r="AT426" s="158" t="s">
        <v>173</v>
      </c>
      <c r="AU426" s="158" t="s">
        <v>82</v>
      </c>
      <c r="AV426" s="13" t="s">
        <v>82</v>
      </c>
      <c r="AW426" s="13" t="s">
        <v>32</v>
      </c>
      <c r="AX426" s="13" t="s">
        <v>73</v>
      </c>
      <c r="AY426" s="158" t="s">
        <v>161</v>
      </c>
    </row>
    <row r="427" spans="2:51" s="13" customFormat="1" ht="12">
      <c r="B427" s="157"/>
      <c r="D427" s="151" t="s">
        <v>173</v>
      </c>
      <c r="E427" s="158" t="s">
        <v>3</v>
      </c>
      <c r="F427" s="159" t="s">
        <v>3053</v>
      </c>
      <c r="H427" s="160">
        <v>5.992</v>
      </c>
      <c r="I427" s="161"/>
      <c r="L427" s="157"/>
      <c r="M427" s="162"/>
      <c r="T427" s="163"/>
      <c r="AT427" s="158" t="s">
        <v>173</v>
      </c>
      <c r="AU427" s="158" t="s">
        <v>82</v>
      </c>
      <c r="AV427" s="13" t="s">
        <v>82</v>
      </c>
      <c r="AW427" s="13" t="s">
        <v>32</v>
      </c>
      <c r="AX427" s="13" t="s">
        <v>73</v>
      </c>
      <c r="AY427" s="158" t="s">
        <v>161</v>
      </c>
    </row>
    <row r="428" spans="2:51" s="12" customFormat="1" ht="12">
      <c r="B428" s="150"/>
      <c r="D428" s="151" t="s">
        <v>173</v>
      </c>
      <c r="E428" s="152" t="s">
        <v>3</v>
      </c>
      <c r="F428" s="153" t="s">
        <v>3054</v>
      </c>
      <c r="H428" s="152" t="s">
        <v>3</v>
      </c>
      <c r="I428" s="154"/>
      <c r="L428" s="150"/>
      <c r="M428" s="155"/>
      <c r="T428" s="156"/>
      <c r="AT428" s="152" t="s">
        <v>173</v>
      </c>
      <c r="AU428" s="152" t="s">
        <v>82</v>
      </c>
      <c r="AV428" s="12" t="s">
        <v>80</v>
      </c>
      <c r="AW428" s="12" t="s">
        <v>32</v>
      </c>
      <c r="AX428" s="12" t="s">
        <v>73</v>
      </c>
      <c r="AY428" s="152" t="s">
        <v>161</v>
      </c>
    </row>
    <row r="429" spans="2:51" s="13" customFormat="1" ht="22.5">
      <c r="B429" s="157"/>
      <c r="D429" s="151" t="s">
        <v>173</v>
      </c>
      <c r="E429" s="158" t="s">
        <v>3</v>
      </c>
      <c r="F429" s="159" t="s">
        <v>3055</v>
      </c>
      <c r="H429" s="160">
        <v>30.045</v>
      </c>
      <c r="I429" s="161"/>
      <c r="L429" s="157"/>
      <c r="M429" s="162"/>
      <c r="T429" s="163"/>
      <c r="AT429" s="158" t="s">
        <v>173</v>
      </c>
      <c r="AU429" s="158" t="s">
        <v>82</v>
      </c>
      <c r="AV429" s="13" t="s">
        <v>82</v>
      </c>
      <c r="AW429" s="13" t="s">
        <v>32</v>
      </c>
      <c r="AX429" s="13" t="s">
        <v>73</v>
      </c>
      <c r="AY429" s="158" t="s">
        <v>161</v>
      </c>
    </row>
    <row r="430" spans="2:51" s="12" customFormat="1" ht="12">
      <c r="B430" s="150"/>
      <c r="D430" s="151" t="s">
        <v>173</v>
      </c>
      <c r="E430" s="152" t="s">
        <v>3</v>
      </c>
      <c r="F430" s="153" t="s">
        <v>3056</v>
      </c>
      <c r="H430" s="152" t="s">
        <v>3</v>
      </c>
      <c r="I430" s="154"/>
      <c r="L430" s="150"/>
      <c r="M430" s="155"/>
      <c r="T430" s="156"/>
      <c r="AT430" s="152" t="s">
        <v>173</v>
      </c>
      <c r="AU430" s="152" t="s">
        <v>82</v>
      </c>
      <c r="AV430" s="12" t="s">
        <v>80</v>
      </c>
      <c r="AW430" s="12" t="s">
        <v>32</v>
      </c>
      <c r="AX430" s="12" t="s">
        <v>73</v>
      </c>
      <c r="AY430" s="152" t="s">
        <v>161</v>
      </c>
    </row>
    <row r="431" spans="2:51" s="13" customFormat="1" ht="12">
      <c r="B431" s="157"/>
      <c r="D431" s="151" t="s">
        <v>173</v>
      </c>
      <c r="E431" s="158" t="s">
        <v>3</v>
      </c>
      <c r="F431" s="159" t="s">
        <v>3057</v>
      </c>
      <c r="H431" s="160">
        <v>28.966</v>
      </c>
      <c r="I431" s="161"/>
      <c r="L431" s="157"/>
      <c r="M431" s="162"/>
      <c r="T431" s="163"/>
      <c r="AT431" s="158" t="s">
        <v>173</v>
      </c>
      <c r="AU431" s="158" t="s">
        <v>82</v>
      </c>
      <c r="AV431" s="13" t="s">
        <v>82</v>
      </c>
      <c r="AW431" s="13" t="s">
        <v>32</v>
      </c>
      <c r="AX431" s="13" t="s">
        <v>73</v>
      </c>
      <c r="AY431" s="158" t="s">
        <v>161</v>
      </c>
    </row>
    <row r="432" spans="2:51" s="12" customFormat="1" ht="12">
      <c r="B432" s="150"/>
      <c r="D432" s="151" t="s">
        <v>173</v>
      </c>
      <c r="E432" s="152" t="s">
        <v>3</v>
      </c>
      <c r="F432" s="153" t="s">
        <v>3058</v>
      </c>
      <c r="H432" s="152" t="s">
        <v>3</v>
      </c>
      <c r="I432" s="154"/>
      <c r="L432" s="150"/>
      <c r="M432" s="155"/>
      <c r="T432" s="156"/>
      <c r="AT432" s="152" t="s">
        <v>173</v>
      </c>
      <c r="AU432" s="152" t="s">
        <v>82</v>
      </c>
      <c r="AV432" s="12" t="s">
        <v>80</v>
      </c>
      <c r="AW432" s="12" t="s">
        <v>32</v>
      </c>
      <c r="AX432" s="12" t="s">
        <v>73</v>
      </c>
      <c r="AY432" s="152" t="s">
        <v>161</v>
      </c>
    </row>
    <row r="433" spans="2:51" s="13" customFormat="1" ht="22.5">
      <c r="B433" s="157"/>
      <c r="D433" s="151" t="s">
        <v>173</v>
      </c>
      <c r="E433" s="158" t="s">
        <v>3</v>
      </c>
      <c r="F433" s="159" t="s">
        <v>3059</v>
      </c>
      <c r="H433" s="160">
        <v>71.601</v>
      </c>
      <c r="I433" s="161"/>
      <c r="L433" s="157"/>
      <c r="M433" s="162"/>
      <c r="T433" s="163"/>
      <c r="AT433" s="158" t="s">
        <v>173</v>
      </c>
      <c r="AU433" s="158" t="s">
        <v>82</v>
      </c>
      <c r="AV433" s="13" t="s">
        <v>82</v>
      </c>
      <c r="AW433" s="13" t="s">
        <v>32</v>
      </c>
      <c r="AX433" s="13" t="s">
        <v>73</v>
      </c>
      <c r="AY433" s="158" t="s">
        <v>161</v>
      </c>
    </row>
    <row r="434" spans="2:51" s="12" customFormat="1" ht="12">
      <c r="B434" s="150"/>
      <c r="D434" s="151" t="s">
        <v>173</v>
      </c>
      <c r="E434" s="152" t="s">
        <v>3</v>
      </c>
      <c r="F434" s="153" t="s">
        <v>3060</v>
      </c>
      <c r="H434" s="152" t="s">
        <v>3</v>
      </c>
      <c r="I434" s="154"/>
      <c r="L434" s="150"/>
      <c r="M434" s="155"/>
      <c r="T434" s="156"/>
      <c r="AT434" s="152" t="s">
        <v>173</v>
      </c>
      <c r="AU434" s="152" t="s">
        <v>82</v>
      </c>
      <c r="AV434" s="12" t="s">
        <v>80</v>
      </c>
      <c r="AW434" s="12" t="s">
        <v>32</v>
      </c>
      <c r="AX434" s="12" t="s">
        <v>73</v>
      </c>
      <c r="AY434" s="152" t="s">
        <v>161</v>
      </c>
    </row>
    <row r="435" spans="2:51" s="13" customFormat="1" ht="12">
      <c r="B435" s="157"/>
      <c r="D435" s="151" t="s">
        <v>173</v>
      </c>
      <c r="E435" s="158" t="s">
        <v>3</v>
      </c>
      <c r="F435" s="159" t="s">
        <v>3061</v>
      </c>
      <c r="H435" s="160">
        <v>33.341</v>
      </c>
      <c r="I435" s="161"/>
      <c r="L435" s="157"/>
      <c r="M435" s="162"/>
      <c r="T435" s="163"/>
      <c r="AT435" s="158" t="s">
        <v>173</v>
      </c>
      <c r="AU435" s="158" t="s">
        <v>82</v>
      </c>
      <c r="AV435" s="13" t="s">
        <v>82</v>
      </c>
      <c r="AW435" s="13" t="s">
        <v>32</v>
      </c>
      <c r="AX435" s="13" t="s">
        <v>73</v>
      </c>
      <c r="AY435" s="158" t="s">
        <v>161</v>
      </c>
    </row>
    <row r="436" spans="2:51" s="12" customFormat="1" ht="12">
      <c r="B436" s="150"/>
      <c r="D436" s="151" t="s">
        <v>173</v>
      </c>
      <c r="E436" s="152" t="s">
        <v>3</v>
      </c>
      <c r="F436" s="153" t="s">
        <v>3000</v>
      </c>
      <c r="H436" s="152" t="s">
        <v>3</v>
      </c>
      <c r="I436" s="154"/>
      <c r="L436" s="150"/>
      <c r="M436" s="155"/>
      <c r="T436" s="156"/>
      <c r="AT436" s="152" t="s">
        <v>173</v>
      </c>
      <c r="AU436" s="152" t="s">
        <v>82</v>
      </c>
      <c r="AV436" s="12" t="s">
        <v>80</v>
      </c>
      <c r="AW436" s="12" t="s">
        <v>32</v>
      </c>
      <c r="AX436" s="12" t="s">
        <v>73</v>
      </c>
      <c r="AY436" s="152" t="s">
        <v>161</v>
      </c>
    </row>
    <row r="437" spans="2:51" s="13" customFormat="1" ht="12">
      <c r="B437" s="157"/>
      <c r="D437" s="151" t="s">
        <v>173</v>
      </c>
      <c r="E437" s="158" t="s">
        <v>3</v>
      </c>
      <c r="F437" s="159" t="s">
        <v>3062</v>
      </c>
      <c r="H437" s="160">
        <v>6.375</v>
      </c>
      <c r="I437" s="161"/>
      <c r="L437" s="157"/>
      <c r="M437" s="162"/>
      <c r="T437" s="163"/>
      <c r="AT437" s="158" t="s">
        <v>173</v>
      </c>
      <c r="AU437" s="158" t="s">
        <v>82</v>
      </c>
      <c r="AV437" s="13" t="s">
        <v>82</v>
      </c>
      <c r="AW437" s="13" t="s">
        <v>32</v>
      </c>
      <c r="AX437" s="13" t="s">
        <v>73</v>
      </c>
      <c r="AY437" s="158" t="s">
        <v>161</v>
      </c>
    </row>
    <row r="438" spans="2:51" s="13" customFormat="1" ht="22.5">
      <c r="B438" s="157"/>
      <c r="D438" s="151" t="s">
        <v>173</v>
      </c>
      <c r="E438" s="158" t="s">
        <v>3</v>
      </c>
      <c r="F438" s="159" t="s">
        <v>3063</v>
      </c>
      <c r="H438" s="160">
        <v>10.442</v>
      </c>
      <c r="I438" s="161"/>
      <c r="L438" s="157"/>
      <c r="M438" s="162"/>
      <c r="T438" s="163"/>
      <c r="AT438" s="158" t="s">
        <v>173</v>
      </c>
      <c r="AU438" s="158" t="s">
        <v>82</v>
      </c>
      <c r="AV438" s="13" t="s">
        <v>82</v>
      </c>
      <c r="AW438" s="13" t="s">
        <v>32</v>
      </c>
      <c r="AX438" s="13" t="s">
        <v>73</v>
      </c>
      <c r="AY438" s="158" t="s">
        <v>161</v>
      </c>
    </row>
    <row r="439" spans="2:51" s="13" customFormat="1" ht="12">
      <c r="B439" s="157"/>
      <c r="D439" s="151" t="s">
        <v>173</v>
      </c>
      <c r="E439" s="158" t="s">
        <v>3</v>
      </c>
      <c r="F439" s="159" t="s">
        <v>3064</v>
      </c>
      <c r="H439" s="160">
        <v>2.233</v>
      </c>
      <c r="I439" s="161"/>
      <c r="L439" s="157"/>
      <c r="M439" s="162"/>
      <c r="T439" s="163"/>
      <c r="AT439" s="158" t="s">
        <v>173</v>
      </c>
      <c r="AU439" s="158" t="s">
        <v>82</v>
      </c>
      <c r="AV439" s="13" t="s">
        <v>82</v>
      </c>
      <c r="AW439" s="13" t="s">
        <v>32</v>
      </c>
      <c r="AX439" s="13" t="s">
        <v>73</v>
      </c>
      <c r="AY439" s="158" t="s">
        <v>161</v>
      </c>
    </row>
    <row r="440" spans="2:51" s="12" customFormat="1" ht="12">
      <c r="B440" s="150"/>
      <c r="D440" s="151" t="s">
        <v>173</v>
      </c>
      <c r="E440" s="152" t="s">
        <v>3</v>
      </c>
      <c r="F440" s="153" t="s">
        <v>3004</v>
      </c>
      <c r="H440" s="152" t="s">
        <v>3</v>
      </c>
      <c r="I440" s="154"/>
      <c r="L440" s="150"/>
      <c r="M440" s="155"/>
      <c r="T440" s="156"/>
      <c r="AT440" s="152" t="s">
        <v>173</v>
      </c>
      <c r="AU440" s="152" t="s">
        <v>82</v>
      </c>
      <c r="AV440" s="12" t="s">
        <v>80</v>
      </c>
      <c r="AW440" s="12" t="s">
        <v>32</v>
      </c>
      <c r="AX440" s="12" t="s">
        <v>73</v>
      </c>
      <c r="AY440" s="152" t="s">
        <v>161</v>
      </c>
    </row>
    <row r="441" spans="2:51" s="13" customFormat="1" ht="12">
      <c r="B441" s="157"/>
      <c r="D441" s="151" t="s">
        <v>173</v>
      </c>
      <c r="E441" s="158" t="s">
        <v>3</v>
      </c>
      <c r="F441" s="159" t="s">
        <v>3065</v>
      </c>
      <c r="H441" s="160">
        <v>5.04</v>
      </c>
      <c r="I441" s="161"/>
      <c r="L441" s="157"/>
      <c r="M441" s="162"/>
      <c r="T441" s="163"/>
      <c r="AT441" s="158" t="s">
        <v>173</v>
      </c>
      <c r="AU441" s="158" t="s">
        <v>82</v>
      </c>
      <c r="AV441" s="13" t="s">
        <v>82</v>
      </c>
      <c r="AW441" s="13" t="s">
        <v>32</v>
      </c>
      <c r="AX441" s="13" t="s">
        <v>73</v>
      </c>
      <c r="AY441" s="158" t="s">
        <v>161</v>
      </c>
    </row>
    <row r="442" spans="2:51" s="12" customFormat="1" ht="12">
      <c r="B442" s="150"/>
      <c r="D442" s="151" t="s">
        <v>173</v>
      </c>
      <c r="E442" s="152" t="s">
        <v>3</v>
      </c>
      <c r="F442" s="153" t="s">
        <v>3066</v>
      </c>
      <c r="H442" s="152" t="s">
        <v>3</v>
      </c>
      <c r="I442" s="154"/>
      <c r="L442" s="150"/>
      <c r="M442" s="155"/>
      <c r="T442" s="156"/>
      <c r="AT442" s="152" t="s">
        <v>173</v>
      </c>
      <c r="AU442" s="152" t="s">
        <v>82</v>
      </c>
      <c r="AV442" s="12" t="s">
        <v>80</v>
      </c>
      <c r="AW442" s="12" t="s">
        <v>32</v>
      </c>
      <c r="AX442" s="12" t="s">
        <v>73</v>
      </c>
      <c r="AY442" s="152" t="s">
        <v>161</v>
      </c>
    </row>
    <row r="443" spans="2:51" s="13" customFormat="1" ht="12">
      <c r="B443" s="157"/>
      <c r="D443" s="151" t="s">
        <v>173</v>
      </c>
      <c r="E443" s="158" t="s">
        <v>3</v>
      </c>
      <c r="F443" s="159" t="s">
        <v>3067</v>
      </c>
      <c r="H443" s="160">
        <v>28.315</v>
      </c>
      <c r="I443" s="161"/>
      <c r="L443" s="157"/>
      <c r="M443" s="162"/>
      <c r="T443" s="163"/>
      <c r="AT443" s="158" t="s">
        <v>173</v>
      </c>
      <c r="AU443" s="158" t="s">
        <v>82</v>
      </c>
      <c r="AV443" s="13" t="s">
        <v>82</v>
      </c>
      <c r="AW443" s="13" t="s">
        <v>32</v>
      </c>
      <c r="AX443" s="13" t="s">
        <v>73</v>
      </c>
      <c r="AY443" s="158" t="s">
        <v>161</v>
      </c>
    </row>
    <row r="444" spans="2:51" s="12" customFormat="1" ht="12">
      <c r="B444" s="150"/>
      <c r="D444" s="151" t="s">
        <v>173</v>
      </c>
      <c r="E444" s="152" t="s">
        <v>3</v>
      </c>
      <c r="F444" s="153" t="s">
        <v>3068</v>
      </c>
      <c r="H444" s="152" t="s">
        <v>3</v>
      </c>
      <c r="I444" s="154"/>
      <c r="L444" s="150"/>
      <c r="M444" s="155"/>
      <c r="T444" s="156"/>
      <c r="AT444" s="152" t="s">
        <v>173</v>
      </c>
      <c r="AU444" s="152" t="s">
        <v>82</v>
      </c>
      <c r="AV444" s="12" t="s">
        <v>80</v>
      </c>
      <c r="AW444" s="12" t="s">
        <v>32</v>
      </c>
      <c r="AX444" s="12" t="s">
        <v>73</v>
      </c>
      <c r="AY444" s="152" t="s">
        <v>161</v>
      </c>
    </row>
    <row r="445" spans="2:51" s="13" customFormat="1" ht="12">
      <c r="B445" s="157"/>
      <c r="D445" s="151" t="s">
        <v>173</v>
      </c>
      <c r="E445" s="158" t="s">
        <v>3</v>
      </c>
      <c r="F445" s="159" t="s">
        <v>3069</v>
      </c>
      <c r="H445" s="160">
        <v>24.429</v>
      </c>
      <c r="I445" s="161"/>
      <c r="L445" s="157"/>
      <c r="M445" s="162"/>
      <c r="T445" s="163"/>
      <c r="AT445" s="158" t="s">
        <v>173</v>
      </c>
      <c r="AU445" s="158" t="s">
        <v>82</v>
      </c>
      <c r="AV445" s="13" t="s">
        <v>82</v>
      </c>
      <c r="AW445" s="13" t="s">
        <v>32</v>
      </c>
      <c r="AX445" s="13" t="s">
        <v>73</v>
      </c>
      <c r="AY445" s="158" t="s">
        <v>161</v>
      </c>
    </row>
    <row r="446" spans="2:51" s="12" customFormat="1" ht="12">
      <c r="B446" s="150"/>
      <c r="D446" s="151" t="s">
        <v>173</v>
      </c>
      <c r="E446" s="152" t="s">
        <v>3</v>
      </c>
      <c r="F446" s="153" t="s">
        <v>3070</v>
      </c>
      <c r="H446" s="152" t="s">
        <v>3</v>
      </c>
      <c r="I446" s="154"/>
      <c r="L446" s="150"/>
      <c r="M446" s="155"/>
      <c r="T446" s="156"/>
      <c r="AT446" s="152" t="s">
        <v>173</v>
      </c>
      <c r="AU446" s="152" t="s">
        <v>82</v>
      </c>
      <c r="AV446" s="12" t="s">
        <v>80</v>
      </c>
      <c r="AW446" s="12" t="s">
        <v>32</v>
      </c>
      <c r="AX446" s="12" t="s">
        <v>73</v>
      </c>
      <c r="AY446" s="152" t="s">
        <v>161</v>
      </c>
    </row>
    <row r="447" spans="2:51" s="13" customFormat="1" ht="22.5">
      <c r="B447" s="157"/>
      <c r="D447" s="151" t="s">
        <v>173</v>
      </c>
      <c r="E447" s="158" t="s">
        <v>3</v>
      </c>
      <c r="F447" s="159" t="s">
        <v>3071</v>
      </c>
      <c r="H447" s="160">
        <v>26.96</v>
      </c>
      <c r="I447" s="161"/>
      <c r="L447" s="157"/>
      <c r="M447" s="162"/>
      <c r="T447" s="163"/>
      <c r="AT447" s="158" t="s">
        <v>173</v>
      </c>
      <c r="AU447" s="158" t="s">
        <v>82</v>
      </c>
      <c r="AV447" s="13" t="s">
        <v>82</v>
      </c>
      <c r="AW447" s="13" t="s">
        <v>32</v>
      </c>
      <c r="AX447" s="13" t="s">
        <v>73</v>
      </c>
      <c r="AY447" s="158" t="s">
        <v>161</v>
      </c>
    </row>
    <row r="448" spans="2:51" s="12" customFormat="1" ht="12">
      <c r="B448" s="150"/>
      <c r="D448" s="151" t="s">
        <v>173</v>
      </c>
      <c r="E448" s="152" t="s">
        <v>3</v>
      </c>
      <c r="F448" s="153" t="s">
        <v>3072</v>
      </c>
      <c r="H448" s="152" t="s">
        <v>3</v>
      </c>
      <c r="I448" s="154"/>
      <c r="L448" s="150"/>
      <c r="M448" s="155"/>
      <c r="T448" s="156"/>
      <c r="AT448" s="152" t="s">
        <v>173</v>
      </c>
      <c r="AU448" s="152" t="s">
        <v>82</v>
      </c>
      <c r="AV448" s="12" t="s">
        <v>80</v>
      </c>
      <c r="AW448" s="12" t="s">
        <v>32</v>
      </c>
      <c r="AX448" s="12" t="s">
        <v>73</v>
      </c>
      <c r="AY448" s="152" t="s">
        <v>161</v>
      </c>
    </row>
    <row r="449" spans="2:51" s="13" customFormat="1" ht="12">
      <c r="B449" s="157"/>
      <c r="D449" s="151" t="s">
        <v>173</v>
      </c>
      <c r="E449" s="158" t="s">
        <v>3</v>
      </c>
      <c r="F449" s="159" t="s">
        <v>3073</v>
      </c>
      <c r="H449" s="160">
        <v>7.12</v>
      </c>
      <c r="I449" s="161"/>
      <c r="L449" s="157"/>
      <c r="M449" s="162"/>
      <c r="T449" s="163"/>
      <c r="AT449" s="158" t="s">
        <v>173</v>
      </c>
      <c r="AU449" s="158" t="s">
        <v>82</v>
      </c>
      <c r="AV449" s="13" t="s">
        <v>82</v>
      </c>
      <c r="AW449" s="13" t="s">
        <v>32</v>
      </c>
      <c r="AX449" s="13" t="s">
        <v>73</v>
      </c>
      <c r="AY449" s="158" t="s">
        <v>161</v>
      </c>
    </row>
    <row r="450" spans="2:51" s="12" customFormat="1" ht="12">
      <c r="B450" s="150"/>
      <c r="D450" s="151" t="s">
        <v>173</v>
      </c>
      <c r="E450" s="152" t="s">
        <v>3</v>
      </c>
      <c r="F450" s="153" t="s">
        <v>3074</v>
      </c>
      <c r="H450" s="152" t="s">
        <v>3</v>
      </c>
      <c r="I450" s="154"/>
      <c r="L450" s="150"/>
      <c r="M450" s="155"/>
      <c r="T450" s="156"/>
      <c r="AT450" s="152" t="s">
        <v>173</v>
      </c>
      <c r="AU450" s="152" t="s">
        <v>82</v>
      </c>
      <c r="AV450" s="12" t="s">
        <v>80</v>
      </c>
      <c r="AW450" s="12" t="s">
        <v>32</v>
      </c>
      <c r="AX450" s="12" t="s">
        <v>73</v>
      </c>
      <c r="AY450" s="152" t="s">
        <v>161</v>
      </c>
    </row>
    <row r="451" spans="2:51" s="13" customFormat="1" ht="12">
      <c r="B451" s="157"/>
      <c r="D451" s="151" t="s">
        <v>173</v>
      </c>
      <c r="E451" s="158" t="s">
        <v>3</v>
      </c>
      <c r="F451" s="159" t="s">
        <v>3075</v>
      </c>
      <c r="H451" s="160">
        <v>28.341</v>
      </c>
      <c r="I451" s="161"/>
      <c r="L451" s="157"/>
      <c r="M451" s="162"/>
      <c r="T451" s="163"/>
      <c r="AT451" s="158" t="s">
        <v>173</v>
      </c>
      <c r="AU451" s="158" t="s">
        <v>82</v>
      </c>
      <c r="AV451" s="13" t="s">
        <v>82</v>
      </c>
      <c r="AW451" s="13" t="s">
        <v>32</v>
      </c>
      <c r="AX451" s="13" t="s">
        <v>73</v>
      </c>
      <c r="AY451" s="158" t="s">
        <v>161</v>
      </c>
    </row>
    <row r="452" spans="2:51" s="12" customFormat="1" ht="12">
      <c r="B452" s="150"/>
      <c r="D452" s="151" t="s">
        <v>173</v>
      </c>
      <c r="E452" s="152" t="s">
        <v>3</v>
      </c>
      <c r="F452" s="153" t="s">
        <v>3076</v>
      </c>
      <c r="H452" s="152" t="s">
        <v>3</v>
      </c>
      <c r="I452" s="154"/>
      <c r="L452" s="150"/>
      <c r="M452" s="155"/>
      <c r="T452" s="156"/>
      <c r="AT452" s="152" t="s">
        <v>173</v>
      </c>
      <c r="AU452" s="152" t="s">
        <v>82</v>
      </c>
      <c r="AV452" s="12" t="s">
        <v>80</v>
      </c>
      <c r="AW452" s="12" t="s">
        <v>32</v>
      </c>
      <c r="AX452" s="12" t="s">
        <v>73</v>
      </c>
      <c r="AY452" s="152" t="s">
        <v>161</v>
      </c>
    </row>
    <row r="453" spans="2:51" s="13" customFormat="1" ht="12">
      <c r="B453" s="157"/>
      <c r="D453" s="151" t="s">
        <v>173</v>
      </c>
      <c r="E453" s="158" t="s">
        <v>3</v>
      </c>
      <c r="F453" s="159" t="s">
        <v>3077</v>
      </c>
      <c r="H453" s="160">
        <v>39.344</v>
      </c>
      <c r="I453" s="161"/>
      <c r="L453" s="157"/>
      <c r="M453" s="162"/>
      <c r="T453" s="163"/>
      <c r="AT453" s="158" t="s">
        <v>173</v>
      </c>
      <c r="AU453" s="158" t="s">
        <v>82</v>
      </c>
      <c r="AV453" s="13" t="s">
        <v>82</v>
      </c>
      <c r="AW453" s="13" t="s">
        <v>32</v>
      </c>
      <c r="AX453" s="13" t="s">
        <v>73</v>
      </c>
      <c r="AY453" s="158" t="s">
        <v>161</v>
      </c>
    </row>
    <row r="454" spans="2:51" s="12" customFormat="1" ht="12">
      <c r="B454" s="150"/>
      <c r="D454" s="151" t="s">
        <v>173</v>
      </c>
      <c r="E454" s="152" t="s">
        <v>3</v>
      </c>
      <c r="F454" s="153" t="s">
        <v>3006</v>
      </c>
      <c r="H454" s="152" t="s">
        <v>3</v>
      </c>
      <c r="I454" s="154"/>
      <c r="L454" s="150"/>
      <c r="M454" s="155"/>
      <c r="T454" s="156"/>
      <c r="AT454" s="152" t="s">
        <v>173</v>
      </c>
      <c r="AU454" s="152" t="s">
        <v>82</v>
      </c>
      <c r="AV454" s="12" t="s">
        <v>80</v>
      </c>
      <c r="AW454" s="12" t="s">
        <v>32</v>
      </c>
      <c r="AX454" s="12" t="s">
        <v>73</v>
      </c>
      <c r="AY454" s="152" t="s">
        <v>161</v>
      </c>
    </row>
    <row r="455" spans="2:51" s="13" customFormat="1" ht="22.5">
      <c r="B455" s="157"/>
      <c r="D455" s="151" t="s">
        <v>173</v>
      </c>
      <c r="E455" s="158" t="s">
        <v>3</v>
      </c>
      <c r="F455" s="159" t="s">
        <v>3078</v>
      </c>
      <c r="H455" s="160">
        <v>17.46</v>
      </c>
      <c r="I455" s="161"/>
      <c r="L455" s="157"/>
      <c r="M455" s="162"/>
      <c r="T455" s="163"/>
      <c r="AT455" s="158" t="s">
        <v>173</v>
      </c>
      <c r="AU455" s="158" t="s">
        <v>82</v>
      </c>
      <c r="AV455" s="13" t="s">
        <v>82</v>
      </c>
      <c r="AW455" s="13" t="s">
        <v>32</v>
      </c>
      <c r="AX455" s="13" t="s">
        <v>73</v>
      </c>
      <c r="AY455" s="158" t="s">
        <v>161</v>
      </c>
    </row>
    <row r="456" spans="2:51" s="12" customFormat="1" ht="12">
      <c r="B456" s="150"/>
      <c r="D456" s="151" t="s">
        <v>173</v>
      </c>
      <c r="E456" s="152" t="s">
        <v>3</v>
      </c>
      <c r="F456" s="153" t="s">
        <v>3008</v>
      </c>
      <c r="H456" s="152" t="s">
        <v>3</v>
      </c>
      <c r="I456" s="154"/>
      <c r="L456" s="150"/>
      <c r="M456" s="155"/>
      <c r="T456" s="156"/>
      <c r="AT456" s="152" t="s">
        <v>173</v>
      </c>
      <c r="AU456" s="152" t="s">
        <v>82</v>
      </c>
      <c r="AV456" s="12" t="s">
        <v>80</v>
      </c>
      <c r="AW456" s="12" t="s">
        <v>32</v>
      </c>
      <c r="AX456" s="12" t="s">
        <v>73</v>
      </c>
      <c r="AY456" s="152" t="s">
        <v>161</v>
      </c>
    </row>
    <row r="457" spans="2:51" s="13" customFormat="1" ht="12">
      <c r="B457" s="157"/>
      <c r="D457" s="151" t="s">
        <v>173</v>
      </c>
      <c r="E457" s="158" t="s">
        <v>3</v>
      </c>
      <c r="F457" s="159" t="s">
        <v>3079</v>
      </c>
      <c r="H457" s="160">
        <v>4.36</v>
      </c>
      <c r="I457" s="161"/>
      <c r="L457" s="157"/>
      <c r="M457" s="162"/>
      <c r="T457" s="163"/>
      <c r="AT457" s="158" t="s">
        <v>173</v>
      </c>
      <c r="AU457" s="158" t="s">
        <v>82</v>
      </c>
      <c r="AV457" s="13" t="s">
        <v>82</v>
      </c>
      <c r="AW457" s="13" t="s">
        <v>32</v>
      </c>
      <c r="AX457" s="13" t="s">
        <v>73</v>
      </c>
      <c r="AY457" s="158" t="s">
        <v>161</v>
      </c>
    </row>
    <row r="458" spans="2:51" s="12" customFormat="1" ht="12">
      <c r="B458" s="150"/>
      <c r="D458" s="151" t="s">
        <v>173</v>
      </c>
      <c r="E458" s="152" t="s">
        <v>3</v>
      </c>
      <c r="F458" s="153" t="s">
        <v>3010</v>
      </c>
      <c r="H458" s="152" t="s">
        <v>3</v>
      </c>
      <c r="I458" s="154"/>
      <c r="L458" s="150"/>
      <c r="M458" s="155"/>
      <c r="T458" s="156"/>
      <c r="AT458" s="152" t="s">
        <v>173</v>
      </c>
      <c r="AU458" s="152" t="s">
        <v>82</v>
      </c>
      <c r="AV458" s="12" t="s">
        <v>80</v>
      </c>
      <c r="AW458" s="12" t="s">
        <v>32</v>
      </c>
      <c r="AX458" s="12" t="s">
        <v>73</v>
      </c>
      <c r="AY458" s="152" t="s">
        <v>161</v>
      </c>
    </row>
    <row r="459" spans="2:51" s="13" customFormat="1" ht="22.5">
      <c r="B459" s="157"/>
      <c r="D459" s="151" t="s">
        <v>173</v>
      </c>
      <c r="E459" s="158" t="s">
        <v>3</v>
      </c>
      <c r="F459" s="159" t="s">
        <v>3080</v>
      </c>
      <c r="H459" s="160">
        <v>30.525</v>
      </c>
      <c r="I459" s="161"/>
      <c r="L459" s="157"/>
      <c r="M459" s="162"/>
      <c r="T459" s="163"/>
      <c r="AT459" s="158" t="s">
        <v>173</v>
      </c>
      <c r="AU459" s="158" t="s">
        <v>82</v>
      </c>
      <c r="AV459" s="13" t="s">
        <v>82</v>
      </c>
      <c r="AW459" s="13" t="s">
        <v>32</v>
      </c>
      <c r="AX459" s="13" t="s">
        <v>73</v>
      </c>
      <c r="AY459" s="158" t="s">
        <v>161</v>
      </c>
    </row>
    <row r="460" spans="2:51" s="13" customFormat="1" ht="22.5">
      <c r="B460" s="157"/>
      <c r="D460" s="151" t="s">
        <v>173</v>
      </c>
      <c r="E460" s="158" t="s">
        <v>3</v>
      </c>
      <c r="F460" s="159" t="s">
        <v>3081</v>
      </c>
      <c r="H460" s="160">
        <v>0.557</v>
      </c>
      <c r="I460" s="161"/>
      <c r="L460" s="157"/>
      <c r="M460" s="162"/>
      <c r="T460" s="163"/>
      <c r="AT460" s="158" t="s">
        <v>173</v>
      </c>
      <c r="AU460" s="158" t="s">
        <v>82</v>
      </c>
      <c r="AV460" s="13" t="s">
        <v>82</v>
      </c>
      <c r="AW460" s="13" t="s">
        <v>32</v>
      </c>
      <c r="AX460" s="13" t="s">
        <v>73</v>
      </c>
      <c r="AY460" s="158" t="s">
        <v>161</v>
      </c>
    </row>
    <row r="461" spans="2:51" s="13" customFormat="1" ht="12">
      <c r="B461" s="157"/>
      <c r="D461" s="151" t="s">
        <v>173</v>
      </c>
      <c r="E461" s="158" t="s">
        <v>3</v>
      </c>
      <c r="F461" s="159" t="s">
        <v>3082</v>
      </c>
      <c r="H461" s="160">
        <v>1.392</v>
      </c>
      <c r="I461" s="161"/>
      <c r="L461" s="157"/>
      <c r="M461" s="162"/>
      <c r="T461" s="163"/>
      <c r="AT461" s="158" t="s">
        <v>173</v>
      </c>
      <c r="AU461" s="158" t="s">
        <v>82</v>
      </c>
      <c r="AV461" s="13" t="s">
        <v>82</v>
      </c>
      <c r="AW461" s="13" t="s">
        <v>32</v>
      </c>
      <c r="AX461" s="13" t="s">
        <v>73</v>
      </c>
      <c r="AY461" s="158" t="s">
        <v>161</v>
      </c>
    </row>
    <row r="462" spans="2:51" s="12" customFormat="1" ht="12">
      <c r="B462" s="150"/>
      <c r="D462" s="151" t="s">
        <v>173</v>
      </c>
      <c r="E462" s="152" t="s">
        <v>3</v>
      </c>
      <c r="F462" s="153" t="s">
        <v>3083</v>
      </c>
      <c r="H462" s="152" t="s">
        <v>3</v>
      </c>
      <c r="I462" s="154"/>
      <c r="L462" s="150"/>
      <c r="M462" s="155"/>
      <c r="T462" s="156"/>
      <c r="AT462" s="152" t="s">
        <v>173</v>
      </c>
      <c r="AU462" s="152" t="s">
        <v>82</v>
      </c>
      <c r="AV462" s="12" t="s">
        <v>80</v>
      </c>
      <c r="AW462" s="12" t="s">
        <v>32</v>
      </c>
      <c r="AX462" s="12" t="s">
        <v>73</v>
      </c>
      <c r="AY462" s="152" t="s">
        <v>161</v>
      </c>
    </row>
    <row r="463" spans="2:51" s="13" customFormat="1" ht="12">
      <c r="B463" s="157"/>
      <c r="D463" s="151" t="s">
        <v>173</v>
      </c>
      <c r="E463" s="158" t="s">
        <v>3</v>
      </c>
      <c r="F463" s="159" t="s">
        <v>3084</v>
      </c>
      <c r="H463" s="160">
        <v>33.981</v>
      </c>
      <c r="I463" s="161"/>
      <c r="L463" s="157"/>
      <c r="M463" s="162"/>
      <c r="T463" s="163"/>
      <c r="AT463" s="158" t="s">
        <v>173</v>
      </c>
      <c r="AU463" s="158" t="s">
        <v>82</v>
      </c>
      <c r="AV463" s="13" t="s">
        <v>82</v>
      </c>
      <c r="AW463" s="13" t="s">
        <v>32</v>
      </c>
      <c r="AX463" s="13" t="s">
        <v>73</v>
      </c>
      <c r="AY463" s="158" t="s">
        <v>161</v>
      </c>
    </row>
    <row r="464" spans="2:51" s="13" customFormat="1" ht="22.5">
      <c r="B464" s="157"/>
      <c r="D464" s="151" t="s">
        <v>173</v>
      </c>
      <c r="E464" s="158" t="s">
        <v>3</v>
      </c>
      <c r="F464" s="159" t="s">
        <v>3085</v>
      </c>
      <c r="H464" s="160">
        <v>52.174</v>
      </c>
      <c r="I464" s="161"/>
      <c r="L464" s="157"/>
      <c r="M464" s="162"/>
      <c r="T464" s="163"/>
      <c r="AT464" s="158" t="s">
        <v>173</v>
      </c>
      <c r="AU464" s="158" t="s">
        <v>82</v>
      </c>
      <c r="AV464" s="13" t="s">
        <v>82</v>
      </c>
      <c r="AW464" s="13" t="s">
        <v>32</v>
      </c>
      <c r="AX464" s="13" t="s">
        <v>73</v>
      </c>
      <c r="AY464" s="158" t="s">
        <v>161</v>
      </c>
    </row>
    <row r="465" spans="2:51" s="13" customFormat="1" ht="12">
      <c r="B465" s="157"/>
      <c r="D465" s="151" t="s">
        <v>173</v>
      </c>
      <c r="E465" s="158" t="s">
        <v>3</v>
      </c>
      <c r="F465" s="159" t="s">
        <v>3086</v>
      </c>
      <c r="H465" s="160">
        <v>-26.973</v>
      </c>
      <c r="I465" s="161"/>
      <c r="L465" s="157"/>
      <c r="M465" s="162"/>
      <c r="T465" s="163"/>
      <c r="AT465" s="158" t="s">
        <v>173</v>
      </c>
      <c r="AU465" s="158" t="s">
        <v>82</v>
      </c>
      <c r="AV465" s="13" t="s">
        <v>82</v>
      </c>
      <c r="AW465" s="13" t="s">
        <v>32</v>
      </c>
      <c r="AX465" s="13" t="s">
        <v>73</v>
      </c>
      <c r="AY465" s="158" t="s">
        <v>161</v>
      </c>
    </row>
    <row r="466" spans="2:51" s="12" customFormat="1" ht="12">
      <c r="B466" s="150"/>
      <c r="D466" s="151" t="s">
        <v>173</v>
      </c>
      <c r="E466" s="152" t="s">
        <v>3</v>
      </c>
      <c r="F466" s="153" t="s">
        <v>3087</v>
      </c>
      <c r="H466" s="152" t="s">
        <v>3</v>
      </c>
      <c r="I466" s="154"/>
      <c r="L466" s="150"/>
      <c r="M466" s="155"/>
      <c r="T466" s="156"/>
      <c r="AT466" s="152" t="s">
        <v>173</v>
      </c>
      <c r="AU466" s="152" t="s">
        <v>82</v>
      </c>
      <c r="AV466" s="12" t="s">
        <v>80</v>
      </c>
      <c r="AW466" s="12" t="s">
        <v>32</v>
      </c>
      <c r="AX466" s="12" t="s">
        <v>73</v>
      </c>
      <c r="AY466" s="152" t="s">
        <v>161</v>
      </c>
    </row>
    <row r="467" spans="2:51" s="13" customFormat="1" ht="22.5">
      <c r="B467" s="157"/>
      <c r="D467" s="151" t="s">
        <v>173</v>
      </c>
      <c r="E467" s="158" t="s">
        <v>3</v>
      </c>
      <c r="F467" s="159" t="s">
        <v>3088</v>
      </c>
      <c r="H467" s="160">
        <v>42.667</v>
      </c>
      <c r="I467" s="161"/>
      <c r="L467" s="157"/>
      <c r="M467" s="162"/>
      <c r="T467" s="163"/>
      <c r="AT467" s="158" t="s">
        <v>173</v>
      </c>
      <c r="AU467" s="158" t="s">
        <v>82</v>
      </c>
      <c r="AV467" s="13" t="s">
        <v>82</v>
      </c>
      <c r="AW467" s="13" t="s">
        <v>32</v>
      </c>
      <c r="AX467" s="13" t="s">
        <v>73</v>
      </c>
      <c r="AY467" s="158" t="s">
        <v>161</v>
      </c>
    </row>
    <row r="468" spans="2:51" s="13" customFormat="1" ht="12">
      <c r="B468" s="157"/>
      <c r="D468" s="151" t="s">
        <v>173</v>
      </c>
      <c r="E468" s="158" t="s">
        <v>3</v>
      </c>
      <c r="F468" s="159" t="s">
        <v>3089</v>
      </c>
      <c r="H468" s="160">
        <v>-6.023</v>
      </c>
      <c r="I468" s="161"/>
      <c r="L468" s="157"/>
      <c r="M468" s="162"/>
      <c r="T468" s="163"/>
      <c r="AT468" s="158" t="s">
        <v>173</v>
      </c>
      <c r="AU468" s="158" t="s">
        <v>82</v>
      </c>
      <c r="AV468" s="13" t="s">
        <v>82</v>
      </c>
      <c r="AW468" s="13" t="s">
        <v>32</v>
      </c>
      <c r="AX468" s="13" t="s">
        <v>73</v>
      </c>
      <c r="AY468" s="158" t="s">
        <v>161</v>
      </c>
    </row>
    <row r="469" spans="2:51" s="13" customFormat="1" ht="12">
      <c r="B469" s="157"/>
      <c r="D469" s="151" t="s">
        <v>173</v>
      </c>
      <c r="E469" s="158" t="s">
        <v>3</v>
      </c>
      <c r="F469" s="159" t="s">
        <v>3090</v>
      </c>
      <c r="H469" s="160">
        <v>-0.888</v>
      </c>
      <c r="I469" s="161"/>
      <c r="L469" s="157"/>
      <c r="M469" s="162"/>
      <c r="T469" s="163"/>
      <c r="AT469" s="158" t="s">
        <v>173</v>
      </c>
      <c r="AU469" s="158" t="s">
        <v>82</v>
      </c>
      <c r="AV469" s="13" t="s">
        <v>82</v>
      </c>
      <c r="AW469" s="13" t="s">
        <v>32</v>
      </c>
      <c r="AX469" s="13" t="s">
        <v>73</v>
      </c>
      <c r="AY469" s="158" t="s">
        <v>161</v>
      </c>
    </row>
    <row r="470" spans="2:51" s="12" customFormat="1" ht="12">
      <c r="B470" s="150"/>
      <c r="D470" s="151" t="s">
        <v>173</v>
      </c>
      <c r="E470" s="152" t="s">
        <v>3</v>
      </c>
      <c r="F470" s="153" t="s">
        <v>3091</v>
      </c>
      <c r="H470" s="152" t="s">
        <v>3</v>
      </c>
      <c r="I470" s="154"/>
      <c r="L470" s="150"/>
      <c r="M470" s="155"/>
      <c r="T470" s="156"/>
      <c r="AT470" s="152" t="s">
        <v>173</v>
      </c>
      <c r="AU470" s="152" t="s">
        <v>82</v>
      </c>
      <c r="AV470" s="12" t="s">
        <v>80</v>
      </c>
      <c r="AW470" s="12" t="s">
        <v>32</v>
      </c>
      <c r="AX470" s="12" t="s">
        <v>73</v>
      </c>
      <c r="AY470" s="152" t="s">
        <v>161</v>
      </c>
    </row>
    <row r="471" spans="2:51" s="13" customFormat="1" ht="22.5">
      <c r="B471" s="157"/>
      <c r="D471" s="151" t="s">
        <v>173</v>
      </c>
      <c r="E471" s="158" t="s">
        <v>3</v>
      </c>
      <c r="F471" s="159" t="s">
        <v>3092</v>
      </c>
      <c r="H471" s="160">
        <v>35.525</v>
      </c>
      <c r="I471" s="161"/>
      <c r="L471" s="157"/>
      <c r="M471" s="162"/>
      <c r="T471" s="163"/>
      <c r="AT471" s="158" t="s">
        <v>173</v>
      </c>
      <c r="AU471" s="158" t="s">
        <v>82</v>
      </c>
      <c r="AV471" s="13" t="s">
        <v>82</v>
      </c>
      <c r="AW471" s="13" t="s">
        <v>32</v>
      </c>
      <c r="AX471" s="13" t="s">
        <v>73</v>
      </c>
      <c r="AY471" s="158" t="s">
        <v>161</v>
      </c>
    </row>
    <row r="472" spans="2:51" s="12" customFormat="1" ht="12">
      <c r="B472" s="150"/>
      <c r="D472" s="151" t="s">
        <v>173</v>
      </c>
      <c r="E472" s="152" t="s">
        <v>3</v>
      </c>
      <c r="F472" s="153" t="s">
        <v>3093</v>
      </c>
      <c r="H472" s="152" t="s">
        <v>3</v>
      </c>
      <c r="I472" s="154"/>
      <c r="L472" s="150"/>
      <c r="M472" s="155"/>
      <c r="T472" s="156"/>
      <c r="AT472" s="152" t="s">
        <v>173</v>
      </c>
      <c r="AU472" s="152" t="s">
        <v>82</v>
      </c>
      <c r="AV472" s="12" t="s">
        <v>80</v>
      </c>
      <c r="AW472" s="12" t="s">
        <v>32</v>
      </c>
      <c r="AX472" s="12" t="s">
        <v>73</v>
      </c>
      <c r="AY472" s="152" t="s">
        <v>161</v>
      </c>
    </row>
    <row r="473" spans="2:51" s="13" customFormat="1" ht="12">
      <c r="B473" s="157"/>
      <c r="D473" s="151" t="s">
        <v>173</v>
      </c>
      <c r="E473" s="158" t="s">
        <v>3</v>
      </c>
      <c r="F473" s="159" t="s">
        <v>3094</v>
      </c>
      <c r="H473" s="160">
        <v>-41.385</v>
      </c>
      <c r="I473" s="161"/>
      <c r="L473" s="157"/>
      <c r="M473" s="162"/>
      <c r="T473" s="163"/>
      <c r="AT473" s="158" t="s">
        <v>173</v>
      </c>
      <c r="AU473" s="158" t="s">
        <v>82</v>
      </c>
      <c r="AV473" s="13" t="s">
        <v>82</v>
      </c>
      <c r="AW473" s="13" t="s">
        <v>32</v>
      </c>
      <c r="AX473" s="13" t="s">
        <v>73</v>
      </c>
      <c r="AY473" s="158" t="s">
        <v>161</v>
      </c>
    </row>
    <row r="474" spans="2:51" s="15" customFormat="1" ht="12">
      <c r="B474" s="181"/>
      <c r="D474" s="151" t="s">
        <v>173</v>
      </c>
      <c r="E474" s="182" t="s">
        <v>3</v>
      </c>
      <c r="F474" s="183" t="s">
        <v>432</v>
      </c>
      <c r="H474" s="184">
        <v>912.6740000000002</v>
      </c>
      <c r="I474" s="185"/>
      <c r="L474" s="181"/>
      <c r="M474" s="186"/>
      <c r="T474" s="187"/>
      <c r="AT474" s="182" t="s">
        <v>173</v>
      </c>
      <c r="AU474" s="182" t="s">
        <v>82</v>
      </c>
      <c r="AV474" s="15" t="s">
        <v>199</v>
      </c>
      <c r="AW474" s="15" t="s">
        <v>32</v>
      </c>
      <c r="AX474" s="15" t="s">
        <v>73</v>
      </c>
      <c r="AY474" s="182" t="s">
        <v>161</v>
      </c>
    </row>
    <row r="475" spans="2:51" s="12" customFormat="1" ht="12">
      <c r="B475" s="150"/>
      <c r="D475" s="151" t="s">
        <v>173</v>
      </c>
      <c r="E475" s="152" t="s">
        <v>3</v>
      </c>
      <c r="F475" s="153" t="s">
        <v>2934</v>
      </c>
      <c r="H475" s="152" t="s">
        <v>3</v>
      </c>
      <c r="I475" s="154"/>
      <c r="L475" s="150"/>
      <c r="M475" s="155"/>
      <c r="T475" s="156"/>
      <c r="AT475" s="152" t="s">
        <v>173</v>
      </c>
      <c r="AU475" s="152" t="s">
        <v>82</v>
      </c>
      <c r="AV475" s="12" t="s">
        <v>80</v>
      </c>
      <c r="AW475" s="12" t="s">
        <v>32</v>
      </c>
      <c r="AX475" s="12" t="s">
        <v>73</v>
      </c>
      <c r="AY475" s="152" t="s">
        <v>161</v>
      </c>
    </row>
    <row r="476" spans="2:51" s="12" customFormat="1" ht="12">
      <c r="B476" s="150"/>
      <c r="D476" s="151" t="s">
        <v>173</v>
      </c>
      <c r="E476" s="152" t="s">
        <v>3</v>
      </c>
      <c r="F476" s="153" t="s">
        <v>3095</v>
      </c>
      <c r="H476" s="152" t="s">
        <v>3</v>
      </c>
      <c r="I476" s="154"/>
      <c r="L476" s="150"/>
      <c r="M476" s="155"/>
      <c r="T476" s="156"/>
      <c r="AT476" s="152" t="s">
        <v>173</v>
      </c>
      <c r="AU476" s="152" t="s">
        <v>82</v>
      </c>
      <c r="AV476" s="12" t="s">
        <v>80</v>
      </c>
      <c r="AW476" s="12" t="s">
        <v>32</v>
      </c>
      <c r="AX476" s="12" t="s">
        <v>73</v>
      </c>
      <c r="AY476" s="152" t="s">
        <v>161</v>
      </c>
    </row>
    <row r="477" spans="2:51" s="13" customFormat="1" ht="12">
      <c r="B477" s="157"/>
      <c r="D477" s="151" t="s">
        <v>173</v>
      </c>
      <c r="E477" s="158" t="s">
        <v>3</v>
      </c>
      <c r="F477" s="159" t="s">
        <v>3096</v>
      </c>
      <c r="H477" s="160">
        <v>92.943</v>
      </c>
      <c r="I477" s="161"/>
      <c r="L477" s="157"/>
      <c r="M477" s="162"/>
      <c r="T477" s="163"/>
      <c r="AT477" s="158" t="s">
        <v>173</v>
      </c>
      <c r="AU477" s="158" t="s">
        <v>82</v>
      </c>
      <c r="AV477" s="13" t="s">
        <v>82</v>
      </c>
      <c r="AW477" s="13" t="s">
        <v>32</v>
      </c>
      <c r="AX477" s="13" t="s">
        <v>73</v>
      </c>
      <c r="AY477" s="158" t="s">
        <v>161</v>
      </c>
    </row>
    <row r="478" spans="2:51" s="13" customFormat="1" ht="12">
      <c r="B478" s="157"/>
      <c r="D478" s="151" t="s">
        <v>173</v>
      </c>
      <c r="E478" s="158" t="s">
        <v>3</v>
      </c>
      <c r="F478" s="159" t="s">
        <v>3097</v>
      </c>
      <c r="H478" s="160">
        <v>11.007</v>
      </c>
      <c r="I478" s="161"/>
      <c r="L478" s="157"/>
      <c r="M478" s="162"/>
      <c r="T478" s="163"/>
      <c r="AT478" s="158" t="s">
        <v>173</v>
      </c>
      <c r="AU478" s="158" t="s">
        <v>82</v>
      </c>
      <c r="AV478" s="13" t="s">
        <v>82</v>
      </c>
      <c r="AW478" s="13" t="s">
        <v>32</v>
      </c>
      <c r="AX478" s="13" t="s">
        <v>73</v>
      </c>
      <c r="AY478" s="158" t="s">
        <v>161</v>
      </c>
    </row>
    <row r="479" spans="2:51" s="12" customFormat="1" ht="12">
      <c r="B479" s="150"/>
      <c r="D479" s="151" t="s">
        <v>173</v>
      </c>
      <c r="E479" s="152" t="s">
        <v>3</v>
      </c>
      <c r="F479" s="153" t="s">
        <v>3026</v>
      </c>
      <c r="H479" s="152" t="s">
        <v>3</v>
      </c>
      <c r="I479" s="154"/>
      <c r="L479" s="150"/>
      <c r="M479" s="155"/>
      <c r="T479" s="156"/>
      <c r="AT479" s="152" t="s">
        <v>173</v>
      </c>
      <c r="AU479" s="152" t="s">
        <v>82</v>
      </c>
      <c r="AV479" s="12" t="s">
        <v>80</v>
      </c>
      <c r="AW479" s="12" t="s">
        <v>32</v>
      </c>
      <c r="AX479" s="12" t="s">
        <v>73</v>
      </c>
      <c r="AY479" s="152" t="s">
        <v>161</v>
      </c>
    </row>
    <row r="480" spans="2:51" s="13" customFormat="1" ht="22.5">
      <c r="B480" s="157"/>
      <c r="D480" s="151" t="s">
        <v>173</v>
      </c>
      <c r="E480" s="158" t="s">
        <v>3</v>
      </c>
      <c r="F480" s="159" t="s">
        <v>3027</v>
      </c>
      <c r="H480" s="160">
        <v>66.065</v>
      </c>
      <c r="I480" s="161"/>
      <c r="L480" s="157"/>
      <c r="M480" s="162"/>
      <c r="T480" s="163"/>
      <c r="AT480" s="158" t="s">
        <v>173</v>
      </c>
      <c r="AU480" s="158" t="s">
        <v>82</v>
      </c>
      <c r="AV480" s="13" t="s">
        <v>82</v>
      </c>
      <c r="AW480" s="13" t="s">
        <v>32</v>
      </c>
      <c r="AX480" s="13" t="s">
        <v>73</v>
      </c>
      <c r="AY480" s="158" t="s">
        <v>161</v>
      </c>
    </row>
    <row r="481" spans="2:51" s="15" customFormat="1" ht="12">
      <c r="B481" s="181"/>
      <c r="D481" s="151" t="s">
        <v>173</v>
      </c>
      <c r="E481" s="182" t="s">
        <v>3</v>
      </c>
      <c r="F481" s="183" t="s">
        <v>432</v>
      </c>
      <c r="H481" s="184">
        <v>170.015</v>
      </c>
      <c r="I481" s="185"/>
      <c r="L481" s="181"/>
      <c r="M481" s="186"/>
      <c r="T481" s="187"/>
      <c r="AT481" s="182" t="s">
        <v>173</v>
      </c>
      <c r="AU481" s="182" t="s">
        <v>82</v>
      </c>
      <c r="AV481" s="15" t="s">
        <v>199</v>
      </c>
      <c r="AW481" s="15" t="s">
        <v>32</v>
      </c>
      <c r="AX481" s="15" t="s">
        <v>73</v>
      </c>
      <c r="AY481" s="182" t="s">
        <v>161</v>
      </c>
    </row>
    <row r="482" spans="2:51" s="14" customFormat="1" ht="12">
      <c r="B482" s="164"/>
      <c r="D482" s="151" t="s">
        <v>173</v>
      </c>
      <c r="E482" s="165" t="s">
        <v>3</v>
      </c>
      <c r="F482" s="166" t="s">
        <v>192</v>
      </c>
      <c r="H482" s="167">
        <v>1082.689</v>
      </c>
      <c r="I482" s="168"/>
      <c r="L482" s="164"/>
      <c r="M482" s="169"/>
      <c r="T482" s="170"/>
      <c r="AT482" s="165" t="s">
        <v>173</v>
      </c>
      <c r="AU482" s="165" t="s">
        <v>82</v>
      </c>
      <c r="AV482" s="14" t="s">
        <v>169</v>
      </c>
      <c r="AW482" s="14" t="s">
        <v>32</v>
      </c>
      <c r="AX482" s="14" t="s">
        <v>80</v>
      </c>
      <c r="AY482" s="165" t="s">
        <v>161</v>
      </c>
    </row>
    <row r="483" spans="2:65" s="1" customFormat="1" ht="37.9" customHeight="1">
      <c r="B483" s="132"/>
      <c r="C483" s="133" t="s">
        <v>570</v>
      </c>
      <c r="D483" s="133" t="s">
        <v>164</v>
      </c>
      <c r="E483" s="134" t="s">
        <v>3098</v>
      </c>
      <c r="F483" s="135" t="s">
        <v>3099</v>
      </c>
      <c r="G483" s="136" t="s">
        <v>167</v>
      </c>
      <c r="H483" s="137">
        <v>128.242</v>
      </c>
      <c r="I483" s="138"/>
      <c r="J483" s="139">
        <f>ROUND(I483*H483,2)</f>
        <v>0</v>
      </c>
      <c r="K483" s="135" t="s">
        <v>168</v>
      </c>
      <c r="L483" s="33"/>
      <c r="M483" s="140" t="s">
        <v>3</v>
      </c>
      <c r="N483" s="141" t="s">
        <v>44</v>
      </c>
      <c r="P483" s="142">
        <f>O483*H483</f>
        <v>0</v>
      </c>
      <c r="Q483" s="142">
        <v>0.01103</v>
      </c>
      <c r="R483" s="142">
        <f>Q483*H483</f>
        <v>1.4145092599999998</v>
      </c>
      <c r="S483" s="142">
        <v>0</v>
      </c>
      <c r="T483" s="143">
        <f>S483*H483</f>
        <v>0</v>
      </c>
      <c r="AR483" s="144" t="s">
        <v>169</v>
      </c>
      <c r="AT483" s="144" t="s">
        <v>164</v>
      </c>
      <c r="AU483" s="144" t="s">
        <v>82</v>
      </c>
      <c r="AY483" s="18" t="s">
        <v>161</v>
      </c>
      <c r="BE483" s="145">
        <f>IF(N483="základní",J483,0)</f>
        <v>0</v>
      </c>
      <c r="BF483" s="145">
        <f>IF(N483="snížená",J483,0)</f>
        <v>0</v>
      </c>
      <c r="BG483" s="145">
        <f>IF(N483="zákl. přenesená",J483,0)</f>
        <v>0</v>
      </c>
      <c r="BH483" s="145">
        <f>IF(N483="sníž. přenesená",J483,0)</f>
        <v>0</v>
      </c>
      <c r="BI483" s="145">
        <f>IF(N483="nulová",J483,0)</f>
        <v>0</v>
      </c>
      <c r="BJ483" s="18" t="s">
        <v>80</v>
      </c>
      <c r="BK483" s="145">
        <f>ROUND(I483*H483,2)</f>
        <v>0</v>
      </c>
      <c r="BL483" s="18" t="s">
        <v>169</v>
      </c>
      <c r="BM483" s="144" t="s">
        <v>3100</v>
      </c>
    </row>
    <row r="484" spans="2:47" s="1" customFormat="1" ht="12">
      <c r="B484" s="33"/>
      <c r="D484" s="146" t="s">
        <v>171</v>
      </c>
      <c r="F484" s="147" t="s">
        <v>3101</v>
      </c>
      <c r="I484" s="148"/>
      <c r="L484" s="33"/>
      <c r="M484" s="149"/>
      <c r="T484" s="54"/>
      <c r="AT484" s="18" t="s">
        <v>171</v>
      </c>
      <c r="AU484" s="18" t="s">
        <v>82</v>
      </c>
    </row>
    <row r="485" spans="2:51" s="12" customFormat="1" ht="12">
      <c r="B485" s="150"/>
      <c r="D485" s="151" t="s">
        <v>173</v>
      </c>
      <c r="E485" s="152" t="s">
        <v>3</v>
      </c>
      <c r="F485" s="153" t="s">
        <v>3102</v>
      </c>
      <c r="H485" s="152" t="s">
        <v>3</v>
      </c>
      <c r="I485" s="154"/>
      <c r="L485" s="150"/>
      <c r="M485" s="155"/>
      <c r="T485" s="156"/>
      <c r="AT485" s="152" t="s">
        <v>173</v>
      </c>
      <c r="AU485" s="152" t="s">
        <v>82</v>
      </c>
      <c r="AV485" s="12" t="s">
        <v>80</v>
      </c>
      <c r="AW485" s="12" t="s">
        <v>32</v>
      </c>
      <c r="AX485" s="12" t="s">
        <v>73</v>
      </c>
      <c r="AY485" s="152" t="s">
        <v>161</v>
      </c>
    </row>
    <row r="486" spans="2:51" s="13" customFormat="1" ht="12">
      <c r="B486" s="157"/>
      <c r="D486" s="151" t="s">
        <v>173</v>
      </c>
      <c r="E486" s="158" t="s">
        <v>3</v>
      </c>
      <c r="F486" s="159" t="s">
        <v>3103</v>
      </c>
      <c r="H486" s="160">
        <v>1.89</v>
      </c>
      <c r="I486" s="161"/>
      <c r="L486" s="157"/>
      <c r="M486" s="162"/>
      <c r="T486" s="163"/>
      <c r="AT486" s="158" t="s">
        <v>173</v>
      </c>
      <c r="AU486" s="158" t="s">
        <v>82</v>
      </c>
      <c r="AV486" s="13" t="s">
        <v>82</v>
      </c>
      <c r="AW486" s="13" t="s">
        <v>32</v>
      </c>
      <c r="AX486" s="13" t="s">
        <v>73</v>
      </c>
      <c r="AY486" s="158" t="s">
        <v>161</v>
      </c>
    </row>
    <row r="487" spans="2:51" s="12" customFormat="1" ht="12">
      <c r="B487" s="150"/>
      <c r="D487" s="151" t="s">
        <v>173</v>
      </c>
      <c r="E487" s="152" t="s">
        <v>3</v>
      </c>
      <c r="F487" s="153" t="s">
        <v>3058</v>
      </c>
      <c r="H487" s="152" t="s">
        <v>3</v>
      </c>
      <c r="I487" s="154"/>
      <c r="L487" s="150"/>
      <c r="M487" s="155"/>
      <c r="T487" s="156"/>
      <c r="AT487" s="152" t="s">
        <v>173</v>
      </c>
      <c r="AU487" s="152" t="s">
        <v>82</v>
      </c>
      <c r="AV487" s="12" t="s">
        <v>80</v>
      </c>
      <c r="AW487" s="12" t="s">
        <v>32</v>
      </c>
      <c r="AX487" s="12" t="s">
        <v>73</v>
      </c>
      <c r="AY487" s="152" t="s">
        <v>161</v>
      </c>
    </row>
    <row r="488" spans="2:51" s="13" customFormat="1" ht="12">
      <c r="B488" s="157"/>
      <c r="D488" s="151" t="s">
        <v>173</v>
      </c>
      <c r="E488" s="158" t="s">
        <v>3</v>
      </c>
      <c r="F488" s="159" t="s">
        <v>3104</v>
      </c>
      <c r="H488" s="160">
        <v>0.41</v>
      </c>
      <c r="I488" s="161"/>
      <c r="L488" s="157"/>
      <c r="M488" s="162"/>
      <c r="T488" s="163"/>
      <c r="AT488" s="158" t="s">
        <v>173</v>
      </c>
      <c r="AU488" s="158" t="s">
        <v>82</v>
      </c>
      <c r="AV488" s="13" t="s">
        <v>82</v>
      </c>
      <c r="AW488" s="13" t="s">
        <v>32</v>
      </c>
      <c r="AX488" s="13" t="s">
        <v>73</v>
      </c>
      <c r="AY488" s="158" t="s">
        <v>161</v>
      </c>
    </row>
    <row r="489" spans="2:51" s="12" customFormat="1" ht="12">
      <c r="B489" s="150"/>
      <c r="D489" s="151" t="s">
        <v>173</v>
      </c>
      <c r="E489" s="152" t="s">
        <v>3</v>
      </c>
      <c r="F489" s="153" t="s">
        <v>3054</v>
      </c>
      <c r="H489" s="152" t="s">
        <v>3</v>
      </c>
      <c r="I489" s="154"/>
      <c r="L489" s="150"/>
      <c r="M489" s="155"/>
      <c r="T489" s="156"/>
      <c r="AT489" s="152" t="s">
        <v>173</v>
      </c>
      <c r="AU489" s="152" t="s">
        <v>82</v>
      </c>
      <c r="AV489" s="12" t="s">
        <v>80</v>
      </c>
      <c r="AW489" s="12" t="s">
        <v>32</v>
      </c>
      <c r="AX489" s="12" t="s">
        <v>73</v>
      </c>
      <c r="AY489" s="152" t="s">
        <v>161</v>
      </c>
    </row>
    <row r="490" spans="2:51" s="13" customFormat="1" ht="12">
      <c r="B490" s="157"/>
      <c r="D490" s="151" t="s">
        <v>173</v>
      </c>
      <c r="E490" s="158" t="s">
        <v>3</v>
      </c>
      <c r="F490" s="159" t="s">
        <v>3103</v>
      </c>
      <c r="H490" s="160">
        <v>1.89</v>
      </c>
      <c r="I490" s="161"/>
      <c r="L490" s="157"/>
      <c r="M490" s="162"/>
      <c r="T490" s="163"/>
      <c r="AT490" s="158" t="s">
        <v>173</v>
      </c>
      <c r="AU490" s="158" t="s">
        <v>82</v>
      </c>
      <c r="AV490" s="13" t="s">
        <v>82</v>
      </c>
      <c r="AW490" s="13" t="s">
        <v>32</v>
      </c>
      <c r="AX490" s="13" t="s">
        <v>73</v>
      </c>
      <c r="AY490" s="158" t="s">
        <v>161</v>
      </c>
    </row>
    <row r="491" spans="2:51" s="12" customFormat="1" ht="12">
      <c r="B491" s="150"/>
      <c r="D491" s="151" t="s">
        <v>173</v>
      </c>
      <c r="E491" s="152" t="s">
        <v>3</v>
      </c>
      <c r="F491" s="153" t="s">
        <v>2997</v>
      </c>
      <c r="H491" s="152" t="s">
        <v>3</v>
      </c>
      <c r="I491" s="154"/>
      <c r="L491" s="150"/>
      <c r="M491" s="155"/>
      <c r="T491" s="156"/>
      <c r="AT491" s="152" t="s">
        <v>173</v>
      </c>
      <c r="AU491" s="152" t="s">
        <v>82</v>
      </c>
      <c r="AV491" s="12" t="s">
        <v>80</v>
      </c>
      <c r="AW491" s="12" t="s">
        <v>32</v>
      </c>
      <c r="AX491" s="12" t="s">
        <v>73</v>
      </c>
      <c r="AY491" s="152" t="s">
        <v>161</v>
      </c>
    </row>
    <row r="492" spans="2:51" s="13" customFormat="1" ht="12">
      <c r="B492" s="157"/>
      <c r="D492" s="151" t="s">
        <v>173</v>
      </c>
      <c r="E492" s="158" t="s">
        <v>3</v>
      </c>
      <c r="F492" s="159" t="s">
        <v>3105</v>
      </c>
      <c r="H492" s="160">
        <v>21.522</v>
      </c>
      <c r="I492" s="161"/>
      <c r="L492" s="157"/>
      <c r="M492" s="162"/>
      <c r="T492" s="163"/>
      <c r="AT492" s="158" t="s">
        <v>173</v>
      </c>
      <c r="AU492" s="158" t="s">
        <v>82</v>
      </c>
      <c r="AV492" s="13" t="s">
        <v>82</v>
      </c>
      <c r="AW492" s="13" t="s">
        <v>32</v>
      </c>
      <c r="AX492" s="13" t="s">
        <v>73</v>
      </c>
      <c r="AY492" s="158" t="s">
        <v>161</v>
      </c>
    </row>
    <row r="493" spans="2:51" s="12" customFormat="1" ht="12">
      <c r="B493" s="150"/>
      <c r="D493" s="151" t="s">
        <v>173</v>
      </c>
      <c r="E493" s="152" t="s">
        <v>3</v>
      </c>
      <c r="F493" s="153" t="s">
        <v>3048</v>
      </c>
      <c r="H493" s="152" t="s">
        <v>3</v>
      </c>
      <c r="I493" s="154"/>
      <c r="L493" s="150"/>
      <c r="M493" s="155"/>
      <c r="T493" s="156"/>
      <c r="AT493" s="152" t="s">
        <v>173</v>
      </c>
      <c r="AU493" s="152" t="s">
        <v>82</v>
      </c>
      <c r="AV493" s="12" t="s">
        <v>80</v>
      </c>
      <c r="AW493" s="12" t="s">
        <v>32</v>
      </c>
      <c r="AX493" s="12" t="s">
        <v>73</v>
      </c>
      <c r="AY493" s="152" t="s">
        <v>161</v>
      </c>
    </row>
    <row r="494" spans="2:51" s="13" customFormat="1" ht="12">
      <c r="B494" s="157"/>
      <c r="D494" s="151" t="s">
        <v>173</v>
      </c>
      <c r="E494" s="158" t="s">
        <v>3</v>
      </c>
      <c r="F494" s="159" t="s">
        <v>3105</v>
      </c>
      <c r="H494" s="160">
        <v>21.522</v>
      </c>
      <c r="I494" s="161"/>
      <c r="L494" s="157"/>
      <c r="M494" s="162"/>
      <c r="T494" s="163"/>
      <c r="AT494" s="158" t="s">
        <v>173</v>
      </c>
      <c r="AU494" s="158" t="s">
        <v>82</v>
      </c>
      <c r="AV494" s="13" t="s">
        <v>82</v>
      </c>
      <c r="AW494" s="13" t="s">
        <v>32</v>
      </c>
      <c r="AX494" s="13" t="s">
        <v>73</v>
      </c>
      <c r="AY494" s="158" t="s">
        <v>161</v>
      </c>
    </row>
    <row r="495" spans="2:51" s="12" customFormat="1" ht="12">
      <c r="B495" s="150"/>
      <c r="D495" s="151" t="s">
        <v>173</v>
      </c>
      <c r="E495" s="152" t="s">
        <v>3</v>
      </c>
      <c r="F495" s="153" t="s">
        <v>3060</v>
      </c>
      <c r="H495" s="152" t="s">
        <v>3</v>
      </c>
      <c r="I495" s="154"/>
      <c r="L495" s="150"/>
      <c r="M495" s="155"/>
      <c r="T495" s="156"/>
      <c r="AT495" s="152" t="s">
        <v>173</v>
      </c>
      <c r="AU495" s="152" t="s">
        <v>82</v>
      </c>
      <c r="AV495" s="12" t="s">
        <v>80</v>
      </c>
      <c r="AW495" s="12" t="s">
        <v>32</v>
      </c>
      <c r="AX495" s="12" t="s">
        <v>73</v>
      </c>
      <c r="AY495" s="152" t="s">
        <v>161</v>
      </c>
    </row>
    <row r="496" spans="2:51" s="13" customFormat="1" ht="12">
      <c r="B496" s="157"/>
      <c r="D496" s="151" t="s">
        <v>173</v>
      </c>
      <c r="E496" s="158" t="s">
        <v>3</v>
      </c>
      <c r="F496" s="159" t="s">
        <v>3104</v>
      </c>
      <c r="H496" s="160">
        <v>0.41</v>
      </c>
      <c r="I496" s="161"/>
      <c r="L496" s="157"/>
      <c r="M496" s="162"/>
      <c r="T496" s="163"/>
      <c r="AT496" s="158" t="s">
        <v>173</v>
      </c>
      <c r="AU496" s="158" t="s">
        <v>82</v>
      </c>
      <c r="AV496" s="13" t="s">
        <v>82</v>
      </c>
      <c r="AW496" s="13" t="s">
        <v>32</v>
      </c>
      <c r="AX496" s="13" t="s">
        <v>73</v>
      </c>
      <c r="AY496" s="158" t="s">
        <v>161</v>
      </c>
    </row>
    <row r="497" spans="2:51" s="12" customFormat="1" ht="12">
      <c r="B497" s="150"/>
      <c r="D497" s="151" t="s">
        <v>173</v>
      </c>
      <c r="E497" s="152" t="s">
        <v>3</v>
      </c>
      <c r="F497" s="153" t="s">
        <v>3066</v>
      </c>
      <c r="H497" s="152" t="s">
        <v>3</v>
      </c>
      <c r="I497" s="154"/>
      <c r="L497" s="150"/>
      <c r="M497" s="155"/>
      <c r="T497" s="156"/>
      <c r="AT497" s="152" t="s">
        <v>173</v>
      </c>
      <c r="AU497" s="152" t="s">
        <v>82</v>
      </c>
      <c r="AV497" s="12" t="s">
        <v>80</v>
      </c>
      <c r="AW497" s="12" t="s">
        <v>32</v>
      </c>
      <c r="AX497" s="12" t="s">
        <v>73</v>
      </c>
      <c r="AY497" s="152" t="s">
        <v>161</v>
      </c>
    </row>
    <row r="498" spans="2:51" s="13" customFormat="1" ht="12">
      <c r="B498" s="157"/>
      <c r="D498" s="151" t="s">
        <v>173</v>
      </c>
      <c r="E498" s="158" t="s">
        <v>3</v>
      </c>
      <c r="F498" s="159" t="s">
        <v>3106</v>
      </c>
      <c r="H498" s="160">
        <v>11.356</v>
      </c>
      <c r="I498" s="161"/>
      <c r="L498" s="157"/>
      <c r="M498" s="162"/>
      <c r="T498" s="163"/>
      <c r="AT498" s="158" t="s">
        <v>173</v>
      </c>
      <c r="AU498" s="158" t="s">
        <v>82</v>
      </c>
      <c r="AV498" s="13" t="s">
        <v>82</v>
      </c>
      <c r="AW498" s="13" t="s">
        <v>32</v>
      </c>
      <c r="AX498" s="13" t="s">
        <v>73</v>
      </c>
      <c r="AY498" s="158" t="s">
        <v>161</v>
      </c>
    </row>
    <row r="499" spans="2:51" s="12" customFormat="1" ht="12">
      <c r="B499" s="150"/>
      <c r="D499" s="151" t="s">
        <v>173</v>
      </c>
      <c r="E499" s="152" t="s">
        <v>3</v>
      </c>
      <c r="F499" s="153" t="s">
        <v>3068</v>
      </c>
      <c r="H499" s="152" t="s">
        <v>3</v>
      </c>
      <c r="I499" s="154"/>
      <c r="L499" s="150"/>
      <c r="M499" s="155"/>
      <c r="T499" s="156"/>
      <c r="AT499" s="152" t="s">
        <v>173</v>
      </c>
      <c r="AU499" s="152" t="s">
        <v>82</v>
      </c>
      <c r="AV499" s="12" t="s">
        <v>80</v>
      </c>
      <c r="AW499" s="12" t="s">
        <v>32</v>
      </c>
      <c r="AX499" s="12" t="s">
        <v>73</v>
      </c>
      <c r="AY499" s="152" t="s">
        <v>161</v>
      </c>
    </row>
    <row r="500" spans="2:51" s="13" customFormat="1" ht="12">
      <c r="B500" s="157"/>
      <c r="D500" s="151" t="s">
        <v>173</v>
      </c>
      <c r="E500" s="158" t="s">
        <v>3</v>
      </c>
      <c r="F500" s="159" t="s">
        <v>3107</v>
      </c>
      <c r="H500" s="160">
        <v>24.094</v>
      </c>
      <c r="I500" s="161"/>
      <c r="L500" s="157"/>
      <c r="M500" s="162"/>
      <c r="T500" s="163"/>
      <c r="AT500" s="158" t="s">
        <v>173</v>
      </c>
      <c r="AU500" s="158" t="s">
        <v>82</v>
      </c>
      <c r="AV500" s="13" t="s">
        <v>82</v>
      </c>
      <c r="AW500" s="13" t="s">
        <v>32</v>
      </c>
      <c r="AX500" s="13" t="s">
        <v>73</v>
      </c>
      <c r="AY500" s="158" t="s">
        <v>161</v>
      </c>
    </row>
    <row r="501" spans="2:51" s="12" customFormat="1" ht="12">
      <c r="B501" s="150"/>
      <c r="D501" s="151" t="s">
        <v>173</v>
      </c>
      <c r="E501" s="152" t="s">
        <v>3</v>
      </c>
      <c r="F501" s="153" t="s">
        <v>3070</v>
      </c>
      <c r="H501" s="152" t="s">
        <v>3</v>
      </c>
      <c r="I501" s="154"/>
      <c r="L501" s="150"/>
      <c r="M501" s="155"/>
      <c r="T501" s="156"/>
      <c r="AT501" s="152" t="s">
        <v>173</v>
      </c>
      <c r="AU501" s="152" t="s">
        <v>82</v>
      </c>
      <c r="AV501" s="12" t="s">
        <v>80</v>
      </c>
      <c r="AW501" s="12" t="s">
        <v>32</v>
      </c>
      <c r="AX501" s="12" t="s">
        <v>73</v>
      </c>
      <c r="AY501" s="152" t="s">
        <v>161</v>
      </c>
    </row>
    <row r="502" spans="2:51" s="13" customFormat="1" ht="12">
      <c r="B502" s="157"/>
      <c r="D502" s="151" t="s">
        <v>173</v>
      </c>
      <c r="E502" s="158" t="s">
        <v>3</v>
      </c>
      <c r="F502" s="159" t="s">
        <v>3108</v>
      </c>
      <c r="H502" s="160">
        <v>20.675</v>
      </c>
      <c r="I502" s="161"/>
      <c r="L502" s="157"/>
      <c r="M502" s="162"/>
      <c r="T502" s="163"/>
      <c r="AT502" s="158" t="s">
        <v>173</v>
      </c>
      <c r="AU502" s="158" t="s">
        <v>82</v>
      </c>
      <c r="AV502" s="13" t="s">
        <v>82</v>
      </c>
      <c r="AW502" s="13" t="s">
        <v>32</v>
      </c>
      <c r="AX502" s="13" t="s">
        <v>73</v>
      </c>
      <c r="AY502" s="158" t="s">
        <v>161</v>
      </c>
    </row>
    <row r="503" spans="2:51" s="12" customFormat="1" ht="12">
      <c r="B503" s="150"/>
      <c r="D503" s="151" t="s">
        <v>173</v>
      </c>
      <c r="E503" s="152" t="s">
        <v>3</v>
      </c>
      <c r="F503" s="153" t="s">
        <v>3072</v>
      </c>
      <c r="H503" s="152" t="s">
        <v>3</v>
      </c>
      <c r="I503" s="154"/>
      <c r="L503" s="150"/>
      <c r="M503" s="155"/>
      <c r="T503" s="156"/>
      <c r="AT503" s="152" t="s">
        <v>173</v>
      </c>
      <c r="AU503" s="152" t="s">
        <v>82</v>
      </c>
      <c r="AV503" s="12" t="s">
        <v>80</v>
      </c>
      <c r="AW503" s="12" t="s">
        <v>32</v>
      </c>
      <c r="AX503" s="12" t="s">
        <v>73</v>
      </c>
      <c r="AY503" s="152" t="s">
        <v>161</v>
      </c>
    </row>
    <row r="504" spans="2:51" s="13" customFormat="1" ht="12">
      <c r="B504" s="157"/>
      <c r="D504" s="151" t="s">
        <v>173</v>
      </c>
      <c r="E504" s="158" t="s">
        <v>3</v>
      </c>
      <c r="F504" s="159" t="s">
        <v>3109</v>
      </c>
      <c r="H504" s="160">
        <v>12.838</v>
      </c>
      <c r="I504" s="161"/>
      <c r="L504" s="157"/>
      <c r="M504" s="162"/>
      <c r="T504" s="163"/>
      <c r="AT504" s="158" t="s">
        <v>173</v>
      </c>
      <c r="AU504" s="158" t="s">
        <v>82</v>
      </c>
      <c r="AV504" s="13" t="s">
        <v>82</v>
      </c>
      <c r="AW504" s="13" t="s">
        <v>32</v>
      </c>
      <c r="AX504" s="13" t="s">
        <v>73</v>
      </c>
      <c r="AY504" s="158" t="s">
        <v>161</v>
      </c>
    </row>
    <row r="505" spans="2:51" s="12" customFormat="1" ht="12">
      <c r="B505" s="150"/>
      <c r="D505" s="151" t="s">
        <v>173</v>
      </c>
      <c r="E505" s="152" t="s">
        <v>3</v>
      </c>
      <c r="F505" s="153" t="s">
        <v>3034</v>
      </c>
      <c r="H505" s="152" t="s">
        <v>3</v>
      </c>
      <c r="I505" s="154"/>
      <c r="L505" s="150"/>
      <c r="M505" s="155"/>
      <c r="T505" s="156"/>
      <c r="AT505" s="152" t="s">
        <v>173</v>
      </c>
      <c r="AU505" s="152" t="s">
        <v>82</v>
      </c>
      <c r="AV505" s="12" t="s">
        <v>80</v>
      </c>
      <c r="AW505" s="12" t="s">
        <v>32</v>
      </c>
      <c r="AX505" s="12" t="s">
        <v>73</v>
      </c>
      <c r="AY505" s="152" t="s">
        <v>161</v>
      </c>
    </row>
    <row r="506" spans="2:51" s="13" customFormat="1" ht="12">
      <c r="B506" s="157"/>
      <c r="D506" s="151" t="s">
        <v>173</v>
      </c>
      <c r="E506" s="158" t="s">
        <v>3</v>
      </c>
      <c r="F506" s="159" t="s">
        <v>3110</v>
      </c>
      <c r="H506" s="160">
        <v>8.035</v>
      </c>
      <c r="I506" s="161"/>
      <c r="L506" s="157"/>
      <c r="M506" s="162"/>
      <c r="T506" s="163"/>
      <c r="AT506" s="158" t="s">
        <v>173</v>
      </c>
      <c r="AU506" s="158" t="s">
        <v>82</v>
      </c>
      <c r="AV506" s="13" t="s">
        <v>82</v>
      </c>
      <c r="AW506" s="13" t="s">
        <v>32</v>
      </c>
      <c r="AX506" s="13" t="s">
        <v>73</v>
      </c>
      <c r="AY506" s="158" t="s">
        <v>161</v>
      </c>
    </row>
    <row r="507" spans="2:51" s="12" customFormat="1" ht="12">
      <c r="B507" s="150"/>
      <c r="D507" s="151" t="s">
        <v>173</v>
      </c>
      <c r="E507" s="152" t="s">
        <v>3</v>
      </c>
      <c r="F507" s="153" t="s">
        <v>3111</v>
      </c>
      <c r="H507" s="152" t="s">
        <v>3</v>
      </c>
      <c r="I507" s="154"/>
      <c r="L507" s="150"/>
      <c r="M507" s="155"/>
      <c r="T507" s="156"/>
      <c r="AT507" s="152" t="s">
        <v>173</v>
      </c>
      <c r="AU507" s="152" t="s">
        <v>82</v>
      </c>
      <c r="AV507" s="12" t="s">
        <v>80</v>
      </c>
      <c r="AW507" s="12" t="s">
        <v>32</v>
      </c>
      <c r="AX507" s="12" t="s">
        <v>73</v>
      </c>
      <c r="AY507" s="152" t="s">
        <v>161</v>
      </c>
    </row>
    <row r="508" spans="2:51" s="13" customFormat="1" ht="12">
      <c r="B508" s="157"/>
      <c r="D508" s="151" t="s">
        <v>173</v>
      </c>
      <c r="E508" s="158" t="s">
        <v>3</v>
      </c>
      <c r="F508" s="159" t="s">
        <v>3112</v>
      </c>
      <c r="H508" s="160">
        <v>3.6</v>
      </c>
      <c r="I508" s="161"/>
      <c r="L508" s="157"/>
      <c r="M508" s="162"/>
      <c r="T508" s="163"/>
      <c r="AT508" s="158" t="s">
        <v>173</v>
      </c>
      <c r="AU508" s="158" t="s">
        <v>82</v>
      </c>
      <c r="AV508" s="13" t="s">
        <v>82</v>
      </c>
      <c r="AW508" s="13" t="s">
        <v>32</v>
      </c>
      <c r="AX508" s="13" t="s">
        <v>73</v>
      </c>
      <c r="AY508" s="158" t="s">
        <v>161</v>
      </c>
    </row>
    <row r="509" spans="2:51" s="14" customFormat="1" ht="12">
      <c r="B509" s="164"/>
      <c r="D509" s="151" t="s">
        <v>173</v>
      </c>
      <c r="E509" s="165" t="s">
        <v>3</v>
      </c>
      <c r="F509" s="166" t="s">
        <v>192</v>
      </c>
      <c r="H509" s="167">
        <v>128.242</v>
      </c>
      <c r="I509" s="168"/>
      <c r="L509" s="164"/>
      <c r="M509" s="169"/>
      <c r="T509" s="170"/>
      <c r="AT509" s="165" t="s">
        <v>173</v>
      </c>
      <c r="AU509" s="165" t="s">
        <v>82</v>
      </c>
      <c r="AV509" s="14" t="s">
        <v>169</v>
      </c>
      <c r="AW509" s="14" t="s">
        <v>32</v>
      </c>
      <c r="AX509" s="14" t="s">
        <v>80</v>
      </c>
      <c r="AY509" s="165" t="s">
        <v>161</v>
      </c>
    </row>
    <row r="510" spans="2:65" s="1" customFormat="1" ht="24.2" customHeight="1">
      <c r="B510" s="132"/>
      <c r="C510" s="133" t="s">
        <v>577</v>
      </c>
      <c r="D510" s="133" t="s">
        <v>164</v>
      </c>
      <c r="E510" s="134" t="s">
        <v>3113</v>
      </c>
      <c r="F510" s="135" t="s">
        <v>3114</v>
      </c>
      <c r="G510" s="136" t="s">
        <v>167</v>
      </c>
      <c r="H510" s="137">
        <v>51.731</v>
      </c>
      <c r="I510" s="138"/>
      <c r="J510" s="139">
        <f>ROUND(I510*H510,2)</f>
        <v>0</v>
      </c>
      <c r="K510" s="135" t="s">
        <v>168</v>
      </c>
      <c r="L510" s="33"/>
      <c r="M510" s="140" t="s">
        <v>3</v>
      </c>
      <c r="N510" s="141" t="s">
        <v>44</v>
      </c>
      <c r="P510" s="142">
        <f>O510*H510</f>
        <v>0</v>
      </c>
      <c r="Q510" s="142">
        <v>0.0425</v>
      </c>
      <c r="R510" s="142">
        <f>Q510*H510</f>
        <v>2.1985675000000002</v>
      </c>
      <c r="S510" s="142">
        <v>0</v>
      </c>
      <c r="T510" s="143">
        <f>S510*H510</f>
        <v>0</v>
      </c>
      <c r="AR510" s="144" t="s">
        <v>169</v>
      </c>
      <c r="AT510" s="144" t="s">
        <v>164</v>
      </c>
      <c r="AU510" s="144" t="s">
        <v>82</v>
      </c>
      <c r="AY510" s="18" t="s">
        <v>161</v>
      </c>
      <c r="BE510" s="145">
        <f>IF(N510="základní",J510,0)</f>
        <v>0</v>
      </c>
      <c r="BF510" s="145">
        <f>IF(N510="snížená",J510,0)</f>
        <v>0</v>
      </c>
      <c r="BG510" s="145">
        <f>IF(N510="zákl. přenesená",J510,0)</f>
        <v>0</v>
      </c>
      <c r="BH510" s="145">
        <f>IF(N510="sníž. přenesená",J510,0)</f>
        <v>0</v>
      </c>
      <c r="BI510" s="145">
        <f>IF(N510="nulová",J510,0)</f>
        <v>0</v>
      </c>
      <c r="BJ510" s="18" t="s">
        <v>80</v>
      </c>
      <c r="BK510" s="145">
        <f>ROUND(I510*H510,2)</f>
        <v>0</v>
      </c>
      <c r="BL510" s="18" t="s">
        <v>169</v>
      </c>
      <c r="BM510" s="144" t="s">
        <v>3115</v>
      </c>
    </row>
    <row r="511" spans="2:47" s="1" customFormat="1" ht="12">
      <c r="B511" s="33"/>
      <c r="D511" s="146" t="s">
        <v>171</v>
      </c>
      <c r="F511" s="147" t="s">
        <v>3116</v>
      </c>
      <c r="I511" s="148"/>
      <c r="L511" s="33"/>
      <c r="M511" s="149"/>
      <c r="T511" s="54"/>
      <c r="AT511" s="18" t="s">
        <v>171</v>
      </c>
      <c r="AU511" s="18" t="s">
        <v>82</v>
      </c>
    </row>
    <row r="512" spans="2:51" s="12" customFormat="1" ht="12">
      <c r="B512" s="150"/>
      <c r="D512" s="151" t="s">
        <v>173</v>
      </c>
      <c r="E512" s="152" t="s">
        <v>3</v>
      </c>
      <c r="F512" s="153" t="s">
        <v>299</v>
      </c>
      <c r="H512" s="152" t="s">
        <v>3</v>
      </c>
      <c r="I512" s="154"/>
      <c r="L512" s="150"/>
      <c r="M512" s="155"/>
      <c r="T512" s="156"/>
      <c r="AT512" s="152" t="s">
        <v>173</v>
      </c>
      <c r="AU512" s="152" t="s">
        <v>82</v>
      </c>
      <c r="AV512" s="12" t="s">
        <v>80</v>
      </c>
      <c r="AW512" s="12" t="s">
        <v>32</v>
      </c>
      <c r="AX512" s="12" t="s">
        <v>73</v>
      </c>
      <c r="AY512" s="152" t="s">
        <v>161</v>
      </c>
    </row>
    <row r="513" spans="2:51" s="13" customFormat="1" ht="12">
      <c r="B513" s="157"/>
      <c r="D513" s="151" t="s">
        <v>173</v>
      </c>
      <c r="E513" s="158" t="s">
        <v>3</v>
      </c>
      <c r="F513" s="159" t="s">
        <v>3117</v>
      </c>
      <c r="H513" s="160">
        <v>51.731</v>
      </c>
      <c r="I513" s="161"/>
      <c r="L513" s="157"/>
      <c r="M513" s="162"/>
      <c r="T513" s="163"/>
      <c r="AT513" s="158" t="s">
        <v>173</v>
      </c>
      <c r="AU513" s="158" t="s">
        <v>82</v>
      </c>
      <c r="AV513" s="13" t="s">
        <v>82</v>
      </c>
      <c r="AW513" s="13" t="s">
        <v>32</v>
      </c>
      <c r="AX513" s="13" t="s">
        <v>80</v>
      </c>
      <c r="AY513" s="158" t="s">
        <v>161</v>
      </c>
    </row>
    <row r="514" spans="2:65" s="1" customFormat="1" ht="24.2" customHeight="1">
      <c r="B514" s="132"/>
      <c r="C514" s="133" t="s">
        <v>591</v>
      </c>
      <c r="D514" s="133" t="s">
        <v>164</v>
      </c>
      <c r="E514" s="134" t="s">
        <v>3118</v>
      </c>
      <c r="F514" s="135" t="s">
        <v>3119</v>
      </c>
      <c r="G514" s="136" t="s">
        <v>167</v>
      </c>
      <c r="H514" s="137">
        <v>51.731</v>
      </c>
      <c r="I514" s="138"/>
      <c r="J514" s="139">
        <f>ROUND(I514*H514,2)</f>
        <v>0</v>
      </c>
      <c r="K514" s="135" t="s">
        <v>168</v>
      </c>
      <c r="L514" s="33"/>
      <c r="M514" s="140" t="s">
        <v>3</v>
      </c>
      <c r="N514" s="141" t="s">
        <v>44</v>
      </c>
      <c r="P514" s="142">
        <f>O514*H514</f>
        <v>0</v>
      </c>
      <c r="Q514" s="142">
        <v>0.016</v>
      </c>
      <c r="R514" s="142">
        <f>Q514*H514</f>
        <v>0.8276960000000001</v>
      </c>
      <c r="S514" s="142">
        <v>0</v>
      </c>
      <c r="T514" s="143">
        <f>S514*H514</f>
        <v>0</v>
      </c>
      <c r="AR514" s="144" t="s">
        <v>169</v>
      </c>
      <c r="AT514" s="144" t="s">
        <v>164</v>
      </c>
      <c r="AU514" s="144" t="s">
        <v>82</v>
      </c>
      <c r="AY514" s="18" t="s">
        <v>161</v>
      </c>
      <c r="BE514" s="145">
        <f>IF(N514="základní",J514,0)</f>
        <v>0</v>
      </c>
      <c r="BF514" s="145">
        <f>IF(N514="snížená",J514,0)</f>
        <v>0</v>
      </c>
      <c r="BG514" s="145">
        <f>IF(N514="zákl. přenesená",J514,0)</f>
        <v>0</v>
      </c>
      <c r="BH514" s="145">
        <f>IF(N514="sníž. přenesená",J514,0)</f>
        <v>0</v>
      </c>
      <c r="BI514" s="145">
        <f>IF(N514="nulová",J514,0)</f>
        <v>0</v>
      </c>
      <c r="BJ514" s="18" t="s">
        <v>80</v>
      </c>
      <c r="BK514" s="145">
        <f>ROUND(I514*H514,2)</f>
        <v>0</v>
      </c>
      <c r="BL514" s="18" t="s">
        <v>169</v>
      </c>
      <c r="BM514" s="144" t="s">
        <v>3120</v>
      </c>
    </row>
    <row r="515" spans="2:47" s="1" customFormat="1" ht="12">
      <c r="B515" s="33"/>
      <c r="D515" s="146" t="s">
        <v>171</v>
      </c>
      <c r="F515" s="147" t="s">
        <v>3121</v>
      </c>
      <c r="I515" s="148"/>
      <c r="L515" s="33"/>
      <c r="M515" s="149"/>
      <c r="T515" s="54"/>
      <c r="AT515" s="18" t="s">
        <v>171</v>
      </c>
      <c r="AU515" s="18" t="s">
        <v>82</v>
      </c>
    </row>
    <row r="516" spans="2:51" s="12" customFormat="1" ht="12">
      <c r="B516" s="150"/>
      <c r="D516" s="151" t="s">
        <v>173</v>
      </c>
      <c r="E516" s="152" t="s">
        <v>3</v>
      </c>
      <c r="F516" s="153" t="s">
        <v>299</v>
      </c>
      <c r="H516" s="152" t="s">
        <v>3</v>
      </c>
      <c r="I516" s="154"/>
      <c r="L516" s="150"/>
      <c r="M516" s="155"/>
      <c r="T516" s="156"/>
      <c r="AT516" s="152" t="s">
        <v>173</v>
      </c>
      <c r="AU516" s="152" t="s">
        <v>82</v>
      </c>
      <c r="AV516" s="12" t="s">
        <v>80</v>
      </c>
      <c r="AW516" s="12" t="s">
        <v>32</v>
      </c>
      <c r="AX516" s="12" t="s">
        <v>73</v>
      </c>
      <c r="AY516" s="152" t="s">
        <v>161</v>
      </c>
    </row>
    <row r="517" spans="2:51" s="13" customFormat="1" ht="12">
      <c r="B517" s="157"/>
      <c r="D517" s="151" t="s">
        <v>173</v>
      </c>
      <c r="E517" s="158" t="s">
        <v>3</v>
      </c>
      <c r="F517" s="159" t="s">
        <v>3117</v>
      </c>
      <c r="H517" s="160">
        <v>51.731</v>
      </c>
      <c r="I517" s="161"/>
      <c r="L517" s="157"/>
      <c r="M517" s="162"/>
      <c r="T517" s="163"/>
      <c r="AT517" s="158" t="s">
        <v>173</v>
      </c>
      <c r="AU517" s="158" t="s">
        <v>82</v>
      </c>
      <c r="AV517" s="13" t="s">
        <v>82</v>
      </c>
      <c r="AW517" s="13" t="s">
        <v>32</v>
      </c>
      <c r="AX517" s="13" t="s">
        <v>80</v>
      </c>
      <c r="AY517" s="158" t="s">
        <v>161</v>
      </c>
    </row>
    <row r="518" spans="2:65" s="1" customFormat="1" ht="37.9" customHeight="1">
      <c r="B518" s="132"/>
      <c r="C518" s="133" t="s">
        <v>603</v>
      </c>
      <c r="D518" s="133" t="s">
        <v>164</v>
      </c>
      <c r="E518" s="134" t="s">
        <v>571</v>
      </c>
      <c r="F518" s="135" t="s">
        <v>572</v>
      </c>
      <c r="G518" s="136" t="s">
        <v>167</v>
      </c>
      <c r="H518" s="137">
        <v>2.377</v>
      </c>
      <c r="I518" s="138"/>
      <c r="J518" s="139">
        <f>ROUND(I518*H518,2)</f>
        <v>0</v>
      </c>
      <c r="K518" s="135" t="s">
        <v>168</v>
      </c>
      <c r="L518" s="33"/>
      <c r="M518" s="140" t="s">
        <v>3</v>
      </c>
      <c r="N518" s="141" t="s">
        <v>44</v>
      </c>
      <c r="P518" s="142">
        <f>O518*H518</f>
        <v>0</v>
      </c>
      <c r="Q518" s="142">
        <v>0.00085</v>
      </c>
      <c r="R518" s="142">
        <f>Q518*H518</f>
        <v>0.0020204499999999996</v>
      </c>
      <c r="S518" s="142">
        <v>0</v>
      </c>
      <c r="T518" s="143">
        <f>S518*H518</f>
        <v>0</v>
      </c>
      <c r="AR518" s="144" t="s">
        <v>169</v>
      </c>
      <c r="AT518" s="144" t="s">
        <v>164</v>
      </c>
      <c r="AU518" s="144" t="s">
        <v>82</v>
      </c>
      <c r="AY518" s="18" t="s">
        <v>161</v>
      </c>
      <c r="BE518" s="145">
        <f>IF(N518="základní",J518,0)</f>
        <v>0</v>
      </c>
      <c r="BF518" s="145">
        <f>IF(N518="snížená",J518,0)</f>
        <v>0</v>
      </c>
      <c r="BG518" s="145">
        <f>IF(N518="zákl. přenesená",J518,0)</f>
        <v>0</v>
      </c>
      <c r="BH518" s="145">
        <f>IF(N518="sníž. přenesená",J518,0)</f>
        <v>0</v>
      </c>
      <c r="BI518" s="145">
        <f>IF(N518="nulová",J518,0)</f>
        <v>0</v>
      </c>
      <c r="BJ518" s="18" t="s">
        <v>80</v>
      </c>
      <c r="BK518" s="145">
        <f>ROUND(I518*H518,2)</f>
        <v>0</v>
      </c>
      <c r="BL518" s="18" t="s">
        <v>169</v>
      </c>
      <c r="BM518" s="144" t="s">
        <v>3122</v>
      </c>
    </row>
    <row r="519" spans="2:47" s="1" customFormat="1" ht="12">
      <c r="B519" s="33"/>
      <c r="D519" s="146" t="s">
        <v>171</v>
      </c>
      <c r="F519" s="147" t="s">
        <v>574</v>
      </c>
      <c r="I519" s="148"/>
      <c r="L519" s="33"/>
      <c r="M519" s="149"/>
      <c r="T519" s="54"/>
      <c r="AT519" s="18" t="s">
        <v>171</v>
      </c>
      <c r="AU519" s="18" t="s">
        <v>82</v>
      </c>
    </row>
    <row r="520" spans="2:51" s="12" customFormat="1" ht="12">
      <c r="B520" s="150"/>
      <c r="D520" s="151" t="s">
        <v>173</v>
      </c>
      <c r="E520" s="152" t="s">
        <v>3</v>
      </c>
      <c r="F520" s="153" t="s">
        <v>2913</v>
      </c>
      <c r="H520" s="152" t="s">
        <v>3</v>
      </c>
      <c r="I520" s="154"/>
      <c r="L520" s="150"/>
      <c r="M520" s="155"/>
      <c r="T520" s="156"/>
      <c r="AT520" s="152" t="s">
        <v>173</v>
      </c>
      <c r="AU520" s="152" t="s">
        <v>82</v>
      </c>
      <c r="AV520" s="12" t="s">
        <v>80</v>
      </c>
      <c r="AW520" s="12" t="s">
        <v>32</v>
      </c>
      <c r="AX520" s="12" t="s">
        <v>73</v>
      </c>
      <c r="AY520" s="152" t="s">
        <v>161</v>
      </c>
    </row>
    <row r="521" spans="2:51" s="13" customFormat="1" ht="12">
      <c r="B521" s="157"/>
      <c r="D521" s="151" t="s">
        <v>173</v>
      </c>
      <c r="E521" s="158" t="s">
        <v>3</v>
      </c>
      <c r="F521" s="159" t="s">
        <v>2990</v>
      </c>
      <c r="H521" s="160">
        <v>0.56</v>
      </c>
      <c r="I521" s="161"/>
      <c r="L521" s="157"/>
      <c r="M521" s="162"/>
      <c r="T521" s="163"/>
      <c r="AT521" s="158" t="s">
        <v>173</v>
      </c>
      <c r="AU521" s="158" t="s">
        <v>82</v>
      </c>
      <c r="AV521" s="13" t="s">
        <v>82</v>
      </c>
      <c r="AW521" s="13" t="s">
        <v>32</v>
      </c>
      <c r="AX521" s="13" t="s">
        <v>73</v>
      </c>
      <c r="AY521" s="158" t="s">
        <v>161</v>
      </c>
    </row>
    <row r="522" spans="2:51" s="12" customFormat="1" ht="12">
      <c r="B522" s="150"/>
      <c r="D522" s="151" t="s">
        <v>173</v>
      </c>
      <c r="E522" s="152" t="s">
        <v>3</v>
      </c>
      <c r="F522" s="153" t="s">
        <v>2915</v>
      </c>
      <c r="H522" s="152" t="s">
        <v>3</v>
      </c>
      <c r="I522" s="154"/>
      <c r="L522" s="150"/>
      <c r="M522" s="155"/>
      <c r="T522" s="156"/>
      <c r="AT522" s="152" t="s">
        <v>173</v>
      </c>
      <c r="AU522" s="152" t="s">
        <v>82</v>
      </c>
      <c r="AV522" s="12" t="s">
        <v>80</v>
      </c>
      <c r="AW522" s="12" t="s">
        <v>32</v>
      </c>
      <c r="AX522" s="12" t="s">
        <v>73</v>
      </c>
      <c r="AY522" s="152" t="s">
        <v>161</v>
      </c>
    </row>
    <row r="523" spans="2:51" s="13" customFormat="1" ht="12">
      <c r="B523" s="157"/>
      <c r="D523" s="151" t="s">
        <v>173</v>
      </c>
      <c r="E523" s="158" t="s">
        <v>3</v>
      </c>
      <c r="F523" s="159" t="s">
        <v>2991</v>
      </c>
      <c r="H523" s="160">
        <v>1.817</v>
      </c>
      <c r="I523" s="161"/>
      <c r="L523" s="157"/>
      <c r="M523" s="162"/>
      <c r="T523" s="163"/>
      <c r="AT523" s="158" t="s">
        <v>173</v>
      </c>
      <c r="AU523" s="158" t="s">
        <v>82</v>
      </c>
      <c r="AV523" s="13" t="s">
        <v>82</v>
      </c>
      <c r="AW523" s="13" t="s">
        <v>32</v>
      </c>
      <c r="AX523" s="13" t="s">
        <v>73</v>
      </c>
      <c r="AY523" s="158" t="s">
        <v>161</v>
      </c>
    </row>
    <row r="524" spans="2:51" s="14" customFormat="1" ht="12">
      <c r="B524" s="164"/>
      <c r="D524" s="151" t="s">
        <v>173</v>
      </c>
      <c r="E524" s="165" t="s">
        <v>3</v>
      </c>
      <c r="F524" s="166" t="s">
        <v>192</v>
      </c>
      <c r="H524" s="167">
        <v>2.377</v>
      </c>
      <c r="I524" s="168"/>
      <c r="L524" s="164"/>
      <c r="M524" s="169"/>
      <c r="T524" s="170"/>
      <c r="AT524" s="165" t="s">
        <v>173</v>
      </c>
      <c r="AU524" s="165" t="s">
        <v>82</v>
      </c>
      <c r="AV524" s="14" t="s">
        <v>169</v>
      </c>
      <c r="AW524" s="14" t="s">
        <v>32</v>
      </c>
      <c r="AX524" s="14" t="s">
        <v>80</v>
      </c>
      <c r="AY524" s="165" t="s">
        <v>161</v>
      </c>
    </row>
    <row r="525" spans="2:65" s="1" customFormat="1" ht="33" customHeight="1">
      <c r="B525" s="132"/>
      <c r="C525" s="133" t="s">
        <v>607</v>
      </c>
      <c r="D525" s="133" t="s">
        <v>164</v>
      </c>
      <c r="E525" s="134" t="s">
        <v>578</v>
      </c>
      <c r="F525" s="135" t="s">
        <v>579</v>
      </c>
      <c r="G525" s="136" t="s">
        <v>167</v>
      </c>
      <c r="H525" s="137">
        <v>646.85</v>
      </c>
      <c r="I525" s="138"/>
      <c r="J525" s="139">
        <f>ROUND(I525*H525,2)</f>
        <v>0</v>
      </c>
      <c r="K525" s="135" t="s">
        <v>168</v>
      </c>
      <c r="L525" s="33"/>
      <c r="M525" s="140" t="s">
        <v>3</v>
      </c>
      <c r="N525" s="141" t="s">
        <v>44</v>
      </c>
      <c r="P525" s="142">
        <f>O525*H525</f>
        <v>0</v>
      </c>
      <c r="Q525" s="142">
        <v>0</v>
      </c>
      <c r="R525" s="142">
        <f>Q525*H525</f>
        <v>0</v>
      </c>
      <c r="S525" s="142">
        <v>0</v>
      </c>
      <c r="T525" s="143">
        <f>S525*H525</f>
        <v>0</v>
      </c>
      <c r="AR525" s="144" t="s">
        <v>169</v>
      </c>
      <c r="AT525" s="144" t="s">
        <v>164</v>
      </c>
      <c r="AU525" s="144" t="s">
        <v>82</v>
      </c>
      <c r="AY525" s="18" t="s">
        <v>161</v>
      </c>
      <c r="BE525" s="145">
        <f>IF(N525="základní",J525,0)</f>
        <v>0</v>
      </c>
      <c r="BF525" s="145">
        <f>IF(N525="snížená",J525,0)</f>
        <v>0</v>
      </c>
      <c r="BG525" s="145">
        <f>IF(N525="zákl. přenesená",J525,0)</f>
        <v>0</v>
      </c>
      <c r="BH525" s="145">
        <f>IF(N525="sníž. přenesená",J525,0)</f>
        <v>0</v>
      </c>
      <c r="BI525" s="145">
        <f>IF(N525="nulová",J525,0)</f>
        <v>0</v>
      </c>
      <c r="BJ525" s="18" t="s">
        <v>80</v>
      </c>
      <c r="BK525" s="145">
        <f>ROUND(I525*H525,2)</f>
        <v>0</v>
      </c>
      <c r="BL525" s="18" t="s">
        <v>169</v>
      </c>
      <c r="BM525" s="144" t="s">
        <v>3123</v>
      </c>
    </row>
    <row r="526" spans="2:47" s="1" customFormat="1" ht="12">
      <c r="B526" s="33"/>
      <c r="D526" s="146" t="s">
        <v>171</v>
      </c>
      <c r="F526" s="147" t="s">
        <v>581</v>
      </c>
      <c r="I526" s="148"/>
      <c r="L526" s="33"/>
      <c r="M526" s="149"/>
      <c r="T526" s="54"/>
      <c r="AT526" s="18" t="s">
        <v>171</v>
      </c>
      <c r="AU526" s="18" t="s">
        <v>82</v>
      </c>
    </row>
    <row r="527" spans="2:51" s="12" customFormat="1" ht="12">
      <c r="B527" s="150"/>
      <c r="D527" s="151" t="s">
        <v>173</v>
      </c>
      <c r="E527" s="152" t="s">
        <v>3</v>
      </c>
      <c r="F527" s="153" t="s">
        <v>582</v>
      </c>
      <c r="H527" s="152" t="s">
        <v>3</v>
      </c>
      <c r="I527" s="154"/>
      <c r="L527" s="150"/>
      <c r="M527" s="155"/>
      <c r="T527" s="156"/>
      <c r="AT527" s="152" t="s">
        <v>173</v>
      </c>
      <c r="AU527" s="152" t="s">
        <v>82</v>
      </c>
      <c r="AV527" s="12" t="s">
        <v>80</v>
      </c>
      <c r="AW527" s="12" t="s">
        <v>32</v>
      </c>
      <c r="AX527" s="12" t="s">
        <v>73</v>
      </c>
      <c r="AY527" s="152" t="s">
        <v>161</v>
      </c>
    </row>
    <row r="528" spans="2:51" s="12" customFormat="1" ht="12">
      <c r="B528" s="150"/>
      <c r="D528" s="151" t="s">
        <v>173</v>
      </c>
      <c r="E528" s="152" t="s">
        <v>3</v>
      </c>
      <c r="F528" s="153" t="s">
        <v>299</v>
      </c>
      <c r="H528" s="152" t="s">
        <v>3</v>
      </c>
      <c r="I528" s="154"/>
      <c r="L528" s="150"/>
      <c r="M528" s="155"/>
      <c r="T528" s="156"/>
      <c r="AT528" s="152" t="s">
        <v>173</v>
      </c>
      <c r="AU528" s="152" t="s">
        <v>82</v>
      </c>
      <c r="AV528" s="12" t="s">
        <v>80</v>
      </c>
      <c r="AW528" s="12" t="s">
        <v>32</v>
      </c>
      <c r="AX528" s="12" t="s">
        <v>73</v>
      </c>
      <c r="AY528" s="152" t="s">
        <v>161</v>
      </c>
    </row>
    <row r="529" spans="2:51" s="13" customFormat="1" ht="22.5">
      <c r="B529" s="157"/>
      <c r="D529" s="151" t="s">
        <v>173</v>
      </c>
      <c r="E529" s="158" t="s">
        <v>3</v>
      </c>
      <c r="F529" s="159" t="s">
        <v>3124</v>
      </c>
      <c r="H529" s="160">
        <v>335.16</v>
      </c>
      <c r="I529" s="161"/>
      <c r="L529" s="157"/>
      <c r="M529" s="162"/>
      <c r="T529" s="163"/>
      <c r="AT529" s="158" t="s">
        <v>173</v>
      </c>
      <c r="AU529" s="158" t="s">
        <v>82</v>
      </c>
      <c r="AV529" s="13" t="s">
        <v>82</v>
      </c>
      <c r="AW529" s="13" t="s">
        <v>32</v>
      </c>
      <c r="AX529" s="13" t="s">
        <v>73</v>
      </c>
      <c r="AY529" s="158" t="s">
        <v>161</v>
      </c>
    </row>
    <row r="530" spans="2:51" s="13" customFormat="1" ht="22.5">
      <c r="B530" s="157"/>
      <c r="D530" s="151" t="s">
        <v>173</v>
      </c>
      <c r="E530" s="158" t="s">
        <v>3</v>
      </c>
      <c r="F530" s="159" t="s">
        <v>3125</v>
      </c>
      <c r="H530" s="160">
        <v>166.78</v>
      </c>
      <c r="I530" s="161"/>
      <c r="L530" s="157"/>
      <c r="M530" s="162"/>
      <c r="T530" s="163"/>
      <c r="AT530" s="158" t="s">
        <v>173</v>
      </c>
      <c r="AU530" s="158" t="s">
        <v>82</v>
      </c>
      <c r="AV530" s="13" t="s">
        <v>82</v>
      </c>
      <c r="AW530" s="13" t="s">
        <v>32</v>
      </c>
      <c r="AX530" s="13" t="s">
        <v>73</v>
      </c>
      <c r="AY530" s="158" t="s">
        <v>161</v>
      </c>
    </row>
    <row r="531" spans="2:51" s="13" customFormat="1" ht="12">
      <c r="B531" s="157"/>
      <c r="D531" s="151" t="s">
        <v>173</v>
      </c>
      <c r="E531" s="158" t="s">
        <v>3</v>
      </c>
      <c r="F531" s="159" t="s">
        <v>3126</v>
      </c>
      <c r="H531" s="160">
        <v>66.38</v>
      </c>
      <c r="I531" s="161"/>
      <c r="L531" s="157"/>
      <c r="M531" s="162"/>
      <c r="T531" s="163"/>
      <c r="AT531" s="158" t="s">
        <v>173</v>
      </c>
      <c r="AU531" s="158" t="s">
        <v>82</v>
      </c>
      <c r="AV531" s="13" t="s">
        <v>82</v>
      </c>
      <c r="AW531" s="13" t="s">
        <v>32</v>
      </c>
      <c r="AX531" s="13" t="s">
        <v>73</v>
      </c>
      <c r="AY531" s="158" t="s">
        <v>161</v>
      </c>
    </row>
    <row r="532" spans="2:51" s="12" customFormat="1" ht="12">
      <c r="B532" s="150"/>
      <c r="D532" s="151" t="s">
        <v>173</v>
      </c>
      <c r="E532" s="152" t="s">
        <v>3</v>
      </c>
      <c r="F532" s="153" t="s">
        <v>3127</v>
      </c>
      <c r="H532" s="152" t="s">
        <v>3</v>
      </c>
      <c r="I532" s="154"/>
      <c r="L532" s="150"/>
      <c r="M532" s="155"/>
      <c r="T532" s="156"/>
      <c r="AT532" s="152" t="s">
        <v>173</v>
      </c>
      <c r="AU532" s="152" t="s">
        <v>82</v>
      </c>
      <c r="AV532" s="12" t="s">
        <v>80</v>
      </c>
      <c r="AW532" s="12" t="s">
        <v>32</v>
      </c>
      <c r="AX532" s="12" t="s">
        <v>73</v>
      </c>
      <c r="AY532" s="152" t="s">
        <v>161</v>
      </c>
    </row>
    <row r="533" spans="2:51" s="13" customFormat="1" ht="12">
      <c r="B533" s="157"/>
      <c r="D533" s="151" t="s">
        <v>173</v>
      </c>
      <c r="E533" s="158" t="s">
        <v>3</v>
      </c>
      <c r="F533" s="159" t="s">
        <v>2874</v>
      </c>
      <c r="H533" s="160">
        <v>10.15</v>
      </c>
      <c r="I533" s="161"/>
      <c r="L533" s="157"/>
      <c r="M533" s="162"/>
      <c r="T533" s="163"/>
      <c r="AT533" s="158" t="s">
        <v>173</v>
      </c>
      <c r="AU533" s="158" t="s">
        <v>82</v>
      </c>
      <c r="AV533" s="13" t="s">
        <v>82</v>
      </c>
      <c r="AW533" s="13" t="s">
        <v>32</v>
      </c>
      <c r="AX533" s="13" t="s">
        <v>73</v>
      </c>
      <c r="AY533" s="158" t="s">
        <v>161</v>
      </c>
    </row>
    <row r="534" spans="2:51" s="12" customFormat="1" ht="12">
      <c r="B534" s="150"/>
      <c r="D534" s="151" t="s">
        <v>173</v>
      </c>
      <c r="E534" s="152" t="s">
        <v>3</v>
      </c>
      <c r="F534" s="153" t="s">
        <v>2934</v>
      </c>
      <c r="H534" s="152" t="s">
        <v>3</v>
      </c>
      <c r="I534" s="154"/>
      <c r="L534" s="150"/>
      <c r="M534" s="155"/>
      <c r="T534" s="156"/>
      <c r="AT534" s="152" t="s">
        <v>173</v>
      </c>
      <c r="AU534" s="152" t="s">
        <v>82</v>
      </c>
      <c r="AV534" s="12" t="s">
        <v>80</v>
      </c>
      <c r="AW534" s="12" t="s">
        <v>32</v>
      </c>
      <c r="AX534" s="12" t="s">
        <v>73</v>
      </c>
      <c r="AY534" s="152" t="s">
        <v>161</v>
      </c>
    </row>
    <row r="535" spans="2:51" s="13" customFormat="1" ht="12">
      <c r="B535" s="157"/>
      <c r="D535" s="151" t="s">
        <v>173</v>
      </c>
      <c r="E535" s="158" t="s">
        <v>3</v>
      </c>
      <c r="F535" s="159" t="s">
        <v>3128</v>
      </c>
      <c r="H535" s="160">
        <v>68.38</v>
      </c>
      <c r="I535" s="161"/>
      <c r="L535" s="157"/>
      <c r="M535" s="162"/>
      <c r="T535" s="163"/>
      <c r="AT535" s="158" t="s">
        <v>173</v>
      </c>
      <c r="AU535" s="158" t="s">
        <v>82</v>
      </c>
      <c r="AV535" s="13" t="s">
        <v>82</v>
      </c>
      <c r="AW535" s="13" t="s">
        <v>32</v>
      </c>
      <c r="AX535" s="13" t="s">
        <v>73</v>
      </c>
      <c r="AY535" s="158" t="s">
        <v>161</v>
      </c>
    </row>
    <row r="536" spans="2:51" s="14" customFormat="1" ht="12">
      <c r="B536" s="164"/>
      <c r="D536" s="151" t="s">
        <v>173</v>
      </c>
      <c r="E536" s="165" t="s">
        <v>3</v>
      </c>
      <c r="F536" s="166" t="s">
        <v>192</v>
      </c>
      <c r="H536" s="167">
        <v>646.85</v>
      </c>
      <c r="I536" s="168"/>
      <c r="L536" s="164"/>
      <c r="M536" s="169"/>
      <c r="T536" s="170"/>
      <c r="AT536" s="165" t="s">
        <v>173</v>
      </c>
      <c r="AU536" s="165" t="s">
        <v>82</v>
      </c>
      <c r="AV536" s="14" t="s">
        <v>169</v>
      </c>
      <c r="AW536" s="14" t="s">
        <v>32</v>
      </c>
      <c r="AX536" s="14" t="s">
        <v>80</v>
      </c>
      <c r="AY536" s="165" t="s">
        <v>161</v>
      </c>
    </row>
    <row r="537" spans="2:65" s="1" customFormat="1" ht="37.9" customHeight="1">
      <c r="B537" s="132"/>
      <c r="C537" s="133" t="s">
        <v>625</v>
      </c>
      <c r="D537" s="133" t="s">
        <v>164</v>
      </c>
      <c r="E537" s="134" t="s">
        <v>592</v>
      </c>
      <c r="F537" s="135" t="s">
        <v>593</v>
      </c>
      <c r="G537" s="136" t="s">
        <v>167</v>
      </c>
      <c r="H537" s="137">
        <v>76.858</v>
      </c>
      <c r="I537" s="138"/>
      <c r="J537" s="139">
        <f>ROUND(I537*H537,2)</f>
        <v>0</v>
      </c>
      <c r="K537" s="135" t="s">
        <v>168</v>
      </c>
      <c r="L537" s="33"/>
      <c r="M537" s="140" t="s">
        <v>3</v>
      </c>
      <c r="N537" s="141" t="s">
        <v>44</v>
      </c>
      <c r="P537" s="142">
        <f>O537*H537</f>
        <v>0</v>
      </c>
      <c r="Q537" s="142">
        <v>0</v>
      </c>
      <c r="R537" s="142">
        <f>Q537*H537</f>
        <v>0</v>
      </c>
      <c r="S537" s="142">
        <v>0</v>
      </c>
      <c r="T537" s="143">
        <f>S537*H537</f>
        <v>0</v>
      </c>
      <c r="AR537" s="144" t="s">
        <v>169</v>
      </c>
      <c r="AT537" s="144" t="s">
        <v>164</v>
      </c>
      <c r="AU537" s="144" t="s">
        <v>82</v>
      </c>
      <c r="AY537" s="18" t="s">
        <v>161</v>
      </c>
      <c r="BE537" s="145">
        <f>IF(N537="základní",J537,0)</f>
        <v>0</v>
      </c>
      <c r="BF537" s="145">
        <f>IF(N537="snížená",J537,0)</f>
        <v>0</v>
      </c>
      <c r="BG537" s="145">
        <f>IF(N537="zákl. přenesená",J537,0)</f>
        <v>0</v>
      </c>
      <c r="BH537" s="145">
        <f>IF(N537="sníž. přenesená",J537,0)</f>
        <v>0</v>
      </c>
      <c r="BI537" s="145">
        <f>IF(N537="nulová",J537,0)</f>
        <v>0</v>
      </c>
      <c r="BJ537" s="18" t="s">
        <v>80</v>
      </c>
      <c r="BK537" s="145">
        <f>ROUND(I537*H537,2)</f>
        <v>0</v>
      </c>
      <c r="BL537" s="18" t="s">
        <v>169</v>
      </c>
      <c r="BM537" s="144" t="s">
        <v>3129</v>
      </c>
    </row>
    <row r="538" spans="2:47" s="1" customFormat="1" ht="12">
      <c r="B538" s="33"/>
      <c r="D538" s="146" t="s">
        <v>171</v>
      </c>
      <c r="F538" s="147" t="s">
        <v>595</v>
      </c>
      <c r="I538" s="148"/>
      <c r="L538" s="33"/>
      <c r="M538" s="149"/>
      <c r="T538" s="54"/>
      <c r="AT538" s="18" t="s">
        <v>171</v>
      </c>
      <c r="AU538" s="18" t="s">
        <v>82</v>
      </c>
    </row>
    <row r="539" spans="2:51" s="12" customFormat="1" ht="12">
      <c r="B539" s="150"/>
      <c r="D539" s="151" t="s">
        <v>173</v>
      </c>
      <c r="E539" s="152" t="s">
        <v>3</v>
      </c>
      <c r="F539" s="153" t="s">
        <v>299</v>
      </c>
      <c r="H539" s="152" t="s">
        <v>3</v>
      </c>
      <c r="I539" s="154"/>
      <c r="L539" s="150"/>
      <c r="M539" s="155"/>
      <c r="T539" s="156"/>
      <c r="AT539" s="152" t="s">
        <v>173</v>
      </c>
      <c r="AU539" s="152" t="s">
        <v>82</v>
      </c>
      <c r="AV539" s="12" t="s">
        <v>80</v>
      </c>
      <c r="AW539" s="12" t="s">
        <v>32</v>
      </c>
      <c r="AX539" s="12" t="s">
        <v>73</v>
      </c>
      <c r="AY539" s="152" t="s">
        <v>161</v>
      </c>
    </row>
    <row r="540" spans="2:51" s="13" customFormat="1" ht="22.5">
      <c r="B540" s="157"/>
      <c r="D540" s="151" t="s">
        <v>173</v>
      </c>
      <c r="E540" s="158" t="s">
        <v>3</v>
      </c>
      <c r="F540" s="159" t="s">
        <v>3130</v>
      </c>
      <c r="H540" s="160">
        <v>56.493</v>
      </c>
      <c r="I540" s="161"/>
      <c r="L540" s="157"/>
      <c r="M540" s="162"/>
      <c r="T540" s="163"/>
      <c r="AT540" s="158" t="s">
        <v>173</v>
      </c>
      <c r="AU540" s="158" t="s">
        <v>82</v>
      </c>
      <c r="AV540" s="13" t="s">
        <v>82</v>
      </c>
      <c r="AW540" s="13" t="s">
        <v>32</v>
      </c>
      <c r="AX540" s="13" t="s">
        <v>73</v>
      </c>
      <c r="AY540" s="158" t="s">
        <v>161</v>
      </c>
    </row>
    <row r="541" spans="2:51" s="13" customFormat="1" ht="12">
      <c r="B541" s="157"/>
      <c r="D541" s="151" t="s">
        <v>173</v>
      </c>
      <c r="E541" s="158" t="s">
        <v>3</v>
      </c>
      <c r="F541" s="159" t="s">
        <v>3131</v>
      </c>
      <c r="H541" s="160">
        <v>7.062</v>
      </c>
      <c r="I541" s="161"/>
      <c r="L541" s="157"/>
      <c r="M541" s="162"/>
      <c r="T541" s="163"/>
      <c r="AT541" s="158" t="s">
        <v>173</v>
      </c>
      <c r="AU541" s="158" t="s">
        <v>82</v>
      </c>
      <c r="AV541" s="13" t="s">
        <v>82</v>
      </c>
      <c r="AW541" s="13" t="s">
        <v>32</v>
      </c>
      <c r="AX541" s="13" t="s">
        <v>73</v>
      </c>
      <c r="AY541" s="158" t="s">
        <v>161</v>
      </c>
    </row>
    <row r="542" spans="2:51" s="12" customFormat="1" ht="12">
      <c r="B542" s="150"/>
      <c r="D542" s="151" t="s">
        <v>173</v>
      </c>
      <c r="E542" s="152" t="s">
        <v>3</v>
      </c>
      <c r="F542" s="153" t="s">
        <v>2934</v>
      </c>
      <c r="H542" s="152" t="s">
        <v>3</v>
      </c>
      <c r="I542" s="154"/>
      <c r="L542" s="150"/>
      <c r="M542" s="155"/>
      <c r="T542" s="156"/>
      <c r="AT542" s="152" t="s">
        <v>173</v>
      </c>
      <c r="AU542" s="152" t="s">
        <v>82</v>
      </c>
      <c r="AV542" s="12" t="s">
        <v>80</v>
      </c>
      <c r="AW542" s="12" t="s">
        <v>32</v>
      </c>
      <c r="AX542" s="12" t="s">
        <v>73</v>
      </c>
      <c r="AY542" s="152" t="s">
        <v>161</v>
      </c>
    </row>
    <row r="543" spans="2:51" s="13" customFormat="1" ht="12">
      <c r="B543" s="157"/>
      <c r="D543" s="151" t="s">
        <v>173</v>
      </c>
      <c r="E543" s="158" t="s">
        <v>3</v>
      </c>
      <c r="F543" s="159" t="s">
        <v>3132</v>
      </c>
      <c r="H543" s="160">
        <v>13.303</v>
      </c>
      <c r="I543" s="161"/>
      <c r="L543" s="157"/>
      <c r="M543" s="162"/>
      <c r="T543" s="163"/>
      <c r="AT543" s="158" t="s">
        <v>173</v>
      </c>
      <c r="AU543" s="158" t="s">
        <v>82</v>
      </c>
      <c r="AV543" s="13" t="s">
        <v>82</v>
      </c>
      <c r="AW543" s="13" t="s">
        <v>32</v>
      </c>
      <c r="AX543" s="13" t="s">
        <v>73</v>
      </c>
      <c r="AY543" s="158" t="s">
        <v>161</v>
      </c>
    </row>
    <row r="544" spans="2:51" s="14" customFormat="1" ht="12">
      <c r="B544" s="164"/>
      <c r="D544" s="151" t="s">
        <v>173</v>
      </c>
      <c r="E544" s="165" t="s">
        <v>3</v>
      </c>
      <c r="F544" s="166" t="s">
        <v>192</v>
      </c>
      <c r="H544" s="167">
        <v>76.858</v>
      </c>
      <c r="I544" s="168"/>
      <c r="L544" s="164"/>
      <c r="M544" s="169"/>
      <c r="T544" s="170"/>
      <c r="AT544" s="165" t="s">
        <v>173</v>
      </c>
      <c r="AU544" s="165" t="s">
        <v>82</v>
      </c>
      <c r="AV544" s="14" t="s">
        <v>169</v>
      </c>
      <c r="AW544" s="14" t="s">
        <v>32</v>
      </c>
      <c r="AX544" s="14" t="s">
        <v>80</v>
      </c>
      <c r="AY544" s="165" t="s">
        <v>161</v>
      </c>
    </row>
    <row r="545" spans="2:65" s="1" customFormat="1" ht="37.9" customHeight="1">
      <c r="B545" s="132"/>
      <c r="C545" s="133" t="s">
        <v>630</v>
      </c>
      <c r="D545" s="133" t="s">
        <v>164</v>
      </c>
      <c r="E545" s="134" t="s">
        <v>3133</v>
      </c>
      <c r="F545" s="135" t="s">
        <v>3134</v>
      </c>
      <c r="G545" s="136" t="s">
        <v>167</v>
      </c>
      <c r="H545" s="137">
        <v>9.045</v>
      </c>
      <c r="I545" s="138"/>
      <c r="J545" s="139">
        <f>ROUND(I545*H545,2)</f>
        <v>0</v>
      </c>
      <c r="K545" s="135" t="s">
        <v>168</v>
      </c>
      <c r="L545" s="33"/>
      <c r="M545" s="140" t="s">
        <v>3</v>
      </c>
      <c r="N545" s="141" t="s">
        <v>44</v>
      </c>
      <c r="P545" s="142">
        <f>O545*H545</f>
        <v>0</v>
      </c>
      <c r="Q545" s="142">
        <v>0.01783</v>
      </c>
      <c r="R545" s="142">
        <f>Q545*H545</f>
        <v>0.16127234999999998</v>
      </c>
      <c r="S545" s="142">
        <v>0</v>
      </c>
      <c r="T545" s="143">
        <f>S545*H545</f>
        <v>0</v>
      </c>
      <c r="AR545" s="144" t="s">
        <v>169</v>
      </c>
      <c r="AT545" s="144" t="s">
        <v>164</v>
      </c>
      <c r="AU545" s="144" t="s">
        <v>82</v>
      </c>
      <c r="AY545" s="18" t="s">
        <v>161</v>
      </c>
      <c r="BE545" s="145">
        <f>IF(N545="základní",J545,0)</f>
        <v>0</v>
      </c>
      <c r="BF545" s="145">
        <f>IF(N545="snížená",J545,0)</f>
        <v>0</v>
      </c>
      <c r="BG545" s="145">
        <f>IF(N545="zákl. přenesená",J545,0)</f>
        <v>0</v>
      </c>
      <c r="BH545" s="145">
        <f>IF(N545="sníž. přenesená",J545,0)</f>
        <v>0</v>
      </c>
      <c r="BI545" s="145">
        <f>IF(N545="nulová",J545,0)</f>
        <v>0</v>
      </c>
      <c r="BJ545" s="18" t="s">
        <v>80</v>
      </c>
      <c r="BK545" s="145">
        <f>ROUND(I545*H545,2)</f>
        <v>0</v>
      </c>
      <c r="BL545" s="18" t="s">
        <v>169</v>
      </c>
      <c r="BM545" s="144" t="s">
        <v>3135</v>
      </c>
    </row>
    <row r="546" spans="2:47" s="1" customFormat="1" ht="12">
      <c r="B546" s="33"/>
      <c r="D546" s="146" t="s">
        <v>171</v>
      </c>
      <c r="F546" s="147" t="s">
        <v>3136</v>
      </c>
      <c r="I546" s="148"/>
      <c r="L546" s="33"/>
      <c r="M546" s="149"/>
      <c r="T546" s="54"/>
      <c r="AT546" s="18" t="s">
        <v>171</v>
      </c>
      <c r="AU546" s="18" t="s">
        <v>82</v>
      </c>
    </row>
    <row r="547" spans="2:51" s="12" customFormat="1" ht="12">
      <c r="B547" s="150"/>
      <c r="D547" s="151" t="s">
        <v>173</v>
      </c>
      <c r="E547" s="152" t="s">
        <v>3</v>
      </c>
      <c r="F547" s="153" t="s">
        <v>3137</v>
      </c>
      <c r="H547" s="152" t="s">
        <v>3</v>
      </c>
      <c r="I547" s="154"/>
      <c r="L547" s="150"/>
      <c r="M547" s="155"/>
      <c r="T547" s="156"/>
      <c r="AT547" s="152" t="s">
        <v>173</v>
      </c>
      <c r="AU547" s="152" t="s">
        <v>82</v>
      </c>
      <c r="AV547" s="12" t="s">
        <v>80</v>
      </c>
      <c r="AW547" s="12" t="s">
        <v>32</v>
      </c>
      <c r="AX547" s="12" t="s">
        <v>73</v>
      </c>
      <c r="AY547" s="152" t="s">
        <v>161</v>
      </c>
    </row>
    <row r="548" spans="2:51" s="13" customFormat="1" ht="12">
      <c r="B548" s="157"/>
      <c r="D548" s="151" t="s">
        <v>173</v>
      </c>
      <c r="E548" s="158" t="s">
        <v>3</v>
      </c>
      <c r="F548" s="159" t="s">
        <v>3138</v>
      </c>
      <c r="H548" s="160">
        <v>9.045</v>
      </c>
      <c r="I548" s="161"/>
      <c r="L548" s="157"/>
      <c r="M548" s="162"/>
      <c r="T548" s="163"/>
      <c r="AT548" s="158" t="s">
        <v>173</v>
      </c>
      <c r="AU548" s="158" t="s">
        <v>82</v>
      </c>
      <c r="AV548" s="13" t="s">
        <v>82</v>
      </c>
      <c r="AW548" s="13" t="s">
        <v>32</v>
      </c>
      <c r="AX548" s="13" t="s">
        <v>80</v>
      </c>
      <c r="AY548" s="158" t="s">
        <v>161</v>
      </c>
    </row>
    <row r="549" spans="2:65" s="1" customFormat="1" ht="33" customHeight="1">
      <c r="B549" s="132"/>
      <c r="C549" s="133" t="s">
        <v>637</v>
      </c>
      <c r="D549" s="133" t="s">
        <v>164</v>
      </c>
      <c r="E549" s="134" t="s">
        <v>608</v>
      </c>
      <c r="F549" s="135" t="s">
        <v>609</v>
      </c>
      <c r="G549" s="136" t="s">
        <v>203</v>
      </c>
      <c r="H549" s="137">
        <v>24.522</v>
      </c>
      <c r="I549" s="138"/>
      <c r="J549" s="139">
        <f>ROUND(I549*H549,2)</f>
        <v>0</v>
      </c>
      <c r="K549" s="135" t="s">
        <v>168</v>
      </c>
      <c r="L549" s="33"/>
      <c r="M549" s="140" t="s">
        <v>3</v>
      </c>
      <c r="N549" s="141" t="s">
        <v>44</v>
      </c>
      <c r="P549" s="142">
        <f>O549*H549</f>
        <v>0</v>
      </c>
      <c r="Q549" s="142">
        <v>2.45329</v>
      </c>
      <c r="R549" s="142">
        <f>Q549*H549</f>
        <v>60.159577379999995</v>
      </c>
      <c r="S549" s="142">
        <v>0</v>
      </c>
      <c r="T549" s="143">
        <f>S549*H549</f>
        <v>0</v>
      </c>
      <c r="AR549" s="144" t="s">
        <v>169</v>
      </c>
      <c r="AT549" s="144" t="s">
        <v>164</v>
      </c>
      <c r="AU549" s="144" t="s">
        <v>82</v>
      </c>
      <c r="AY549" s="18" t="s">
        <v>161</v>
      </c>
      <c r="BE549" s="145">
        <f>IF(N549="základní",J549,0)</f>
        <v>0</v>
      </c>
      <c r="BF549" s="145">
        <f>IF(N549="snížená",J549,0)</f>
        <v>0</v>
      </c>
      <c r="BG549" s="145">
        <f>IF(N549="zákl. přenesená",J549,0)</f>
        <v>0</v>
      </c>
      <c r="BH549" s="145">
        <f>IF(N549="sníž. přenesená",J549,0)</f>
        <v>0</v>
      </c>
      <c r="BI549" s="145">
        <f>IF(N549="nulová",J549,0)</f>
        <v>0</v>
      </c>
      <c r="BJ549" s="18" t="s">
        <v>80</v>
      </c>
      <c r="BK549" s="145">
        <f>ROUND(I549*H549,2)</f>
        <v>0</v>
      </c>
      <c r="BL549" s="18" t="s">
        <v>169</v>
      </c>
      <c r="BM549" s="144" t="s">
        <v>3139</v>
      </c>
    </row>
    <row r="550" spans="2:47" s="1" customFormat="1" ht="12">
      <c r="B550" s="33"/>
      <c r="D550" s="146" t="s">
        <v>171</v>
      </c>
      <c r="F550" s="147" t="s">
        <v>611</v>
      </c>
      <c r="I550" s="148"/>
      <c r="L550" s="33"/>
      <c r="M550" s="149"/>
      <c r="T550" s="54"/>
      <c r="AT550" s="18" t="s">
        <v>171</v>
      </c>
      <c r="AU550" s="18" t="s">
        <v>82</v>
      </c>
    </row>
    <row r="551" spans="2:51" s="12" customFormat="1" ht="12">
      <c r="B551" s="150"/>
      <c r="D551" s="151" t="s">
        <v>173</v>
      </c>
      <c r="E551" s="152" t="s">
        <v>3</v>
      </c>
      <c r="F551" s="153" t="s">
        <v>2871</v>
      </c>
      <c r="H551" s="152" t="s">
        <v>3</v>
      </c>
      <c r="I551" s="154"/>
      <c r="L551" s="150"/>
      <c r="M551" s="155"/>
      <c r="T551" s="156"/>
      <c r="AT551" s="152" t="s">
        <v>173</v>
      </c>
      <c r="AU551" s="152" t="s">
        <v>82</v>
      </c>
      <c r="AV551" s="12" t="s">
        <v>80</v>
      </c>
      <c r="AW551" s="12" t="s">
        <v>32</v>
      </c>
      <c r="AX551" s="12" t="s">
        <v>73</v>
      </c>
      <c r="AY551" s="152" t="s">
        <v>161</v>
      </c>
    </row>
    <row r="552" spans="2:51" s="13" customFormat="1" ht="12">
      <c r="B552" s="157"/>
      <c r="D552" s="151" t="s">
        <v>173</v>
      </c>
      <c r="E552" s="158" t="s">
        <v>3</v>
      </c>
      <c r="F552" s="159" t="s">
        <v>3140</v>
      </c>
      <c r="H552" s="160">
        <v>17.813</v>
      </c>
      <c r="I552" s="161"/>
      <c r="L552" s="157"/>
      <c r="M552" s="162"/>
      <c r="T552" s="163"/>
      <c r="AT552" s="158" t="s">
        <v>173</v>
      </c>
      <c r="AU552" s="158" t="s">
        <v>82</v>
      </c>
      <c r="AV552" s="13" t="s">
        <v>82</v>
      </c>
      <c r="AW552" s="13" t="s">
        <v>32</v>
      </c>
      <c r="AX552" s="13" t="s">
        <v>73</v>
      </c>
      <c r="AY552" s="158" t="s">
        <v>161</v>
      </c>
    </row>
    <row r="553" spans="2:51" s="12" customFormat="1" ht="12">
      <c r="B553" s="150"/>
      <c r="D553" s="151" t="s">
        <v>173</v>
      </c>
      <c r="E553" s="152" t="s">
        <v>3</v>
      </c>
      <c r="F553" s="153" t="s">
        <v>2873</v>
      </c>
      <c r="H553" s="152" t="s">
        <v>3</v>
      </c>
      <c r="I553" s="154"/>
      <c r="L553" s="150"/>
      <c r="M553" s="155"/>
      <c r="T553" s="156"/>
      <c r="AT553" s="152" t="s">
        <v>173</v>
      </c>
      <c r="AU553" s="152" t="s">
        <v>82</v>
      </c>
      <c r="AV553" s="12" t="s">
        <v>80</v>
      </c>
      <c r="AW553" s="12" t="s">
        <v>32</v>
      </c>
      <c r="AX553" s="12" t="s">
        <v>73</v>
      </c>
      <c r="AY553" s="152" t="s">
        <v>161</v>
      </c>
    </row>
    <row r="554" spans="2:51" s="13" customFormat="1" ht="12">
      <c r="B554" s="157"/>
      <c r="D554" s="151" t="s">
        <v>173</v>
      </c>
      <c r="E554" s="158" t="s">
        <v>3</v>
      </c>
      <c r="F554" s="159" t="s">
        <v>3141</v>
      </c>
      <c r="H554" s="160">
        <v>0.609</v>
      </c>
      <c r="I554" s="161"/>
      <c r="L554" s="157"/>
      <c r="M554" s="162"/>
      <c r="T554" s="163"/>
      <c r="AT554" s="158" t="s">
        <v>173</v>
      </c>
      <c r="AU554" s="158" t="s">
        <v>82</v>
      </c>
      <c r="AV554" s="13" t="s">
        <v>82</v>
      </c>
      <c r="AW554" s="13" t="s">
        <v>32</v>
      </c>
      <c r="AX554" s="13" t="s">
        <v>73</v>
      </c>
      <c r="AY554" s="158" t="s">
        <v>161</v>
      </c>
    </row>
    <row r="555" spans="2:51" s="12" customFormat="1" ht="12">
      <c r="B555" s="150"/>
      <c r="D555" s="151" t="s">
        <v>173</v>
      </c>
      <c r="E555" s="152" t="s">
        <v>3</v>
      </c>
      <c r="F555" s="153" t="s">
        <v>2875</v>
      </c>
      <c r="H555" s="152" t="s">
        <v>3</v>
      </c>
      <c r="I555" s="154"/>
      <c r="L555" s="150"/>
      <c r="M555" s="155"/>
      <c r="T555" s="156"/>
      <c r="AT555" s="152" t="s">
        <v>173</v>
      </c>
      <c r="AU555" s="152" t="s">
        <v>82</v>
      </c>
      <c r="AV555" s="12" t="s">
        <v>80</v>
      </c>
      <c r="AW555" s="12" t="s">
        <v>32</v>
      </c>
      <c r="AX555" s="12" t="s">
        <v>73</v>
      </c>
      <c r="AY555" s="152" t="s">
        <v>161</v>
      </c>
    </row>
    <row r="556" spans="2:51" s="13" customFormat="1" ht="12">
      <c r="B556" s="157"/>
      <c r="D556" s="151" t="s">
        <v>173</v>
      </c>
      <c r="E556" s="158" t="s">
        <v>3</v>
      </c>
      <c r="F556" s="159" t="s">
        <v>3142</v>
      </c>
      <c r="H556" s="160">
        <v>5.322</v>
      </c>
      <c r="I556" s="161"/>
      <c r="L556" s="157"/>
      <c r="M556" s="162"/>
      <c r="T556" s="163"/>
      <c r="AT556" s="158" t="s">
        <v>173</v>
      </c>
      <c r="AU556" s="158" t="s">
        <v>82</v>
      </c>
      <c r="AV556" s="13" t="s">
        <v>82</v>
      </c>
      <c r="AW556" s="13" t="s">
        <v>32</v>
      </c>
      <c r="AX556" s="13" t="s">
        <v>73</v>
      </c>
      <c r="AY556" s="158" t="s">
        <v>161</v>
      </c>
    </row>
    <row r="557" spans="2:51" s="12" customFormat="1" ht="12">
      <c r="B557" s="150"/>
      <c r="D557" s="151" t="s">
        <v>173</v>
      </c>
      <c r="E557" s="152" t="s">
        <v>3</v>
      </c>
      <c r="F557" s="153" t="s">
        <v>2877</v>
      </c>
      <c r="H557" s="152" t="s">
        <v>3</v>
      </c>
      <c r="I557" s="154"/>
      <c r="L557" s="150"/>
      <c r="M557" s="155"/>
      <c r="T557" s="156"/>
      <c r="AT557" s="152" t="s">
        <v>173</v>
      </c>
      <c r="AU557" s="152" t="s">
        <v>82</v>
      </c>
      <c r="AV557" s="12" t="s">
        <v>80</v>
      </c>
      <c r="AW557" s="12" t="s">
        <v>32</v>
      </c>
      <c r="AX557" s="12" t="s">
        <v>73</v>
      </c>
      <c r="AY557" s="152" t="s">
        <v>161</v>
      </c>
    </row>
    <row r="558" spans="2:51" s="13" customFormat="1" ht="12">
      <c r="B558" s="157"/>
      <c r="D558" s="151" t="s">
        <v>173</v>
      </c>
      <c r="E558" s="158" t="s">
        <v>3</v>
      </c>
      <c r="F558" s="159" t="s">
        <v>3143</v>
      </c>
      <c r="H558" s="160">
        <v>0.778</v>
      </c>
      <c r="I558" s="161"/>
      <c r="L558" s="157"/>
      <c r="M558" s="162"/>
      <c r="T558" s="163"/>
      <c r="AT558" s="158" t="s">
        <v>173</v>
      </c>
      <c r="AU558" s="158" t="s">
        <v>82</v>
      </c>
      <c r="AV558" s="13" t="s">
        <v>82</v>
      </c>
      <c r="AW558" s="13" t="s">
        <v>32</v>
      </c>
      <c r="AX558" s="13" t="s">
        <v>73</v>
      </c>
      <c r="AY558" s="158" t="s">
        <v>161</v>
      </c>
    </row>
    <row r="559" spans="2:51" s="14" customFormat="1" ht="12">
      <c r="B559" s="164"/>
      <c r="D559" s="151" t="s">
        <v>173</v>
      </c>
      <c r="E559" s="165" t="s">
        <v>3</v>
      </c>
      <c r="F559" s="166" t="s">
        <v>192</v>
      </c>
      <c r="H559" s="167">
        <f>SUM(H552:H558)</f>
        <v>24.521999999999995</v>
      </c>
      <c r="I559" s="168"/>
      <c r="L559" s="164"/>
      <c r="M559" s="169"/>
      <c r="T559" s="170"/>
      <c r="AT559" s="165" t="s">
        <v>173</v>
      </c>
      <c r="AU559" s="165" t="s">
        <v>82</v>
      </c>
      <c r="AV559" s="14" t="s">
        <v>169</v>
      </c>
      <c r="AW559" s="14" t="s">
        <v>32</v>
      </c>
      <c r="AX559" s="14" t="s">
        <v>80</v>
      </c>
      <c r="AY559" s="165" t="s">
        <v>161</v>
      </c>
    </row>
    <row r="560" spans="2:65" s="1" customFormat="1" ht="33" customHeight="1">
      <c r="B560" s="132"/>
      <c r="C560" s="133" t="s">
        <v>644</v>
      </c>
      <c r="D560" s="133" t="s">
        <v>164</v>
      </c>
      <c r="E560" s="134" t="s">
        <v>3144</v>
      </c>
      <c r="F560" s="135" t="s">
        <v>3145</v>
      </c>
      <c r="G560" s="136" t="s">
        <v>203</v>
      </c>
      <c r="H560" s="137">
        <v>38.171</v>
      </c>
      <c r="I560" s="138"/>
      <c r="J560" s="139">
        <f>ROUND(I560*H560,2)</f>
        <v>0</v>
      </c>
      <c r="K560" s="135" t="s">
        <v>168</v>
      </c>
      <c r="L560" s="33"/>
      <c r="M560" s="140" t="s">
        <v>3</v>
      </c>
      <c r="N560" s="141" t="s">
        <v>44</v>
      </c>
      <c r="P560" s="142">
        <f>O560*H560</f>
        <v>0</v>
      </c>
      <c r="Q560" s="142">
        <v>2.45329</v>
      </c>
      <c r="R560" s="142">
        <f>Q560*H560</f>
        <v>93.64453259</v>
      </c>
      <c r="S560" s="142">
        <v>0</v>
      </c>
      <c r="T560" s="143">
        <f>S560*H560</f>
        <v>0</v>
      </c>
      <c r="AR560" s="144" t="s">
        <v>169</v>
      </c>
      <c r="AT560" s="144" t="s">
        <v>164</v>
      </c>
      <c r="AU560" s="144" t="s">
        <v>82</v>
      </c>
      <c r="AY560" s="18" t="s">
        <v>161</v>
      </c>
      <c r="BE560" s="145">
        <f>IF(N560="základní",J560,0)</f>
        <v>0</v>
      </c>
      <c r="BF560" s="145">
        <f>IF(N560="snížená",J560,0)</f>
        <v>0</v>
      </c>
      <c r="BG560" s="145">
        <f>IF(N560="zákl. přenesená",J560,0)</f>
        <v>0</v>
      </c>
      <c r="BH560" s="145">
        <f>IF(N560="sníž. přenesená",J560,0)</f>
        <v>0</v>
      </c>
      <c r="BI560" s="145">
        <f>IF(N560="nulová",J560,0)</f>
        <v>0</v>
      </c>
      <c r="BJ560" s="18" t="s">
        <v>80</v>
      </c>
      <c r="BK560" s="145">
        <f>ROUND(I560*H560,2)</f>
        <v>0</v>
      </c>
      <c r="BL560" s="18" t="s">
        <v>169</v>
      </c>
      <c r="BM560" s="144" t="s">
        <v>3146</v>
      </c>
    </row>
    <row r="561" spans="2:47" s="1" customFormat="1" ht="12">
      <c r="B561" s="33"/>
      <c r="D561" s="146" t="s">
        <v>171</v>
      </c>
      <c r="F561" s="147" t="s">
        <v>3147</v>
      </c>
      <c r="I561" s="148"/>
      <c r="L561" s="33"/>
      <c r="M561" s="149"/>
      <c r="T561" s="54"/>
      <c r="AT561" s="18" t="s">
        <v>171</v>
      </c>
      <c r="AU561" s="18" t="s">
        <v>82</v>
      </c>
    </row>
    <row r="562" spans="2:51" s="12" customFormat="1" ht="12">
      <c r="B562" s="150"/>
      <c r="D562" s="151" t="s">
        <v>173</v>
      </c>
      <c r="E562" s="152" t="s">
        <v>3</v>
      </c>
      <c r="F562" s="153" t="s">
        <v>2871</v>
      </c>
      <c r="H562" s="152" t="s">
        <v>3</v>
      </c>
      <c r="I562" s="154"/>
      <c r="L562" s="150"/>
      <c r="M562" s="155"/>
      <c r="T562" s="156"/>
      <c r="AT562" s="152" t="s">
        <v>173</v>
      </c>
      <c r="AU562" s="152" t="s">
        <v>82</v>
      </c>
      <c r="AV562" s="12" t="s">
        <v>80</v>
      </c>
      <c r="AW562" s="12" t="s">
        <v>32</v>
      </c>
      <c r="AX562" s="12" t="s">
        <v>73</v>
      </c>
      <c r="AY562" s="152" t="s">
        <v>161</v>
      </c>
    </row>
    <row r="563" spans="2:51" s="13" customFormat="1" ht="12">
      <c r="B563" s="157"/>
      <c r="D563" s="151" t="s">
        <v>173</v>
      </c>
      <c r="E563" s="158" t="s">
        <v>3</v>
      </c>
      <c r="F563" s="159" t="s">
        <v>3148</v>
      </c>
      <c r="H563" s="160">
        <v>38.171</v>
      </c>
      <c r="I563" s="161"/>
      <c r="L563" s="157"/>
      <c r="M563" s="162"/>
      <c r="T563" s="163"/>
      <c r="AT563" s="158" t="s">
        <v>173</v>
      </c>
      <c r="AU563" s="158" t="s">
        <v>82</v>
      </c>
      <c r="AV563" s="13" t="s">
        <v>82</v>
      </c>
      <c r="AW563" s="13" t="s">
        <v>32</v>
      </c>
      <c r="AX563" s="13" t="s">
        <v>80</v>
      </c>
      <c r="AY563" s="158" t="s">
        <v>161</v>
      </c>
    </row>
    <row r="564" spans="2:65" s="1" customFormat="1" ht="44.25" customHeight="1">
      <c r="B564" s="132"/>
      <c r="C564" s="133" t="s">
        <v>652</v>
      </c>
      <c r="D564" s="133" t="s">
        <v>164</v>
      </c>
      <c r="E564" s="134" t="s">
        <v>626</v>
      </c>
      <c r="F564" s="135" t="s">
        <v>627</v>
      </c>
      <c r="G564" s="136" t="s">
        <v>203</v>
      </c>
      <c r="H564" s="137">
        <v>24.522</v>
      </c>
      <c r="I564" s="138"/>
      <c r="J564" s="139">
        <f>ROUND(I564*H564,2)</f>
        <v>0</v>
      </c>
      <c r="K564" s="135" t="s">
        <v>168</v>
      </c>
      <c r="L564" s="33"/>
      <c r="M564" s="140" t="s">
        <v>3</v>
      </c>
      <c r="N564" s="141" t="s">
        <v>44</v>
      </c>
      <c r="P564" s="142">
        <f>O564*H564</f>
        <v>0</v>
      </c>
      <c r="Q564" s="142">
        <v>0</v>
      </c>
      <c r="R564" s="142">
        <f>Q564*H564</f>
        <v>0</v>
      </c>
      <c r="S564" s="142">
        <v>0</v>
      </c>
      <c r="T564" s="143">
        <f>S564*H564</f>
        <v>0</v>
      </c>
      <c r="AR564" s="144" t="s">
        <v>169</v>
      </c>
      <c r="AT564" s="144" t="s">
        <v>164</v>
      </c>
      <c r="AU564" s="144" t="s">
        <v>82</v>
      </c>
      <c r="AY564" s="18" t="s">
        <v>161</v>
      </c>
      <c r="BE564" s="145">
        <f>IF(N564="základní",J564,0)</f>
        <v>0</v>
      </c>
      <c r="BF564" s="145">
        <f>IF(N564="snížená",J564,0)</f>
        <v>0</v>
      </c>
      <c r="BG564" s="145">
        <f>IF(N564="zákl. přenesená",J564,0)</f>
        <v>0</v>
      </c>
      <c r="BH564" s="145">
        <f>IF(N564="sníž. přenesená",J564,0)</f>
        <v>0</v>
      </c>
      <c r="BI564" s="145">
        <f>IF(N564="nulová",J564,0)</f>
        <v>0</v>
      </c>
      <c r="BJ564" s="18" t="s">
        <v>80</v>
      </c>
      <c r="BK564" s="145">
        <f>ROUND(I564*H564,2)</f>
        <v>0</v>
      </c>
      <c r="BL564" s="18" t="s">
        <v>169</v>
      </c>
      <c r="BM564" s="144" t="s">
        <v>3149</v>
      </c>
    </row>
    <row r="565" spans="2:47" s="1" customFormat="1" ht="12">
      <c r="B565" s="33"/>
      <c r="D565" s="146" t="s">
        <v>171</v>
      </c>
      <c r="F565" s="147" t="s">
        <v>629</v>
      </c>
      <c r="I565" s="148"/>
      <c r="L565" s="33"/>
      <c r="M565" s="149"/>
      <c r="T565" s="54"/>
      <c r="AT565" s="18" t="s">
        <v>171</v>
      </c>
      <c r="AU565" s="18" t="s">
        <v>82</v>
      </c>
    </row>
    <row r="566" spans="2:51" s="12" customFormat="1" ht="12">
      <c r="B566" s="150"/>
      <c r="D566" s="151" t="s">
        <v>173</v>
      </c>
      <c r="E566" s="152" t="s">
        <v>3</v>
      </c>
      <c r="F566" s="153" t="s">
        <v>2871</v>
      </c>
      <c r="H566" s="152" t="s">
        <v>3</v>
      </c>
      <c r="I566" s="154"/>
      <c r="L566" s="150"/>
      <c r="M566" s="155"/>
      <c r="T566" s="156"/>
      <c r="AT566" s="152" t="s">
        <v>173</v>
      </c>
      <c r="AU566" s="152" t="s">
        <v>82</v>
      </c>
      <c r="AV566" s="12" t="s">
        <v>80</v>
      </c>
      <c r="AW566" s="12" t="s">
        <v>32</v>
      </c>
      <c r="AX566" s="12" t="s">
        <v>73</v>
      </c>
      <c r="AY566" s="152" t="s">
        <v>161</v>
      </c>
    </row>
    <row r="567" spans="2:51" s="13" customFormat="1" ht="12">
      <c r="B567" s="157"/>
      <c r="D567" s="151" t="s">
        <v>173</v>
      </c>
      <c r="E567" s="158" t="s">
        <v>3</v>
      </c>
      <c r="F567" s="159" t="s">
        <v>3140</v>
      </c>
      <c r="H567" s="160">
        <v>17.813</v>
      </c>
      <c r="I567" s="161"/>
      <c r="L567" s="157"/>
      <c r="M567" s="162"/>
      <c r="T567" s="163"/>
      <c r="AT567" s="158" t="s">
        <v>173</v>
      </c>
      <c r="AU567" s="158" t="s">
        <v>82</v>
      </c>
      <c r="AV567" s="13" t="s">
        <v>82</v>
      </c>
      <c r="AW567" s="13" t="s">
        <v>32</v>
      </c>
      <c r="AX567" s="13" t="s">
        <v>73</v>
      </c>
      <c r="AY567" s="158" t="s">
        <v>161</v>
      </c>
    </row>
    <row r="568" spans="2:51" s="12" customFormat="1" ht="12">
      <c r="B568" s="150"/>
      <c r="D568" s="151" t="s">
        <v>173</v>
      </c>
      <c r="E568" s="152" t="s">
        <v>3</v>
      </c>
      <c r="F568" s="153" t="s">
        <v>2873</v>
      </c>
      <c r="H568" s="152" t="s">
        <v>3</v>
      </c>
      <c r="I568" s="154"/>
      <c r="L568" s="150"/>
      <c r="M568" s="155"/>
      <c r="T568" s="156"/>
      <c r="AT568" s="152" t="s">
        <v>173</v>
      </c>
      <c r="AU568" s="152" t="s">
        <v>82</v>
      </c>
      <c r="AV568" s="12" t="s">
        <v>80</v>
      </c>
      <c r="AW568" s="12" t="s">
        <v>32</v>
      </c>
      <c r="AX568" s="12" t="s">
        <v>73</v>
      </c>
      <c r="AY568" s="152" t="s">
        <v>161</v>
      </c>
    </row>
    <row r="569" spans="2:51" s="13" customFormat="1" ht="12">
      <c r="B569" s="157"/>
      <c r="D569" s="151" t="s">
        <v>173</v>
      </c>
      <c r="E569" s="158" t="s">
        <v>3</v>
      </c>
      <c r="F569" s="159" t="s">
        <v>3141</v>
      </c>
      <c r="H569" s="160">
        <v>0.609</v>
      </c>
      <c r="I569" s="161"/>
      <c r="L569" s="157"/>
      <c r="M569" s="162"/>
      <c r="T569" s="163"/>
      <c r="AT569" s="158" t="s">
        <v>173</v>
      </c>
      <c r="AU569" s="158" t="s">
        <v>82</v>
      </c>
      <c r="AV569" s="13" t="s">
        <v>82</v>
      </c>
      <c r="AW569" s="13" t="s">
        <v>32</v>
      </c>
      <c r="AX569" s="13" t="s">
        <v>73</v>
      </c>
      <c r="AY569" s="158" t="s">
        <v>161</v>
      </c>
    </row>
    <row r="570" spans="2:51" s="12" customFormat="1" ht="12">
      <c r="B570" s="150"/>
      <c r="D570" s="151" t="s">
        <v>173</v>
      </c>
      <c r="E570" s="152" t="s">
        <v>3</v>
      </c>
      <c r="F570" s="153" t="s">
        <v>2875</v>
      </c>
      <c r="H570" s="152" t="s">
        <v>3</v>
      </c>
      <c r="I570" s="154"/>
      <c r="L570" s="150"/>
      <c r="M570" s="155"/>
      <c r="T570" s="156"/>
      <c r="AT570" s="152" t="s">
        <v>173</v>
      </c>
      <c r="AU570" s="152" t="s">
        <v>82</v>
      </c>
      <c r="AV570" s="12" t="s">
        <v>80</v>
      </c>
      <c r="AW570" s="12" t="s">
        <v>32</v>
      </c>
      <c r="AX570" s="12" t="s">
        <v>73</v>
      </c>
      <c r="AY570" s="152" t="s">
        <v>161</v>
      </c>
    </row>
    <row r="571" spans="2:51" s="13" customFormat="1" ht="12">
      <c r="B571" s="157"/>
      <c r="D571" s="151" t="s">
        <v>173</v>
      </c>
      <c r="E571" s="158" t="s">
        <v>3</v>
      </c>
      <c r="F571" s="159" t="s">
        <v>3142</v>
      </c>
      <c r="H571" s="160">
        <v>5.322</v>
      </c>
      <c r="I571" s="161"/>
      <c r="L571" s="157"/>
      <c r="M571" s="162"/>
      <c r="T571" s="163"/>
      <c r="AT571" s="158" t="s">
        <v>173</v>
      </c>
      <c r="AU571" s="158" t="s">
        <v>82</v>
      </c>
      <c r="AV571" s="13" t="s">
        <v>82</v>
      </c>
      <c r="AW571" s="13" t="s">
        <v>32</v>
      </c>
      <c r="AX571" s="13" t="s">
        <v>73</v>
      </c>
      <c r="AY571" s="158" t="s">
        <v>161</v>
      </c>
    </row>
    <row r="572" spans="2:51" s="12" customFormat="1" ht="12">
      <c r="B572" s="150"/>
      <c r="D572" s="151" t="s">
        <v>173</v>
      </c>
      <c r="E572" s="152" t="s">
        <v>3</v>
      </c>
      <c r="F572" s="153" t="s">
        <v>2877</v>
      </c>
      <c r="H572" s="152" t="s">
        <v>3</v>
      </c>
      <c r="I572" s="154"/>
      <c r="L572" s="150"/>
      <c r="M572" s="155"/>
      <c r="T572" s="156"/>
      <c r="AT572" s="152" t="s">
        <v>173</v>
      </c>
      <c r="AU572" s="152" t="s">
        <v>82</v>
      </c>
      <c r="AV572" s="12" t="s">
        <v>80</v>
      </c>
      <c r="AW572" s="12" t="s">
        <v>32</v>
      </c>
      <c r="AX572" s="12" t="s">
        <v>73</v>
      </c>
      <c r="AY572" s="152" t="s">
        <v>161</v>
      </c>
    </row>
    <row r="573" spans="2:51" s="13" customFormat="1" ht="12">
      <c r="B573" s="157"/>
      <c r="D573" s="151" t="s">
        <v>173</v>
      </c>
      <c r="E573" s="158" t="s">
        <v>3</v>
      </c>
      <c r="F573" s="159" t="s">
        <v>3143</v>
      </c>
      <c r="H573" s="160">
        <v>0.778</v>
      </c>
      <c r="I573" s="161"/>
      <c r="L573" s="157"/>
      <c r="M573" s="162"/>
      <c r="T573" s="163"/>
      <c r="AT573" s="158" t="s">
        <v>173</v>
      </c>
      <c r="AU573" s="158" t="s">
        <v>82</v>
      </c>
      <c r="AV573" s="13" t="s">
        <v>82</v>
      </c>
      <c r="AW573" s="13" t="s">
        <v>32</v>
      </c>
      <c r="AX573" s="13" t="s">
        <v>73</v>
      </c>
      <c r="AY573" s="158" t="s">
        <v>161</v>
      </c>
    </row>
    <row r="574" spans="2:51" s="14" customFormat="1" ht="12">
      <c r="B574" s="164"/>
      <c r="D574" s="151" t="s">
        <v>173</v>
      </c>
      <c r="E574" s="165" t="s">
        <v>3</v>
      </c>
      <c r="F574" s="166" t="s">
        <v>192</v>
      </c>
      <c r="H574" s="167">
        <v>24.521999999999995</v>
      </c>
      <c r="I574" s="168"/>
      <c r="L574" s="164"/>
      <c r="M574" s="169"/>
      <c r="T574" s="170"/>
      <c r="AT574" s="165" t="s">
        <v>173</v>
      </c>
      <c r="AU574" s="165" t="s">
        <v>82</v>
      </c>
      <c r="AV574" s="14" t="s">
        <v>169</v>
      </c>
      <c r="AW574" s="14" t="s">
        <v>32</v>
      </c>
      <c r="AX574" s="14" t="s">
        <v>80</v>
      </c>
      <c r="AY574" s="165" t="s">
        <v>161</v>
      </c>
    </row>
    <row r="575" spans="2:65" s="1" customFormat="1" ht="44.25" customHeight="1">
      <c r="B575" s="132"/>
      <c r="C575" s="133" t="s">
        <v>668</v>
      </c>
      <c r="D575" s="133" t="s">
        <v>164</v>
      </c>
      <c r="E575" s="134" t="s">
        <v>3150</v>
      </c>
      <c r="F575" s="135" t="s">
        <v>3151</v>
      </c>
      <c r="G575" s="136" t="s">
        <v>203</v>
      </c>
      <c r="H575" s="137">
        <v>38.171</v>
      </c>
      <c r="I575" s="138"/>
      <c r="J575" s="139">
        <f>ROUND(I575*H575,2)</f>
        <v>0</v>
      </c>
      <c r="K575" s="135" t="s">
        <v>168</v>
      </c>
      <c r="L575" s="33"/>
      <c r="M575" s="140" t="s">
        <v>3</v>
      </c>
      <c r="N575" s="141" t="s">
        <v>44</v>
      </c>
      <c r="P575" s="142">
        <f>O575*H575</f>
        <v>0</v>
      </c>
      <c r="Q575" s="142">
        <v>0</v>
      </c>
      <c r="R575" s="142">
        <f>Q575*H575</f>
        <v>0</v>
      </c>
      <c r="S575" s="142">
        <v>0</v>
      </c>
      <c r="T575" s="143">
        <f>S575*H575</f>
        <v>0</v>
      </c>
      <c r="AR575" s="144" t="s">
        <v>169</v>
      </c>
      <c r="AT575" s="144" t="s">
        <v>164</v>
      </c>
      <c r="AU575" s="144" t="s">
        <v>82</v>
      </c>
      <c r="AY575" s="18" t="s">
        <v>161</v>
      </c>
      <c r="BE575" s="145">
        <f>IF(N575="základní",J575,0)</f>
        <v>0</v>
      </c>
      <c r="BF575" s="145">
        <f>IF(N575="snížená",J575,0)</f>
        <v>0</v>
      </c>
      <c r="BG575" s="145">
        <f>IF(N575="zákl. přenesená",J575,0)</f>
        <v>0</v>
      </c>
      <c r="BH575" s="145">
        <f>IF(N575="sníž. přenesená",J575,0)</f>
        <v>0</v>
      </c>
      <c r="BI575" s="145">
        <f>IF(N575="nulová",J575,0)</f>
        <v>0</v>
      </c>
      <c r="BJ575" s="18" t="s">
        <v>80</v>
      </c>
      <c r="BK575" s="145">
        <f>ROUND(I575*H575,2)</f>
        <v>0</v>
      </c>
      <c r="BL575" s="18" t="s">
        <v>169</v>
      </c>
      <c r="BM575" s="144" t="s">
        <v>3152</v>
      </c>
    </row>
    <row r="576" spans="2:47" s="1" customFormat="1" ht="12">
      <c r="B576" s="33"/>
      <c r="D576" s="146" t="s">
        <v>171</v>
      </c>
      <c r="F576" s="147" t="s">
        <v>3153</v>
      </c>
      <c r="I576" s="148"/>
      <c r="L576" s="33"/>
      <c r="M576" s="149"/>
      <c r="T576" s="54"/>
      <c r="AT576" s="18" t="s">
        <v>171</v>
      </c>
      <c r="AU576" s="18" t="s">
        <v>82</v>
      </c>
    </row>
    <row r="577" spans="2:51" s="12" customFormat="1" ht="12">
      <c r="B577" s="150"/>
      <c r="D577" s="151" t="s">
        <v>173</v>
      </c>
      <c r="E577" s="152" t="s">
        <v>3</v>
      </c>
      <c r="F577" s="153" t="s">
        <v>2871</v>
      </c>
      <c r="H577" s="152" t="s">
        <v>3</v>
      </c>
      <c r="I577" s="154"/>
      <c r="L577" s="150"/>
      <c r="M577" s="155"/>
      <c r="T577" s="156"/>
      <c r="AT577" s="152" t="s">
        <v>173</v>
      </c>
      <c r="AU577" s="152" t="s">
        <v>82</v>
      </c>
      <c r="AV577" s="12" t="s">
        <v>80</v>
      </c>
      <c r="AW577" s="12" t="s">
        <v>32</v>
      </c>
      <c r="AX577" s="12" t="s">
        <v>73</v>
      </c>
      <c r="AY577" s="152" t="s">
        <v>161</v>
      </c>
    </row>
    <row r="578" spans="2:51" s="13" customFormat="1" ht="12">
      <c r="B578" s="157"/>
      <c r="D578" s="151" t="s">
        <v>173</v>
      </c>
      <c r="E578" s="158" t="s">
        <v>3</v>
      </c>
      <c r="F578" s="159" t="s">
        <v>3148</v>
      </c>
      <c r="H578" s="160">
        <v>38.171</v>
      </c>
      <c r="I578" s="161"/>
      <c r="L578" s="157"/>
      <c r="M578" s="162"/>
      <c r="T578" s="163"/>
      <c r="AT578" s="158" t="s">
        <v>173</v>
      </c>
      <c r="AU578" s="158" t="s">
        <v>82</v>
      </c>
      <c r="AV578" s="13" t="s">
        <v>82</v>
      </c>
      <c r="AW578" s="13" t="s">
        <v>32</v>
      </c>
      <c r="AX578" s="13" t="s">
        <v>80</v>
      </c>
      <c r="AY578" s="158" t="s">
        <v>161</v>
      </c>
    </row>
    <row r="579" spans="2:65" s="1" customFormat="1" ht="21.75" customHeight="1">
      <c r="B579" s="132"/>
      <c r="C579" s="133" t="s">
        <v>672</v>
      </c>
      <c r="D579" s="133" t="s">
        <v>164</v>
      </c>
      <c r="E579" s="134" t="s">
        <v>631</v>
      </c>
      <c r="F579" s="135" t="s">
        <v>632</v>
      </c>
      <c r="G579" s="136" t="s">
        <v>240</v>
      </c>
      <c r="H579" s="137">
        <v>2.742</v>
      </c>
      <c r="I579" s="138"/>
      <c r="J579" s="139">
        <f>ROUND(I579*H579,2)</f>
        <v>0</v>
      </c>
      <c r="K579" s="135" t="s">
        <v>168</v>
      </c>
      <c r="L579" s="33"/>
      <c r="M579" s="140" t="s">
        <v>3</v>
      </c>
      <c r="N579" s="141" t="s">
        <v>44</v>
      </c>
      <c r="P579" s="142">
        <f>O579*H579</f>
        <v>0</v>
      </c>
      <c r="Q579" s="142">
        <v>1.06277</v>
      </c>
      <c r="R579" s="142">
        <f>Q579*H579</f>
        <v>2.91411534</v>
      </c>
      <c r="S579" s="142">
        <v>0</v>
      </c>
      <c r="T579" s="143">
        <f>S579*H579</f>
        <v>0</v>
      </c>
      <c r="AR579" s="144" t="s">
        <v>169</v>
      </c>
      <c r="AT579" s="144" t="s">
        <v>164</v>
      </c>
      <c r="AU579" s="144" t="s">
        <v>82</v>
      </c>
      <c r="AY579" s="18" t="s">
        <v>161</v>
      </c>
      <c r="BE579" s="145">
        <f>IF(N579="základní",J579,0)</f>
        <v>0</v>
      </c>
      <c r="BF579" s="145">
        <f>IF(N579="snížená",J579,0)</f>
        <v>0</v>
      </c>
      <c r="BG579" s="145">
        <f>IF(N579="zákl. přenesená",J579,0)</f>
        <v>0</v>
      </c>
      <c r="BH579" s="145">
        <f>IF(N579="sníž. přenesená",J579,0)</f>
        <v>0</v>
      </c>
      <c r="BI579" s="145">
        <f>IF(N579="nulová",J579,0)</f>
        <v>0</v>
      </c>
      <c r="BJ579" s="18" t="s">
        <v>80</v>
      </c>
      <c r="BK579" s="145">
        <f>ROUND(I579*H579,2)</f>
        <v>0</v>
      </c>
      <c r="BL579" s="18" t="s">
        <v>169</v>
      </c>
      <c r="BM579" s="144" t="s">
        <v>3154</v>
      </c>
    </row>
    <row r="580" spans="2:47" s="1" customFormat="1" ht="12">
      <c r="B580" s="33"/>
      <c r="D580" s="146" t="s">
        <v>171</v>
      </c>
      <c r="F580" s="147" t="s">
        <v>634</v>
      </c>
      <c r="I580" s="148"/>
      <c r="L580" s="33"/>
      <c r="M580" s="149"/>
      <c r="T580" s="54"/>
      <c r="AT580" s="18" t="s">
        <v>171</v>
      </c>
      <c r="AU580" s="18" t="s">
        <v>82</v>
      </c>
    </row>
    <row r="581" spans="2:51" s="12" customFormat="1" ht="12">
      <c r="B581" s="150"/>
      <c r="D581" s="151" t="s">
        <v>173</v>
      </c>
      <c r="E581" s="152" t="s">
        <v>3</v>
      </c>
      <c r="F581" s="153" t="s">
        <v>3155</v>
      </c>
      <c r="H581" s="152" t="s">
        <v>3</v>
      </c>
      <c r="I581" s="154"/>
      <c r="L581" s="150"/>
      <c r="M581" s="155"/>
      <c r="T581" s="156"/>
      <c r="AT581" s="152" t="s">
        <v>173</v>
      </c>
      <c r="AU581" s="152" t="s">
        <v>82</v>
      </c>
      <c r="AV581" s="12" t="s">
        <v>80</v>
      </c>
      <c r="AW581" s="12" t="s">
        <v>32</v>
      </c>
      <c r="AX581" s="12" t="s">
        <v>73</v>
      </c>
      <c r="AY581" s="152" t="s">
        <v>161</v>
      </c>
    </row>
    <row r="582" spans="2:51" s="13" customFormat="1" ht="12">
      <c r="B582" s="157"/>
      <c r="D582" s="151" t="s">
        <v>173</v>
      </c>
      <c r="E582" s="158" t="s">
        <v>3</v>
      </c>
      <c r="F582" s="159" t="s">
        <v>3156</v>
      </c>
      <c r="H582" s="160">
        <v>2.742</v>
      </c>
      <c r="I582" s="161"/>
      <c r="L582" s="157"/>
      <c r="M582" s="162"/>
      <c r="T582" s="163"/>
      <c r="AT582" s="158" t="s">
        <v>173</v>
      </c>
      <c r="AU582" s="158" t="s">
        <v>82</v>
      </c>
      <c r="AV582" s="13" t="s">
        <v>82</v>
      </c>
      <c r="AW582" s="13" t="s">
        <v>32</v>
      </c>
      <c r="AX582" s="13" t="s">
        <v>80</v>
      </c>
      <c r="AY582" s="158" t="s">
        <v>161</v>
      </c>
    </row>
    <row r="583" spans="2:65" s="1" customFormat="1" ht="33" customHeight="1">
      <c r="B583" s="132"/>
      <c r="C583" s="133" t="s">
        <v>676</v>
      </c>
      <c r="D583" s="133" t="s">
        <v>164</v>
      </c>
      <c r="E583" s="134" t="s">
        <v>638</v>
      </c>
      <c r="F583" s="135" t="s">
        <v>639</v>
      </c>
      <c r="G583" s="136" t="s">
        <v>167</v>
      </c>
      <c r="H583" s="137">
        <v>12.838</v>
      </c>
      <c r="I583" s="138"/>
      <c r="J583" s="139">
        <f>ROUND(I583*H583,2)</f>
        <v>0</v>
      </c>
      <c r="K583" s="135" t="s">
        <v>168</v>
      </c>
      <c r="L583" s="33"/>
      <c r="M583" s="140" t="s">
        <v>3</v>
      </c>
      <c r="N583" s="141" t="s">
        <v>44</v>
      </c>
      <c r="P583" s="142">
        <f>O583*H583</f>
        <v>0</v>
      </c>
      <c r="Q583" s="142">
        <v>0.105</v>
      </c>
      <c r="R583" s="142">
        <f>Q583*H583</f>
        <v>1.3479899999999998</v>
      </c>
      <c r="S583" s="142">
        <v>0</v>
      </c>
      <c r="T583" s="143">
        <f>S583*H583</f>
        <v>0</v>
      </c>
      <c r="AR583" s="144" t="s">
        <v>169</v>
      </c>
      <c r="AT583" s="144" t="s">
        <v>164</v>
      </c>
      <c r="AU583" s="144" t="s">
        <v>82</v>
      </c>
      <c r="AY583" s="18" t="s">
        <v>161</v>
      </c>
      <c r="BE583" s="145">
        <f>IF(N583="základní",J583,0)</f>
        <v>0</v>
      </c>
      <c r="BF583" s="145">
        <f>IF(N583="snížená",J583,0)</f>
        <v>0</v>
      </c>
      <c r="BG583" s="145">
        <f>IF(N583="zákl. přenesená",J583,0)</f>
        <v>0</v>
      </c>
      <c r="BH583" s="145">
        <f>IF(N583="sníž. přenesená",J583,0)</f>
        <v>0</v>
      </c>
      <c r="BI583" s="145">
        <f>IF(N583="nulová",J583,0)</f>
        <v>0</v>
      </c>
      <c r="BJ583" s="18" t="s">
        <v>80</v>
      </c>
      <c r="BK583" s="145">
        <f>ROUND(I583*H583,2)</f>
        <v>0</v>
      </c>
      <c r="BL583" s="18" t="s">
        <v>169</v>
      </c>
      <c r="BM583" s="144" t="s">
        <v>3157</v>
      </c>
    </row>
    <row r="584" spans="2:47" s="1" customFormat="1" ht="12">
      <c r="B584" s="33"/>
      <c r="D584" s="146" t="s">
        <v>171</v>
      </c>
      <c r="F584" s="147" t="s">
        <v>641</v>
      </c>
      <c r="I584" s="148"/>
      <c r="L584" s="33"/>
      <c r="M584" s="149"/>
      <c r="T584" s="54"/>
      <c r="AT584" s="18" t="s">
        <v>171</v>
      </c>
      <c r="AU584" s="18" t="s">
        <v>82</v>
      </c>
    </row>
    <row r="585" spans="2:51" s="12" customFormat="1" ht="12">
      <c r="B585" s="150"/>
      <c r="D585" s="151" t="s">
        <v>173</v>
      </c>
      <c r="E585" s="152" t="s">
        <v>3</v>
      </c>
      <c r="F585" s="153" t="s">
        <v>642</v>
      </c>
      <c r="H585" s="152" t="s">
        <v>3</v>
      </c>
      <c r="I585" s="154"/>
      <c r="L585" s="150"/>
      <c r="M585" s="155"/>
      <c r="T585" s="156"/>
      <c r="AT585" s="152" t="s">
        <v>173</v>
      </c>
      <c r="AU585" s="152" t="s">
        <v>82</v>
      </c>
      <c r="AV585" s="12" t="s">
        <v>80</v>
      </c>
      <c r="AW585" s="12" t="s">
        <v>32</v>
      </c>
      <c r="AX585" s="12" t="s">
        <v>73</v>
      </c>
      <c r="AY585" s="152" t="s">
        <v>161</v>
      </c>
    </row>
    <row r="586" spans="2:51" s="13" customFormat="1" ht="12">
      <c r="B586" s="157"/>
      <c r="D586" s="151" t="s">
        <v>173</v>
      </c>
      <c r="E586" s="158" t="s">
        <v>3</v>
      </c>
      <c r="F586" s="159" t="s">
        <v>3158</v>
      </c>
      <c r="H586" s="160">
        <v>12.838</v>
      </c>
      <c r="I586" s="161"/>
      <c r="L586" s="157"/>
      <c r="M586" s="162"/>
      <c r="T586" s="163"/>
      <c r="AT586" s="158" t="s">
        <v>173</v>
      </c>
      <c r="AU586" s="158" t="s">
        <v>82</v>
      </c>
      <c r="AV586" s="13" t="s">
        <v>82</v>
      </c>
      <c r="AW586" s="13" t="s">
        <v>32</v>
      </c>
      <c r="AX586" s="13" t="s">
        <v>80</v>
      </c>
      <c r="AY586" s="158" t="s">
        <v>161</v>
      </c>
    </row>
    <row r="587" spans="2:65" s="1" customFormat="1" ht="24.2" customHeight="1">
      <c r="B587" s="132"/>
      <c r="C587" s="133" t="s">
        <v>680</v>
      </c>
      <c r="D587" s="133" t="s">
        <v>164</v>
      </c>
      <c r="E587" s="134" t="s">
        <v>3159</v>
      </c>
      <c r="F587" s="135" t="s">
        <v>3160</v>
      </c>
      <c r="G587" s="136" t="s">
        <v>167</v>
      </c>
      <c r="H587" s="137">
        <v>103.49</v>
      </c>
      <c r="I587" s="138"/>
      <c r="J587" s="139">
        <f>ROUND(I587*H587,2)</f>
        <v>0</v>
      </c>
      <c r="K587" s="135" t="s">
        <v>168</v>
      </c>
      <c r="L587" s="33"/>
      <c r="M587" s="140" t="s">
        <v>3</v>
      </c>
      <c r="N587" s="141" t="s">
        <v>44</v>
      </c>
      <c r="P587" s="142">
        <f>O587*H587</f>
        <v>0</v>
      </c>
      <c r="Q587" s="142">
        <v>0.088</v>
      </c>
      <c r="R587" s="142">
        <f>Q587*H587</f>
        <v>9.107119999999998</v>
      </c>
      <c r="S587" s="142">
        <v>0</v>
      </c>
      <c r="T587" s="143">
        <f>S587*H587</f>
        <v>0</v>
      </c>
      <c r="AR587" s="144" t="s">
        <v>169</v>
      </c>
      <c r="AT587" s="144" t="s">
        <v>164</v>
      </c>
      <c r="AU587" s="144" t="s">
        <v>82</v>
      </c>
      <c r="AY587" s="18" t="s">
        <v>161</v>
      </c>
      <c r="BE587" s="145">
        <f>IF(N587="základní",J587,0)</f>
        <v>0</v>
      </c>
      <c r="BF587" s="145">
        <f>IF(N587="snížená",J587,0)</f>
        <v>0</v>
      </c>
      <c r="BG587" s="145">
        <f>IF(N587="zákl. přenesená",J587,0)</f>
        <v>0</v>
      </c>
      <c r="BH587" s="145">
        <f>IF(N587="sníž. přenesená",J587,0)</f>
        <v>0</v>
      </c>
      <c r="BI587" s="145">
        <f>IF(N587="nulová",J587,0)</f>
        <v>0</v>
      </c>
      <c r="BJ587" s="18" t="s">
        <v>80</v>
      </c>
      <c r="BK587" s="145">
        <f>ROUND(I587*H587,2)</f>
        <v>0</v>
      </c>
      <c r="BL587" s="18" t="s">
        <v>169</v>
      </c>
      <c r="BM587" s="144" t="s">
        <v>3161</v>
      </c>
    </row>
    <row r="588" spans="2:47" s="1" customFormat="1" ht="12">
      <c r="B588" s="33"/>
      <c r="D588" s="146" t="s">
        <v>171</v>
      </c>
      <c r="F588" s="147" t="s">
        <v>3162</v>
      </c>
      <c r="I588" s="148"/>
      <c r="L588" s="33"/>
      <c r="M588" s="149"/>
      <c r="T588" s="54"/>
      <c r="AT588" s="18" t="s">
        <v>171</v>
      </c>
      <c r="AU588" s="18" t="s">
        <v>82</v>
      </c>
    </row>
    <row r="589" spans="2:51" s="12" customFormat="1" ht="12">
      <c r="B589" s="150"/>
      <c r="D589" s="151" t="s">
        <v>173</v>
      </c>
      <c r="E589" s="152" t="s">
        <v>3</v>
      </c>
      <c r="F589" s="153" t="s">
        <v>3163</v>
      </c>
      <c r="H589" s="152" t="s">
        <v>3</v>
      </c>
      <c r="I589" s="154"/>
      <c r="L589" s="150"/>
      <c r="M589" s="155"/>
      <c r="T589" s="156"/>
      <c r="AT589" s="152" t="s">
        <v>173</v>
      </c>
      <c r="AU589" s="152" t="s">
        <v>82</v>
      </c>
      <c r="AV589" s="12" t="s">
        <v>80</v>
      </c>
      <c r="AW589" s="12" t="s">
        <v>32</v>
      </c>
      <c r="AX589" s="12" t="s">
        <v>73</v>
      </c>
      <c r="AY589" s="152" t="s">
        <v>161</v>
      </c>
    </row>
    <row r="590" spans="2:51" s="13" customFormat="1" ht="12">
      <c r="B590" s="157"/>
      <c r="D590" s="151" t="s">
        <v>173</v>
      </c>
      <c r="E590" s="158" t="s">
        <v>3</v>
      </c>
      <c r="F590" s="159" t="s">
        <v>3164</v>
      </c>
      <c r="H590" s="160">
        <v>103.49</v>
      </c>
      <c r="I590" s="161"/>
      <c r="L590" s="157"/>
      <c r="M590" s="162"/>
      <c r="T590" s="163"/>
      <c r="AT590" s="158" t="s">
        <v>173</v>
      </c>
      <c r="AU590" s="158" t="s">
        <v>82</v>
      </c>
      <c r="AV590" s="13" t="s">
        <v>82</v>
      </c>
      <c r="AW590" s="13" t="s">
        <v>32</v>
      </c>
      <c r="AX590" s="13" t="s">
        <v>80</v>
      </c>
      <c r="AY590" s="158" t="s">
        <v>161</v>
      </c>
    </row>
    <row r="591" spans="2:65" s="1" customFormat="1" ht="37.9" customHeight="1">
      <c r="B591" s="132"/>
      <c r="C591" s="133" t="s">
        <v>691</v>
      </c>
      <c r="D591" s="133" t="s">
        <v>164</v>
      </c>
      <c r="E591" s="134" t="s">
        <v>645</v>
      </c>
      <c r="F591" s="135" t="s">
        <v>646</v>
      </c>
      <c r="G591" s="136" t="s">
        <v>340</v>
      </c>
      <c r="H591" s="137">
        <v>336.555</v>
      </c>
      <c r="I591" s="138"/>
      <c r="J591" s="139">
        <f>ROUND(I591*H591,2)</f>
        <v>0</v>
      </c>
      <c r="K591" s="135" t="s">
        <v>168</v>
      </c>
      <c r="L591" s="33"/>
      <c r="M591" s="140" t="s">
        <v>3</v>
      </c>
      <c r="N591" s="141" t="s">
        <v>44</v>
      </c>
      <c r="P591" s="142">
        <f>O591*H591</f>
        <v>0</v>
      </c>
      <c r="Q591" s="142">
        <v>2E-05</v>
      </c>
      <c r="R591" s="142">
        <f>Q591*H591</f>
        <v>0.0067311</v>
      </c>
      <c r="S591" s="142">
        <v>0</v>
      </c>
      <c r="T591" s="143">
        <f>S591*H591</f>
        <v>0</v>
      </c>
      <c r="AR591" s="144" t="s">
        <v>169</v>
      </c>
      <c r="AT591" s="144" t="s">
        <v>164</v>
      </c>
      <c r="AU591" s="144" t="s">
        <v>82</v>
      </c>
      <c r="AY591" s="18" t="s">
        <v>161</v>
      </c>
      <c r="BE591" s="145">
        <f>IF(N591="základní",J591,0)</f>
        <v>0</v>
      </c>
      <c r="BF591" s="145">
        <f>IF(N591="snížená",J591,0)</f>
        <v>0</v>
      </c>
      <c r="BG591" s="145">
        <f>IF(N591="zákl. přenesená",J591,0)</f>
        <v>0</v>
      </c>
      <c r="BH591" s="145">
        <f>IF(N591="sníž. přenesená",J591,0)</f>
        <v>0</v>
      </c>
      <c r="BI591" s="145">
        <f>IF(N591="nulová",J591,0)</f>
        <v>0</v>
      </c>
      <c r="BJ591" s="18" t="s">
        <v>80</v>
      </c>
      <c r="BK591" s="145">
        <f>ROUND(I591*H591,2)</f>
        <v>0</v>
      </c>
      <c r="BL591" s="18" t="s">
        <v>169</v>
      </c>
      <c r="BM591" s="144" t="s">
        <v>3165</v>
      </c>
    </row>
    <row r="592" spans="2:47" s="1" customFormat="1" ht="12">
      <c r="B592" s="33"/>
      <c r="D592" s="146" t="s">
        <v>171</v>
      </c>
      <c r="F592" s="147" t="s">
        <v>648</v>
      </c>
      <c r="I592" s="148"/>
      <c r="L592" s="33"/>
      <c r="M592" s="149"/>
      <c r="T592" s="54"/>
      <c r="AT592" s="18" t="s">
        <v>171</v>
      </c>
      <c r="AU592" s="18" t="s">
        <v>82</v>
      </c>
    </row>
    <row r="593" spans="2:51" s="12" customFormat="1" ht="12">
      <c r="B593" s="150"/>
      <c r="D593" s="151" t="s">
        <v>173</v>
      </c>
      <c r="E593" s="152" t="s">
        <v>3</v>
      </c>
      <c r="F593" s="153" t="s">
        <v>2871</v>
      </c>
      <c r="H593" s="152" t="s">
        <v>3</v>
      </c>
      <c r="I593" s="154"/>
      <c r="L593" s="150"/>
      <c r="M593" s="155"/>
      <c r="T593" s="156"/>
      <c r="AT593" s="152" t="s">
        <v>173</v>
      </c>
      <c r="AU593" s="152" t="s">
        <v>82</v>
      </c>
      <c r="AV593" s="12" t="s">
        <v>80</v>
      </c>
      <c r="AW593" s="12" t="s">
        <v>32</v>
      </c>
      <c r="AX593" s="12" t="s">
        <v>73</v>
      </c>
      <c r="AY593" s="152" t="s">
        <v>161</v>
      </c>
    </row>
    <row r="594" spans="2:51" s="13" customFormat="1" ht="12">
      <c r="B594" s="157"/>
      <c r="D594" s="151" t="s">
        <v>173</v>
      </c>
      <c r="E594" s="158" t="s">
        <v>3</v>
      </c>
      <c r="F594" s="159" t="s">
        <v>3166</v>
      </c>
      <c r="H594" s="160">
        <v>206.65</v>
      </c>
      <c r="I594" s="161"/>
      <c r="L594" s="157"/>
      <c r="M594" s="162"/>
      <c r="T594" s="163"/>
      <c r="AT594" s="158" t="s">
        <v>173</v>
      </c>
      <c r="AU594" s="158" t="s">
        <v>82</v>
      </c>
      <c r="AV594" s="13" t="s">
        <v>82</v>
      </c>
      <c r="AW594" s="13" t="s">
        <v>32</v>
      </c>
      <c r="AX594" s="13" t="s">
        <v>73</v>
      </c>
      <c r="AY594" s="158" t="s">
        <v>161</v>
      </c>
    </row>
    <row r="595" spans="2:51" s="12" customFormat="1" ht="12">
      <c r="B595" s="150"/>
      <c r="D595" s="151" t="s">
        <v>173</v>
      </c>
      <c r="E595" s="152" t="s">
        <v>3</v>
      </c>
      <c r="F595" s="153" t="s">
        <v>2873</v>
      </c>
      <c r="H595" s="152" t="s">
        <v>3</v>
      </c>
      <c r="I595" s="154"/>
      <c r="L595" s="150"/>
      <c r="M595" s="155"/>
      <c r="T595" s="156"/>
      <c r="AT595" s="152" t="s">
        <v>173</v>
      </c>
      <c r="AU595" s="152" t="s">
        <v>82</v>
      </c>
      <c r="AV595" s="12" t="s">
        <v>80</v>
      </c>
      <c r="AW595" s="12" t="s">
        <v>32</v>
      </c>
      <c r="AX595" s="12" t="s">
        <v>73</v>
      </c>
      <c r="AY595" s="152" t="s">
        <v>161</v>
      </c>
    </row>
    <row r="596" spans="2:51" s="13" customFormat="1" ht="12">
      <c r="B596" s="157"/>
      <c r="D596" s="151" t="s">
        <v>173</v>
      </c>
      <c r="E596" s="158" t="s">
        <v>3</v>
      </c>
      <c r="F596" s="159" t="s">
        <v>3167</v>
      </c>
      <c r="H596" s="160">
        <v>13.62</v>
      </c>
      <c r="I596" s="161"/>
      <c r="L596" s="157"/>
      <c r="M596" s="162"/>
      <c r="T596" s="163"/>
      <c r="AT596" s="158" t="s">
        <v>173</v>
      </c>
      <c r="AU596" s="158" t="s">
        <v>82</v>
      </c>
      <c r="AV596" s="13" t="s">
        <v>82</v>
      </c>
      <c r="AW596" s="13" t="s">
        <v>32</v>
      </c>
      <c r="AX596" s="13" t="s">
        <v>73</v>
      </c>
      <c r="AY596" s="158" t="s">
        <v>161</v>
      </c>
    </row>
    <row r="597" spans="2:51" s="12" customFormat="1" ht="12">
      <c r="B597" s="150"/>
      <c r="D597" s="151" t="s">
        <v>173</v>
      </c>
      <c r="E597" s="152" t="s">
        <v>3</v>
      </c>
      <c r="F597" s="153" t="s">
        <v>2875</v>
      </c>
      <c r="H597" s="152" t="s">
        <v>3</v>
      </c>
      <c r="I597" s="154"/>
      <c r="L597" s="150"/>
      <c r="M597" s="155"/>
      <c r="T597" s="156"/>
      <c r="AT597" s="152" t="s">
        <v>173</v>
      </c>
      <c r="AU597" s="152" t="s">
        <v>82</v>
      </c>
      <c r="AV597" s="12" t="s">
        <v>80</v>
      </c>
      <c r="AW597" s="12" t="s">
        <v>32</v>
      </c>
      <c r="AX597" s="12" t="s">
        <v>73</v>
      </c>
      <c r="AY597" s="152" t="s">
        <v>161</v>
      </c>
    </row>
    <row r="598" spans="2:51" s="13" customFormat="1" ht="12">
      <c r="B598" s="157"/>
      <c r="D598" s="151" t="s">
        <v>173</v>
      </c>
      <c r="E598" s="158" t="s">
        <v>3</v>
      </c>
      <c r="F598" s="159" t="s">
        <v>3168</v>
      </c>
      <c r="H598" s="160">
        <v>102.005</v>
      </c>
      <c r="I598" s="161"/>
      <c r="L598" s="157"/>
      <c r="M598" s="162"/>
      <c r="T598" s="163"/>
      <c r="AT598" s="158" t="s">
        <v>173</v>
      </c>
      <c r="AU598" s="158" t="s">
        <v>82</v>
      </c>
      <c r="AV598" s="13" t="s">
        <v>82</v>
      </c>
      <c r="AW598" s="13" t="s">
        <v>32</v>
      </c>
      <c r="AX598" s="13" t="s">
        <v>73</v>
      </c>
      <c r="AY598" s="158" t="s">
        <v>161</v>
      </c>
    </row>
    <row r="599" spans="2:51" s="12" customFormat="1" ht="12">
      <c r="B599" s="150"/>
      <c r="D599" s="151" t="s">
        <v>173</v>
      </c>
      <c r="E599" s="152" t="s">
        <v>3</v>
      </c>
      <c r="F599" s="153" t="s">
        <v>2877</v>
      </c>
      <c r="H599" s="152" t="s">
        <v>3</v>
      </c>
      <c r="I599" s="154"/>
      <c r="L599" s="150"/>
      <c r="M599" s="155"/>
      <c r="T599" s="156"/>
      <c r="AT599" s="152" t="s">
        <v>173</v>
      </c>
      <c r="AU599" s="152" t="s">
        <v>82</v>
      </c>
      <c r="AV599" s="12" t="s">
        <v>80</v>
      </c>
      <c r="AW599" s="12" t="s">
        <v>32</v>
      </c>
      <c r="AX599" s="12" t="s">
        <v>73</v>
      </c>
      <c r="AY599" s="152" t="s">
        <v>161</v>
      </c>
    </row>
    <row r="600" spans="2:51" s="13" customFormat="1" ht="12">
      <c r="B600" s="157"/>
      <c r="D600" s="151" t="s">
        <v>173</v>
      </c>
      <c r="E600" s="158" t="s">
        <v>3</v>
      </c>
      <c r="F600" s="159" t="s">
        <v>3169</v>
      </c>
      <c r="H600" s="160">
        <v>14.28</v>
      </c>
      <c r="I600" s="161"/>
      <c r="L600" s="157"/>
      <c r="M600" s="162"/>
      <c r="T600" s="163"/>
      <c r="AT600" s="158" t="s">
        <v>173</v>
      </c>
      <c r="AU600" s="158" t="s">
        <v>82</v>
      </c>
      <c r="AV600" s="13" t="s">
        <v>82</v>
      </c>
      <c r="AW600" s="13" t="s">
        <v>32</v>
      </c>
      <c r="AX600" s="13" t="s">
        <v>73</v>
      </c>
      <c r="AY600" s="158" t="s">
        <v>161</v>
      </c>
    </row>
    <row r="601" spans="2:51" s="14" customFormat="1" ht="12">
      <c r="B601" s="164"/>
      <c r="D601" s="151" t="s">
        <v>173</v>
      </c>
      <c r="E601" s="165" t="s">
        <v>3</v>
      </c>
      <c r="F601" s="166" t="s">
        <v>192</v>
      </c>
      <c r="H601" s="167">
        <v>336.55499999999995</v>
      </c>
      <c r="I601" s="168"/>
      <c r="L601" s="164"/>
      <c r="M601" s="169"/>
      <c r="T601" s="170"/>
      <c r="AT601" s="165" t="s">
        <v>173</v>
      </c>
      <c r="AU601" s="165" t="s">
        <v>82</v>
      </c>
      <c r="AV601" s="14" t="s">
        <v>169</v>
      </c>
      <c r="AW601" s="14" t="s">
        <v>32</v>
      </c>
      <c r="AX601" s="14" t="s">
        <v>80</v>
      </c>
      <c r="AY601" s="165" t="s">
        <v>161</v>
      </c>
    </row>
    <row r="602" spans="2:65" s="1" customFormat="1" ht="37.9" customHeight="1">
      <c r="B602" s="132"/>
      <c r="C602" s="133" t="s">
        <v>696</v>
      </c>
      <c r="D602" s="133" t="s">
        <v>164</v>
      </c>
      <c r="E602" s="134" t="s">
        <v>3170</v>
      </c>
      <c r="F602" s="135" t="s">
        <v>3171</v>
      </c>
      <c r="G602" s="136" t="s">
        <v>340</v>
      </c>
      <c r="H602" s="137">
        <v>206.65</v>
      </c>
      <c r="I602" s="138"/>
      <c r="J602" s="139">
        <f>ROUND(I602*H602,2)</f>
        <v>0</v>
      </c>
      <c r="K602" s="135" t="s">
        <v>168</v>
      </c>
      <c r="L602" s="33"/>
      <c r="M602" s="140" t="s">
        <v>3</v>
      </c>
      <c r="N602" s="141" t="s">
        <v>44</v>
      </c>
      <c r="P602" s="142">
        <f>O602*H602</f>
        <v>0</v>
      </c>
      <c r="Q602" s="142">
        <v>2E-05</v>
      </c>
      <c r="R602" s="142">
        <f>Q602*H602</f>
        <v>0.004133</v>
      </c>
      <c r="S602" s="142">
        <v>0</v>
      </c>
      <c r="T602" s="143">
        <f>S602*H602</f>
        <v>0</v>
      </c>
      <c r="AR602" s="144" t="s">
        <v>169</v>
      </c>
      <c r="AT602" s="144" t="s">
        <v>164</v>
      </c>
      <c r="AU602" s="144" t="s">
        <v>82</v>
      </c>
      <c r="AY602" s="18" t="s">
        <v>161</v>
      </c>
      <c r="BE602" s="145">
        <f>IF(N602="základní",J602,0)</f>
        <v>0</v>
      </c>
      <c r="BF602" s="145">
        <f>IF(N602="snížená",J602,0)</f>
        <v>0</v>
      </c>
      <c r="BG602" s="145">
        <f>IF(N602="zákl. přenesená",J602,0)</f>
        <v>0</v>
      </c>
      <c r="BH602" s="145">
        <f>IF(N602="sníž. přenesená",J602,0)</f>
        <v>0</v>
      </c>
      <c r="BI602" s="145">
        <f>IF(N602="nulová",J602,0)</f>
        <v>0</v>
      </c>
      <c r="BJ602" s="18" t="s">
        <v>80</v>
      </c>
      <c r="BK602" s="145">
        <f>ROUND(I602*H602,2)</f>
        <v>0</v>
      </c>
      <c r="BL602" s="18" t="s">
        <v>169</v>
      </c>
      <c r="BM602" s="144" t="s">
        <v>3172</v>
      </c>
    </row>
    <row r="603" spans="2:47" s="1" customFormat="1" ht="12">
      <c r="B603" s="33"/>
      <c r="D603" s="146" t="s">
        <v>171</v>
      </c>
      <c r="F603" s="147" t="s">
        <v>3173</v>
      </c>
      <c r="I603" s="148"/>
      <c r="L603" s="33"/>
      <c r="M603" s="149"/>
      <c r="T603" s="54"/>
      <c r="AT603" s="18" t="s">
        <v>171</v>
      </c>
      <c r="AU603" s="18" t="s">
        <v>82</v>
      </c>
    </row>
    <row r="604" spans="2:51" s="12" customFormat="1" ht="12">
      <c r="B604" s="150"/>
      <c r="D604" s="151" t="s">
        <v>173</v>
      </c>
      <c r="E604" s="152" t="s">
        <v>3</v>
      </c>
      <c r="F604" s="153" t="s">
        <v>2871</v>
      </c>
      <c r="H604" s="152" t="s">
        <v>3</v>
      </c>
      <c r="I604" s="154"/>
      <c r="L604" s="150"/>
      <c r="M604" s="155"/>
      <c r="T604" s="156"/>
      <c r="AT604" s="152" t="s">
        <v>173</v>
      </c>
      <c r="AU604" s="152" t="s">
        <v>82</v>
      </c>
      <c r="AV604" s="12" t="s">
        <v>80</v>
      </c>
      <c r="AW604" s="12" t="s">
        <v>32</v>
      </c>
      <c r="AX604" s="12" t="s">
        <v>73</v>
      </c>
      <c r="AY604" s="152" t="s">
        <v>161</v>
      </c>
    </row>
    <row r="605" spans="2:51" s="13" customFormat="1" ht="12">
      <c r="B605" s="157"/>
      <c r="D605" s="151" t="s">
        <v>173</v>
      </c>
      <c r="E605" s="158" t="s">
        <v>3</v>
      </c>
      <c r="F605" s="159" t="s">
        <v>3166</v>
      </c>
      <c r="H605" s="160">
        <v>206.65</v>
      </c>
      <c r="I605" s="161"/>
      <c r="L605" s="157"/>
      <c r="M605" s="162"/>
      <c r="T605" s="163"/>
      <c r="AT605" s="158" t="s">
        <v>173</v>
      </c>
      <c r="AU605" s="158" t="s">
        <v>82</v>
      </c>
      <c r="AV605" s="13" t="s">
        <v>82</v>
      </c>
      <c r="AW605" s="13" t="s">
        <v>32</v>
      </c>
      <c r="AX605" s="13" t="s">
        <v>80</v>
      </c>
      <c r="AY605" s="158" t="s">
        <v>161</v>
      </c>
    </row>
    <row r="606" spans="2:65" s="1" customFormat="1" ht="24.2" customHeight="1">
      <c r="B606" s="132"/>
      <c r="C606" s="133" t="s">
        <v>294</v>
      </c>
      <c r="D606" s="133" t="s">
        <v>164</v>
      </c>
      <c r="E606" s="134" t="s">
        <v>653</v>
      </c>
      <c r="F606" s="135" t="s">
        <v>654</v>
      </c>
      <c r="G606" s="136" t="s">
        <v>203</v>
      </c>
      <c r="H606" s="137">
        <v>5.591</v>
      </c>
      <c r="I606" s="138"/>
      <c r="J606" s="139">
        <f>ROUND(I606*H606,2)</f>
        <v>0</v>
      </c>
      <c r="K606" s="135" t="s">
        <v>168</v>
      </c>
      <c r="L606" s="33"/>
      <c r="M606" s="140" t="s">
        <v>3</v>
      </c>
      <c r="N606" s="141" t="s">
        <v>44</v>
      </c>
      <c r="P606" s="142">
        <f>O606*H606</f>
        <v>0</v>
      </c>
      <c r="Q606" s="142">
        <v>0.42</v>
      </c>
      <c r="R606" s="142">
        <f>Q606*H606</f>
        <v>2.34822</v>
      </c>
      <c r="S606" s="142">
        <v>0</v>
      </c>
      <c r="T606" s="143">
        <f>S606*H606</f>
        <v>0</v>
      </c>
      <c r="AR606" s="144" t="s">
        <v>169</v>
      </c>
      <c r="AT606" s="144" t="s">
        <v>164</v>
      </c>
      <c r="AU606" s="144" t="s">
        <v>82</v>
      </c>
      <c r="AY606" s="18" t="s">
        <v>161</v>
      </c>
      <c r="BE606" s="145">
        <f>IF(N606="základní",J606,0)</f>
        <v>0</v>
      </c>
      <c r="BF606" s="145">
        <f>IF(N606="snížená",J606,0)</f>
        <v>0</v>
      </c>
      <c r="BG606" s="145">
        <f>IF(N606="zákl. přenesená",J606,0)</f>
        <v>0</v>
      </c>
      <c r="BH606" s="145">
        <f>IF(N606="sníž. přenesená",J606,0)</f>
        <v>0</v>
      </c>
      <c r="BI606" s="145">
        <f>IF(N606="nulová",J606,0)</f>
        <v>0</v>
      </c>
      <c r="BJ606" s="18" t="s">
        <v>80</v>
      </c>
      <c r="BK606" s="145">
        <f>ROUND(I606*H606,2)</f>
        <v>0</v>
      </c>
      <c r="BL606" s="18" t="s">
        <v>169</v>
      </c>
      <c r="BM606" s="144" t="s">
        <v>3174</v>
      </c>
    </row>
    <row r="607" spans="2:47" s="1" customFormat="1" ht="12">
      <c r="B607" s="33"/>
      <c r="D607" s="146" t="s">
        <v>171</v>
      </c>
      <c r="F607" s="147" t="s">
        <v>656</v>
      </c>
      <c r="I607" s="148"/>
      <c r="L607" s="33"/>
      <c r="M607" s="149"/>
      <c r="T607" s="54"/>
      <c r="AT607" s="18" t="s">
        <v>171</v>
      </c>
      <c r="AU607" s="18" t="s">
        <v>82</v>
      </c>
    </row>
    <row r="608" spans="2:51" s="12" customFormat="1" ht="12">
      <c r="B608" s="150"/>
      <c r="D608" s="151" t="s">
        <v>173</v>
      </c>
      <c r="E608" s="152" t="s">
        <v>3</v>
      </c>
      <c r="F608" s="153" t="s">
        <v>2873</v>
      </c>
      <c r="H608" s="152" t="s">
        <v>3</v>
      </c>
      <c r="I608" s="154"/>
      <c r="L608" s="150"/>
      <c r="M608" s="155"/>
      <c r="T608" s="156"/>
      <c r="AT608" s="152" t="s">
        <v>173</v>
      </c>
      <c r="AU608" s="152" t="s">
        <v>82</v>
      </c>
      <c r="AV608" s="12" t="s">
        <v>80</v>
      </c>
      <c r="AW608" s="12" t="s">
        <v>32</v>
      </c>
      <c r="AX608" s="12" t="s">
        <v>73</v>
      </c>
      <c r="AY608" s="152" t="s">
        <v>161</v>
      </c>
    </row>
    <row r="609" spans="2:51" s="13" customFormat="1" ht="12">
      <c r="B609" s="157"/>
      <c r="D609" s="151" t="s">
        <v>173</v>
      </c>
      <c r="E609" s="158" t="s">
        <v>3</v>
      </c>
      <c r="F609" s="159" t="s">
        <v>3175</v>
      </c>
      <c r="H609" s="160">
        <v>0.508</v>
      </c>
      <c r="I609" s="161"/>
      <c r="L609" s="157"/>
      <c r="M609" s="162"/>
      <c r="T609" s="163"/>
      <c r="AT609" s="158" t="s">
        <v>173</v>
      </c>
      <c r="AU609" s="158" t="s">
        <v>82</v>
      </c>
      <c r="AV609" s="13" t="s">
        <v>82</v>
      </c>
      <c r="AW609" s="13" t="s">
        <v>32</v>
      </c>
      <c r="AX609" s="13" t="s">
        <v>73</v>
      </c>
      <c r="AY609" s="158" t="s">
        <v>161</v>
      </c>
    </row>
    <row r="610" spans="2:51" s="12" customFormat="1" ht="12">
      <c r="B610" s="150"/>
      <c r="D610" s="151" t="s">
        <v>173</v>
      </c>
      <c r="E610" s="152" t="s">
        <v>3</v>
      </c>
      <c r="F610" s="153" t="s">
        <v>2875</v>
      </c>
      <c r="H610" s="152" t="s">
        <v>3</v>
      </c>
      <c r="I610" s="154"/>
      <c r="L610" s="150"/>
      <c r="M610" s="155"/>
      <c r="T610" s="156"/>
      <c r="AT610" s="152" t="s">
        <v>173</v>
      </c>
      <c r="AU610" s="152" t="s">
        <v>82</v>
      </c>
      <c r="AV610" s="12" t="s">
        <v>80</v>
      </c>
      <c r="AW610" s="12" t="s">
        <v>32</v>
      </c>
      <c r="AX610" s="12" t="s">
        <v>73</v>
      </c>
      <c r="AY610" s="152" t="s">
        <v>161</v>
      </c>
    </row>
    <row r="611" spans="2:51" s="13" customFormat="1" ht="12">
      <c r="B611" s="157"/>
      <c r="D611" s="151" t="s">
        <v>173</v>
      </c>
      <c r="E611" s="158" t="s">
        <v>3</v>
      </c>
      <c r="F611" s="159" t="s">
        <v>3176</v>
      </c>
      <c r="H611" s="160">
        <v>4.435</v>
      </c>
      <c r="I611" s="161"/>
      <c r="L611" s="157"/>
      <c r="M611" s="162"/>
      <c r="T611" s="163"/>
      <c r="AT611" s="158" t="s">
        <v>173</v>
      </c>
      <c r="AU611" s="158" t="s">
        <v>82</v>
      </c>
      <c r="AV611" s="13" t="s">
        <v>82</v>
      </c>
      <c r="AW611" s="13" t="s">
        <v>32</v>
      </c>
      <c r="AX611" s="13" t="s">
        <v>73</v>
      </c>
      <c r="AY611" s="158" t="s">
        <v>161</v>
      </c>
    </row>
    <row r="612" spans="2:51" s="12" customFormat="1" ht="12">
      <c r="B612" s="150"/>
      <c r="D612" s="151" t="s">
        <v>173</v>
      </c>
      <c r="E612" s="152" t="s">
        <v>3</v>
      </c>
      <c r="F612" s="153" t="s">
        <v>2877</v>
      </c>
      <c r="H612" s="152" t="s">
        <v>3</v>
      </c>
      <c r="I612" s="154"/>
      <c r="L612" s="150"/>
      <c r="M612" s="155"/>
      <c r="T612" s="156"/>
      <c r="AT612" s="152" t="s">
        <v>173</v>
      </c>
      <c r="AU612" s="152" t="s">
        <v>82</v>
      </c>
      <c r="AV612" s="12" t="s">
        <v>80</v>
      </c>
      <c r="AW612" s="12" t="s">
        <v>32</v>
      </c>
      <c r="AX612" s="12" t="s">
        <v>73</v>
      </c>
      <c r="AY612" s="152" t="s">
        <v>161</v>
      </c>
    </row>
    <row r="613" spans="2:51" s="13" customFormat="1" ht="12">
      <c r="B613" s="157"/>
      <c r="D613" s="151" t="s">
        <v>173</v>
      </c>
      <c r="E613" s="158" t="s">
        <v>3</v>
      </c>
      <c r="F613" s="159" t="s">
        <v>3177</v>
      </c>
      <c r="H613" s="160">
        <v>0.648</v>
      </c>
      <c r="I613" s="161"/>
      <c r="L613" s="157"/>
      <c r="M613" s="162"/>
      <c r="T613" s="163"/>
      <c r="AT613" s="158" t="s">
        <v>173</v>
      </c>
      <c r="AU613" s="158" t="s">
        <v>82</v>
      </c>
      <c r="AV613" s="13" t="s">
        <v>82</v>
      </c>
      <c r="AW613" s="13" t="s">
        <v>32</v>
      </c>
      <c r="AX613" s="13" t="s">
        <v>73</v>
      </c>
      <c r="AY613" s="158" t="s">
        <v>161</v>
      </c>
    </row>
    <row r="614" spans="2:51" s="14" customFormat="1" ht="12">
      <c r="B614" s="164"/>
      <c r="D614" s="151" t="s">
        <v>173</v>
      </c>
      <c r="E614" s="165" t="s">
        <v>3</v>
      </c>
      <c r="F614" s="166" t="s">
        <v>192</v>
      </c>
      <c r="H614" s="167">
        <v>5.590999999999999</v>
      </c>
      <c r="I614" s="168"/>
      <c r="L614" s="164"/>
      <c r="M614" s="169"/>
      <c r="T614" s="170"/>
      <c r="AT614" s="165" t="s">
        <v>173</v>
      </c>
      <c r="AU614" s="165" t="s">
        <v>82</v>
      </c>
      <c r="AV614" s="14" t="s">
        <v>169</v>
      </c>
      <c r="AW614" s="14" t="s">
        <v>32</v>
      </c>
      <c r="AX614" s="14" t="s">
        <v>80</v>
      </c>
      <c r="AY614" s="165" t="s">
        <v>161</v>
      </c>
    </row>
    <row r="615" spans="2:63" s="11" customFormat="1" ht="22.9" customHeight="1">
      <c r="B615" s="120"/>
      <c r="D615" s="121" t="s">
        <v>72</v>
      </c>
      <c r="E615" s="130" t="s">
        <v>3178</v>
      </c>
      <c r="F615" s="130" t="s">
        <v>3179</v>
      </c>
      <c r="I615" s="123"/>
      <c r="J615" s="131">
        <f>BK615</f>
        <v>0</v>
      </c>
      <c r="L615" s="120"/>
      <c r="M615" s="125"/>
      <c r="P615" s="126">
        <f>SUM(P616:P622)</f>
        <v>0</v>
      </c>
      <c r="R615" s="126">
        <f>SUM(R616:R622)</f>
        <v>0</v>
      </c>
      <c r="T615" s="127">
        <f>SUM(T616:T622)</f>
        <v>0</v>
      </c>
      <c r="AR615" s="121" t="s">
        <v>80</v>
      </c>
      <c r="AT615" s="128" t="s">
        <v>72</v>
      </c>
      <c r="AU615" s="128" t="s">
        <v>80</v>
      </c>
      <c r="AY615" s="121" t="s">
        <v>161</v>
      </c>
      <c r="BK615" s="129">
        <f>SUM(BK616:BK622)</f>
        <v>0</v>
      </c>
    </row>
    <row r="616" spans="2:65" s="1" customFormat="1" ht="24.2" customHeight="1">
      <c r="B616" s="132"/>
      <c r="C616" s="133" t="s">
        <v>712</v>
      </c>
      <c r="D616" s="133" t="s">
        <v>164</v>
      </c>
      <c r="E616" s="134" t="s">
        <v>3180</v>
      </c>
      <c r="F616" s="135" t="s">
        <v>3181</v>
      </c>
      <c r="G616" s="136" t="s">
        <v>340</v>
      </c>
      <c r="H616" s="137">
        <v>950.755</v>
      </c>
      <c r="I616" s="138"/>
      <c r="J616" s="139">
        <f aca="true" t="shared" si="0" ref="J616:J622">ROUND(I616*H616,2)</f>
        <v>0</v>
      </c>
      <c r="K616" s="135" t="s">
        <v>3</v>
      </c>
      <c r="L616" s="33"/>
      <c r="M616" s="140" t="s">
        <v>3</v>
      </c>
      <c r="N616" s="141" t="s">
        <v>44</v>
      </c>
      <c r="P616" s="142">
        <f aca="true" t="shared" si="1" ref="P616:P622">O616*H616</f>
        <v>0</v>
      </c>
      <c r="Q616" s="142">
        <v>0</v>
      </c>
      <c r="R616" s="142">
        <f aca="true" t="shared" si="2" ref="R616:R622">Q616*H616</f>
        <v>0</v>
      </c>
      <c r="S616" s="142">
        <v>0</v>
      </c>
      <c r="T616" s="143">
        <f aca="true" t="shared" si="3" ref="T616:T622">S616*H616</f>
        <v>0</v>
      </c>
      <c r="AR616" s="144" t="s">
        <v>169</v>
      </c>
      <c r="AT616" s="144" t="s">
        <v>164</v>
      </c>
      <c r="AU616" s="144" t="s">
        <v>82</v>
      </c>
      <c r="AY616" s="18" t="s">
        <v>161</v>
      </c>
      <c r="BE616" s="145">
        <f aca="true" t="shared" si="4" ref="BE616:BE622">IF(N616="základní",J616,0)</f>
        <v>0</v>
      </c>
      <c r="BF616" s="145">
        <f aca="true" t="shared" si="5" ref="BF616:BF622">IF(N616="snížená",J616,0)</f>
        <v>0</v>
      </c>
      <c r="BG616" s="145">
        <f aca="true" t="shared" si="6" ref="BG616:BG622">IF(N616="zákl. přenesená",J616,0)</f>
        <v>0</v>
      </c>
      <c r="BH616" s="145">
        <f aca="true" t="shared" si="7" ref="BH616:BH622">IF(N616="sníž. přenesená",J616,0)</f>
        <v>0</v>
      </c>
      <c r="BI616" s="145">
        <f aca="true" t="shared" si="8" ref="BI616:BI622">IF(N616="nulová",J616,0)</f>
        <v>0</v>
      </c>
      <c r="BJ616" s="18" t="s">
        <v>80</v>
      </c>
      <c r="BK616" s="145">
        <f aca="true" t="shared" si="9" ref="BK616:BK622">ROUND(I616*H616,2)</f>
        <v>0</v>
      </c>
      <c r="BL616" s="18" t="s">
        <v>169</v>
      </c>
      <c r="BM616" s="144" t="s">
        <v>3182</v>
      </c>
    </row>
    <row r="617" spans="2:65" s="1" customFormat="1" ht="44.25" customHeight="1">
      <c r="B617" s="132"/>
      <c r="C617" s="133" t="s">
        <v>720</v>
      </c>
      <c r="D617" s="133" t="s">
        <v>164</v>
      </c>
      <c r="E617" s="134" t="s">
        <v>3183</v>
      </c>
      <c r="F617" s="135" t="s">
        <v>3184</v>
      </c>
      <c r="G617" s="136" t="s">
        <v>167</v>
      </c>
      <c r="H617" s="137">
        <v>72.86</v>
      </c>
      <c r="I617" s="138"/>
      <c r="J617" s="139">
        <f t="shared" si="0"/>
        <v>0</v>
      </c>
      <c r="K617" s="135" t="s">
        <v>3</v>
      </c>
      <c r="L617" s="33"/>
      <c r="M617" s="140" t="s">
        <v>3</v>
      </c>
      <c r="N617" s="141" t="s">
        <v>44</v>
      </c>
      <c r="P617" s="142">
        <f t="shared" si="1"/>
        <v>0</v>
      </c>
      <c r="Q617" s="142">
        <v>0</v>
      </c>
      <c r="R617" s="142">
        <f t="shared" si="2"/>
        <v>0</v>
      </c>
      <c r="S617" s="142">
        <v>0</v>
      </c>
      <c r="T617" s="143">
        <f t="shared" si="3"/>
        <v>0</v>
      </c>
      <c r="AR617" s="144" t="s">
        <v>169</v>
      </c>
      <c r="AT617" s="144" t="s">
        <v>164</v>
      </c>
      <c r="AU617" s="144" t="s">
        <v>82</v>
      </c>
      <c r="AY617" s="18" t="s">
        <v>161</v>
      </c>
      <c r="BE617" s="145">
        <f t="shared" si="4"/>
        <v>0</v>
      </c>
      <c r="BF617" s="145">
        <f t="shared" si="5"/>
        <v>0</v>
      </c>
      <c r="BG617" s="145">
        <f t="shared" si="6"/>
        <v>0</v>
      </c>
      <c r="BH617" s="145">
        <f t="shared" si="7"/>
        <v>0</v>
      </c>
      <c r="BI617" s="145">
        <f t="shared" si="8"/>
        <v>0</v>
      </c>
      <c r="BJ617" s="18" t="s">
        <v>80</v>
      </c>
      <c r="BK617" s="145">
        <f t="shared" si="9"/>
        <v>0</v>
      </c>
      <c r="BL617" s="18" t="s">
        <v>169</v>
      </c>
      <c r="BM617" s="144" t="s">
        <v>3185</v>
      </c>
    </row>
    <row r="618" spans="2:65" s="1" customFormat="1" ht="24.2" customHeight="1">
      <c r="B618" s="132"/>
      <c r="C618" s="133" t="s">
        <v>727</v>
      </c>
      <c r="D618" s="133" t="s">
        <v>164</v>
      </c>
      <c r="E618" s="134" t="s">
        <v>3186</v>
      </c>
      <c r="F618" s="135" t="s">
        <v>3187</v>
      </c>
      <c r="G618" s="136" t="s">
        <v>167</v>
      </c>
      <c r="H618" s="137">
        <v>0.275</v>
      </c>
      <c r="I618" s="138"/>
      <c r="J618" s="139">
        <f t="shared" si="0"/>
        <v>0</v>
      </c>
      <c r="K618" s="135" t="s">
        <v>3</v>
      </c>
      <c r="L618" s="33"/>
      <c r="M618" s="140" t="s">
        <v>3</v>
      </c>
      <c r="N618" s="141" t="s">
        <v>44</v>
      </c>
      <c r="P618" s="142">
        <f t="shared" si="1"/>
        <v>0</v>
      </c>
      <c r="Q618" s="142">
        <v>0</v>
      </c>
      <c r="R618" s="142">
        <f t="shared" si="2"/>
        <v>0</v>
      </c>
      <c r="S618" s="142">
        <v>0</v>
      </c>
      <c r="T618" s="143">
        <f t="shared" si="3"/>
        <v>0</v>
      </c>
      <c r="AR618" s="144" t="s">
        <v>169</v>
      </c>
      <c r="AT618" s="144" t="s">
        <v>164</v>
      </c>
      <c r="AU618" s="144" t="s">
        <v>82</v>
      </c>
      <c r="AY618" s="18" t="s">
        <v>161</v>
      </c>
      <c r="BE618" s="145">
        <f t="shared" si="4"/>
        <v>0</v>
      </c>
      <c r="BF618" s="145">
        <f t="shared" si="5"/>
        <v>0</v>
      </c>
      <c r="BG618" s="145">
        <f t="shared" si="6"/>
        <v>0</v>
      </c>
      <c r="BH618" s="145">
        <f t="shared" si="7"/>
        <v>0</v>
      </c>
      <c r="BI618" s="145">
        <f t="shared" si="8"/>
        <v>0</v>
      </c>
      <c r="BJ618" s="18" t="s">
        <v>80</v>
      </c>
      <c r="BK618" s="145">
        <f t="shared" si="9"/>
        <v>0</v>
      </c>
      <c r="BL618" s="18" t="s">
        <v>169</v>
      </c>
      <c r="BM618" s="144" t="s">
        <v>3188</v>
      </c>
    </row>
    <row r="619" spans="2:65" s="1" customFormat="1" ht="16.5" customHeight="1">
      <c r="B619" s="132"/>
      <c r="C619" s="133" t="s">
        <v>733</v>
      </c>
      <c r="D619" s="133" t="s">
        <v>164</v>
      </c>
      <c r="E619" s="134" t="s">
        <v>3189</v>
      </c>
      <c r="F619" s="135" t="s">
        <v>3190</v>
      </c>
      <c r="G619" s="136" t="s">
        <v>3191</v>
      </c>
      <c r="H619" s="137">
        <v>950.755</v>
      </c>
      <c r="I619" s="138"/>
      <c r="J619" s="139">
        <f t="shared" si="0"/>
        <v>0</v>
      </c>
      <c r="K619" s="135" t="s">
        <v>3</v>
      </c>
      <c r="L619" s="33"/>
      <c r="M619" s="140" t="s">
        <v>3</v>
      </c>
      <c r="N619" s="141" t="s">
        <v>44</v>
      </c>
      <c r="P619" s="142">
        <f t="shared" si="1"/>
        <v>0</v>
      </c>
      <c r="Q619" s="142">
        <v>0</v>
      </c>
      <c r="R619" s="142">
        <f t="shared" si="2"/>
        <v>0</v>
      </c>
      <c r="S619" s="142">
        <v>0</v>
      </c>
      <c r="T619" s="143">
        <f t="shared" si="3"/>
        <v>0</v>
      </c>
      <c r="AR619" s="144" t="s">
        <v>169</v>
      </c>
      <c r="AT619" s="144" t="s">
        <v>164</v>
      </c>
      <c r="AU619" s="144" t="s">
        <v>82</v>
      </c>
      <c r="AY619" s="18" t="s">
        <v>161</v>
      </c>
      <c r="BE619" s="145">
        <f t="shared" si="4"/>
        <v>0</v>
      </c>
      <c r="BF619" s="145">
        <f t="shared" si="5"/>
        <v>0</v>
      </c>
      <c r="BG619" s="145">
        <f t="shared" si="6"/>
        <v>0</v>
      </c>
      <c r="BH619" s="145">
        <f t="shared" si="7"/>
        <v>0</v>
      </c>
      <c r="BI619" s="145">
        <f t="shared" si="8"/>
        <v>0</v>
      </c>
      <c r="BJ619" s="18" t="s">
        <v>80</v>
      </c>
      <c r="BK619" s="145">
        <f t="shared" si="9"/>
        <v>0</v>
      </c>
      <c r="BL619" s="18" t="s">
        <v>169</v>
      </c>
      <c r="BM619" s="144" t="s">
        <v>3192</v>
      </c>
    </row>
    <row r="620" spans="2:65" s="1" customFormat="1" ht="24.2" customHeight="1">
      <c r="B620" s="132"/>
      <c r="C620" s="171" t="s">
        <v>741</v>
      </c>
      <c r="D620" s="171" t="s">
        <v>193</v>
      </c>
      <c r="E620" s="172" t="s">
        <v>3193</v>
      </c>
      <c r="F620" s="173" t="s">
        <v>3194</v>
      </c>
      <c r="G620" s="174" t="s">
        <v>3195</v>
      </c>
      <c r="H620" s="175">
        <v>175.524</v>
      </c>
      <c r="I620" s="176"/>
      <c r="J620" s="177">
        <f t="shared" si="0"/>
        <v>0</v>
      </c>
      <c r="K620" s="173" t="s">
        <v>3</v>
      </c>
      <c r="L620" s="178"/>
      <c r="M620" s="179" t="s">
        <v>3</v>
      </c>
      <c r="N620" s="180" t="s">
        <v>44</v>
      </c>
      <c r="P620" s="142">
        <f t="shared" si="1"/>
        <v>0</v>
      </c>
      <c r="Q620" s="142">
        <v>0</v>
      </c>
      <c r="R620" s="142">
        <f t="shared" si="2"/>
        <v>0</v>
      </c>
      <c r="S620" s="142">
        <v>0</v>
      </c>
      <c r="T620" s="143">
        <f t="shared" si="3"/>
        <v>0</v>
      </c>
      <c r="AR620" s="144" t="s">
        <v>196</v>
      </c>
      <c r="AT620" s="144" t="s">
        <v>193</v>
      </c>
      <c r="AU620" s="144" t="s">
        <v>82</v>
      </c>
      <c r="AY620" s="18" t="s">
        <v>161</v>
      </c>
      <c r="BE620" s="145">
        <f t="shared" si="4"/>
        <v>0</v>
      </c>
      <c r="BF620" s="145">
        <f t="shared" si="5"/>
        <v>0</v>
      </c>
      <c r="BG620" s="145">
        <f t="shared" si="6"/>
        <v>0</v>
      </c>
      <c r="BH620" s="145">
        <f t="shared" si="7"/>
        <v>0</v>
      </c>
      <c r="BI620" s="145">
        <f t="shared" si="8"/>
        <v>0</v>
      </c>
      <c r="BJ620" s="18" t="s">
        <v>80</v>
      </c>
      <c r="BK620" s="145">
        <f t="shared" si="9"/>
        <v>0</v>
      </c>
      <c r="BL620" s="18" t="s">
        <v>169</v>
      </c>
      <c r="BM620" s="144" t="s">
        <v>3196</v>
      </c>
    </row>
    <row r="621" spans="2:65" s="1" customFormat="1" ht="37.9" customHeight="1">
      <c r="B621" s="132"/>
      <c r="C621" s="133" t="s">
        <v>755</v>
      </c>
      <c r="D621" s="133" t="s">
        <v>164</v>
      </c>
      <c r="E621" s="134" t="s">
        <v>3197</v>
      </c>
      <c r="F621" s="135" t="s">
        <v>3198</v>
      </c>
      <c r="G621" s="136" t="s">
        <v>340</v>
      </c>
      <c r="H621" s="137">
        <v>271.5</v>
      </c>
      <c r="I621" s="138"/>
      <c r="J621" s="139">
        <f t="shared" si="0"/>
        <v>0</v>
      </c>
      <c r="K621" s="135" t="s">
        <v>3</v>
      </c>
      <c r="L621" s="33"/>
      <c r="M621" s="140" t="s">
        <v>3</v>
      </c>
      <c r="N621" s="141" t="s">
        <v>44</v>
      </c>
      <c r="P621" s="142">
        <f t="shared" si="1"/>
        <v>0</v>
      </c>
      <c r="Q621" s="142">
        <v>0</v>
      </c>
      <c r="R621" s="142">
        <f t="shared" si="2"/>
        <v>0</v>
      </c>
      <c r="S621" s="142">
        <v>0</v>
      </c>
      <c r="T621" s="143">
        <f t="shared" si="3"/>
        <v>0</v>
      </c>
      <c r="AR621" s="144" t="s">
        <v>169</v>
      </c>
      <c r="AT621" s="144" t="s">
        <v>164</v>
      </c>
      <c r="AU621" s="144" t="s">
        <v>82</v>
      </c>
      <c r="AY621" s="18" t="s">
        <v>161</v>
      </c>
      <c r="BE621" s="145">
        <f t="shared" si="4"/>
        <v>0</v>
      </c>
      <c r="BF621" s="145">
        <f t="shared" si="5"/>
        <v>0</v>
      </c>
      <c r="BG621" s="145">
        <f t="shared" si="6"/>
        <v>0</v>
      </c>
      <c r="BH621" s="145">
        <f t="shared" si="7"/>
        <v>0</v>
      </c>
      <c r="BI621" s="145">
        <f t="shared" si="8"/>
        <v>0</v>
      </c>
      <c r="BJ621" s="18" t="s">
        <v>80</v>
      </c>
      <c r="BK621" s="145">
        <f t="shared" si="9"/>
        <v>0</v>
      </c>
      <c r="BL621" s="18" t="s">
        <v>169</v>
      </c>
      <c r="BM621" s="144" t="s">
        <v>3199</v>
      </c>
    </row>
    <row r="622" spans="2:65" s="1" customFormat="1" ht="24.2" customHeight="1">
      <c r="B622" s="132"/>
      <c r="C622" s="133" t="s">
        <v>763</v>
      </c>
      <c r="D622" s="133" t="s">
        <v>164</v>
      </c>
      <c r="E622" s="134" t="s">
        <v>3200</v>
      </c>
      <c r="F622" s="135" t="s">
        <v>3201</v>
      </c>
      <c r="G622" s="136" t="s">
        <v>2467</v>
      </c>
      <c r="H622" s="137">
        <v>30</v>
      </c>
      <c r="I622" s="138"/>
      <c r="J622" s="139">
        <f t="shared" si="0"/>
        <v>0</v>
      </c>
      <c r="K622" s="135" t="s">
        <v>3</v>
      </c>
      <c r="L622" s="33"/>
      <c r="M622" s="140" t="s">
        <v>3</v>
      </c>
      <c r="N622" s="141" t="s">
        <v>44</v>
      </c>
      <c r="P622" s="142">
        <f t="shared" si="1"/>
        <v>0</v>
      </c>
      <c r="Q622" s="142">
        <v>0</v>
      </c>
      <c r="R622" s="142">
        <f t="shared" si="2"/>
        <v>0</v>
      </c>
      <c r="S622" s="142">
        <v>0</v>
      </c>
      <c r="T622" s="143">
        <f t="shared" si="3"/>
        <v>0</v>
      </c>
      <c r="AR622" s="144" t="s">
        <v>169</v>
      </c>
      <c r="AT622" s="144" t="s">
        <v>164</v>
      </c>
      <c r="AU622" s="144" t="s">
        <v>82</v>
      </c>
      <c r="AY622" s="18" t="s">
        <v>161</v>
      </c>
      <c r="BE622" s="145">
        <f t="shared" si="4"/>
        <v>0</v>
      </c>
      <c r="BF622" s="145">
        <f t="shared" si="5"/>
        <v>0</v>
      </c>
      <c r="BG622" s="145">
        <f t="shared" si="6"/>
        <v>0</v>
      </c>
      <c r="BH622" s="145">
        <f t="shared" si="7"/>
        <v>0</v>
      </c>
      <c r="BI622" s="145">
        <f t="shared" si="8"/>
        <v>0</v>
      </c>
      <c r="BJ622" s="18" t="s">
        <v>80</v>
      </c>
      <c r="BK622" s="145">
        <f t="shared" si="9"/>
        <v>0</v>
      </c>
      <c r="BL622" s="18" t="s">
        <v>169</v>
      </c>
      <c r="BM622" s="144" t="s">
        <v>3202</v>
      </c>
    </row>
    <row r="623" spans="2:63" s="11" customFormat="1" ht="22.9" customHeight="1">
      <c r="B623" s="120"/>
      <c r="D623" s="121" t="s">
        <v>72</v>
      </c>
      <c r="E623" s="130" t="s">
        <v>256</v>
      </c>
      <c r="F623" s="130" t="s">
        <v>667</v>
      </c>
      <c r="I623" s="123"/>
      <c r="J623" s="131">
        <f>BK623</f>
        <v>0</v>
      </c>
      <c r="L623" s="120"/>
      <c r="M623" s="125"/>
      <c r="P623" s="126">
        <f>SUM(P624:P989)</f>
        <v>0</v>
      </c>
      <c r="R623" s="126">
        <f>SUM(R624:R989)</f>
        <v>1.4777470999999998</v>
      </c>
      <c r="T623" s="127">
        <f>SUM(T624:T989)</f>
        <v>188.929738</v>
      </c>
      <c r="AR623" s="121" t="s">
        <v>80</v>
      </c>
      <c r="AT623" s="128" t="s">
        <v>72</v>
      </c>
      <c r="AU623" s="128" t="s">
        <v>80</v>
      </c>
      <c r="AY623" s="121" t="s">
        <v>161</v>
      </c>
      <c r="BK623" s="129">
        <f>SUM(BK624:BK989)</f>
        <v>0</v>
      </c>
    </row>
    <row r="624" spans="2:65" s="1" customFormat="1" ht="37.9" customHeight="1">
      <c r="B624" s="132"/>
      <c r="C624" s="133" t="s">
        <v>768</v>
      </c>
      <c r="D624" s="133" t="s">
        <v>164</v>
      </c>
      <c r="E624" s="134" t="s">
        <v>681</v>
      </c>
      <c r="F624" s="135" t="s">
        <v>682</v>
      </c>
      <c r="G624" s="136" t="s">
        <v>167</v>
      </c>
      <c r="H624" s="137">
        <v>1665.49</v>
      </c>
      <c r="I624" s="138"/>
      <c r="J624" s="139">
        <f>ROUND(I624*H624,2)</f>
        <v>0</v>
      </c>
      <c r="K624" s="135" t="s">
        <v>168</v>
      </c>
      <c r="L624" s="33"/>
      <c r="M624" s="140" t="s">
        <v>3</v>
      </c>
      <c r="N624" s="141" t="s">
        <v>44</v>
      </c>
      <c r="P624" s="142">
        <f>O624*H624</f>
        <v>0</v>
      </c>
      <c r="Q624" s="142">
        <v>0.00013</v>
      </c>
      <c r="R624" s="142">
        <f>Q624*H624</f>
        <v>0.21651369999999998</v>
      </c>
      <c r="S624" s="142">
        <v>0</v>
      </c>
      <c r="T624" s="143">
        <f>S624*H624</f>
        <v>0</v>
      </c>
      <c r="AR624" s="144" t="s">
        <v>169</v>
      </c>
      <c r="AT624" s="144" t="s">
        <v>164</v>
      </c>
      <c r="AU624" s="144" t="s">
        <v>82</v>
      </c>
      <c r="AY624" s="18" t="s">
        <v>161</v>
      </c>
      <c r="BE624" s="145">
        <f>IF(N624="základní",J624,0)</f>
        <v>0</v>
      </c>
      <c r="BF624" s="145">
        <f>IF(N624="snížená",J624,0)</f>
        <v>0</v>
      </c>
      <c r="BG624" s="145">
        <f>IF(N624="zákl. přenesená",J624,0)</f>
        <v>0</v>
      </c>
      <c r="BH624" s="145">
        <f>IF(N624="sníž. přenesená",J624,0)</f>
        <v>0</v>
      </c>
      <c r="BI624" s="145">
        <f>IF(N624="nulová",J624,0)</f>
        <v>0</v>
      </c>
      <c r="BJ624" s="18" t="s">
        <v>80</v>
      </c>
      <c r="BK624" s="145">
        <f>ROUND(I624*H624,2)</f>
        <v>0</v>
      </c>
      <c r="BL624" s="18" t="s">
        <v>169</v>
      </c>
      <c r="BM624" s="144" t="s">
        <v>3203</v>
      </c>
    </row>
    <row r="625" spans="2:47" s="1" customFormat="1" ht="12">
      <c r="B625" s="33"/>
      <c r="D625" s="146" t="s">
        <v>171</v>
      </c>
      <c r="F625" s="147" t="s">
        <v>684</v>
      </c>
      <c r="I625" s="148"/>
      <c r="L625" s="33"/>
      <c r="M625" s="149"/>
      <c r="T625" s="54"/>
      <c r="AT625" s="18" t="s">
        <v>171</v>
      </c>
      <c r="AU625" s="18" t="s">
        <v>82</v>
      </c>
    </row>
    <row r="626" spans="2:51" s="12" customFormat="1" ht="12">
      <c r="B626" s="150"/>
      <c r="D626" s="151" t="s">
        <v>173</v>
      </c>
      <c r="E626" s="152" t="s">
        <v>3</v>
      </c>
      <c r="F626" s="153" t="s">
        <v>3204</v>
      </c>
      <c r="H626" s="152" t="s">
        <v>3</v>
      </c>
      <c r="I626" s="154"/>
      <c r="L626" s="150"/>
      <c r="M626" s="155"/>
      <c r="T626" s="156"/>
      <c r="AT626" s="152" t="s">
        <v>173</v>
      </c>
      <c r="AU626" s="152" t="s">
        <v>82</v>
      </c>
      <c r="AV626" s="12" t="s">
        <v>80</v>
      </c>
      <c r="AW626" s="12" t="s">
        <v>32</v>
      </c>
      <c r="AX626" s="12" t="s">
        <v>73</v>
      </c>
      <c r="AY626" s="152" t="s">
        <v>161</v>
      </c>
    </row>
    <row r="627" spans="2:51" s="13" customFormat="1" ht="12">
      <c r="B627" s="157"/>
      <c r="D627" s="151" t="s">
        <v>173</v>
      </c>
      <c r="E627" s="158" t="s">
        <v>3</v>
      </c>
      <c r="F627" s="159" t="s">
        <v>3205</v>
      </c>
      <c r="H627" s="160">
        <v>646.85</v>
      </c>
      <c r="I627" s="161"/>
      <c r="L627" s="157"/>
      <c r="M627" s="162"/>
      <c r="T627" s="163"/>
      <c r="AT627" s="158" t="s">
        <v>173</v>
      </c>
      <c r="AU627" s="158" t="s">
        <v>82</v>
      </c>
      <c r="AV627" s="13" t="s">
        <v>82</v>
      </c>
      <c r="AW627" s="13" t="s">
        <v>32</v>
      </c>
      <c r="AX627" s="13" t="s">
        <v>73</v>
      </c>
      <c r="AY627" s="158" t="s">
        <v>161</v>
      </c>
    </row>
    <row r="628" spans="2:51" s="12" customFormat="1" ht="12">
      <c r="B628" s="150"/>
      <c r="D628" s="151" t="s">
        <v>173</v>
      </c>
      <c r="E628" s="152" t="s">
        <v>3</v>
      </c>
      <c r="F628" s="153" t="s">
        <v>685</v>
      </c>
      <c r="H628" s="152" t="s">
        <v>3</v>
      </c>
      <c r="I628" s="154"/>
      <c r="L628" s="150"/>
      <c r="M628" s="155"/>
      <c r="T628" s="156"/>
      <c r="AT628" s="152" t="s">
        <v>173</v>
      </c>
      <c r="AU628" s="152" t="s">
        <v>82</v>
      </c>
      <c r="AV628" s="12" t="s">
        <v>80</v>
      </c>
      <c r="AW628" s="12" t="s">
        <v>32</v>
      </c>
      <c r="AX628" s="12" t="s">
        <v>73</v>
      </c>
      <c r="AY628" s="152" t="s">
        <v>161</v>
      </c>
    </row>
    <row r="629" spans="2:51" s="13" customFormat="1" ht="12">
      <c r="B629" s="157"/>
      <c r="D629" s="151" t="s">
        <v>173</v>
      </c>
      <c r="E629" s="158" t="s">
        <v>3</v>
      </c>
      <c r="F629" s="159" t="s">
        <v>3206</v>
      </c>
      <c r="H629" s="160">
        <v>459.29</v>
      </c>
      <c r="I629" s="161"/>
      <c r="L629" s="157"/>
      <c r="M629" s="162"/>
      <c r="T629" s="163"/>
      <c r="AT629" s="158" t="s">
        <v>173</v>
      </c>
      <c r="AU629" s="158" t="s">
        <v>82</v>
      </c>
      <c r="AV629" s="13" t="s">
        <v>82</v>
      </c>
      <c r="AW629" s="13" t="s">
        <v>32</v>
      </c>
      <c r="AX629" s="13" t="s">
        <v>73</v>
      </c>
      <c r="AY629" s="158" t="s">
        <v>161</v>
      </c>
    </row>
    <row r="630" spans="2:51" s="12" customFormat="1" ht="12">
      <c r="B630" s="150"/>
      <c r="D630" s="151" t="s">
        <v>173</v>
      </c>
      <c r="E630" s="152" t="s">
        <v>3</v>
      </c>
      <c r="F630" s="153" t="s">
        <v>687</v>
      </c>
      <c r="H630" s="152" t="s">
        <v>3</v>
      </c>
      <c r="I630" s="154"/>
      <c r="L630" s="150"/>
      <c r="M630" s="155"/>
      <c r="T630" s="156"/>
      <c r="AT630" s="152" t="s">
        <v>173</v>
      </c>
      <c r="AU630" s="152" t="s">
        <v>82</v>
      </c>
      <c r="AV630" s="12" t="s">
        <v>80</v>
      </c>
      <c r="AW630" s="12" t="s">
        <v>32</v>
      </c>
      <c r="AX630" s="12" t="s">
        <v>73</v>
      </c>
      <c r="AY630" s="152" t="s">
        <v>161</v>
      </c>
    </row>
    <row r="631" spans="2:51" s="13" customFormat="1" ht="12">
      <c r="B631" s="157"/>
      <c r="D631" s="151" t="s">
        <v>173</v>
      </c>
      <c r="E631" s="158" t="s">
        <v>3</v>
      </c>
      <c r="F631" s="159" t="s">
        <v>3207</v>
      </c>
      <c r="H631" s="160">
        <v>559.35</v>
      </c>
      <c r="I631" s="161"/>
      <c r="L631" s="157"/>
      <c r="M631" s="162"/>
      <c r="T631" s="163"/>
      <c r="AT631" s="158" t="s">
        <v>173</v>
      </c>
      <c r="AU631" s="158" t="s">
        <v>82</v>
      </c>
      <c r="AV631" s="13" t="s">
        <v>82</v>
      </c>
      <c r="AW631" s="13" t="s">
        <v>32</v>
      </c>
      <c r="AX631" s="13" t="s">
        <v>73</v>
      </c>
      <c r="AY631" s="158" t="s">
        <v>161</v>
      </c>
    </row>
    <row r="632" spans="2:51" s="14" customFormat="1" ht="12">
      <c r="B632" s="164"/>
      <c r="D632" s="151" t="s">
        <v>173</v>
      </c>
      <c r="E632" s="165" t="s">
        <v>3</v>
      </c>
      <c r="F632" s="166" t="s">
        <v>192</v>
      </c>
      <c r="H632" s="167">
        <v>1665.4900000000002</v>
      </c>
      <c r="I632" s="168"/>
      <c r="L632" s="164"/>
      <c r="M632" s="169"/>
      <c r="T632" s="170"/>
      <c r="AT632" s="165" t="s">
        <v>173</v>
      </c>
      <c r="AU632" s="165" t="s">
        <v>82</v>
      </c>
      <c r="AV632" s="14" t="s">
        <v>169</v>
      </c>
      <c r="AW632" s="14" t="s">
        <v>32</v>
      </c>
      <c r="AX632" s="14" t="s">
        <v>80</v>
      </c>
      <c r="AY632" s="165" t="s">
        <v>161</v>
      </c>
    </row>
    <row r="633" spans="2:65" s="1" customFormat="1" ht="37.9" customHeight="1">
      <c r="B633" s="132"/>
      <c r="C633" s="133" t="s">
        <v>774</v>
      </c>
      <c r="D633" s="133" t="s">
        <v>164</v>
      </c>
      <c r="E633" s="134" t="s">
        <v>692</v>
      </c>
      <c r="F633" s="135" t="s">
        <v>693</v>
      </c>
      <c r="G633" s="136" t="s">
        <v>167</v>
      </c>
      <c r="H633" s="137">
        <v>646.85</v>
      </c>
      <c r="I633" s="138"/>
      <c r="J633" s="139">
        <f>ROUND(I633*H633,2)</f>
        <v>0</v>
      </c>
      <c r="K633" s="135" t="s">
        <v>168</v>
      </c>
      <c r="L633" s="33"/>
      <c r="M633" s="140" t="s">
        <v>3</v>
      </c>
      <c r="N633" s="141" t="s">
        <v>44</v>
      </c>
      <c r="P633" s="142">
        <f>O633*H633</f>
        <v>0</v>
      </c>
      <c r="Q633" s="142">
        <v>4E-05</v>
      </c>
      <c r="R633" s="142">
        <f>Q633*H633</f>
        <v>0.025874000000000005</v>
      </c>
      <c r="S633" s="142">
        <v>0</v>
      </c>
      <c r="T633" s="143">
        <f>S633*H633</f>
        <v>0</v>
      </c>
      <c r="AR633" s="144" t="s">
        <v>169</v>
      </c>
      <c r="AT633" s="144" t="s">
        <v>164</v>
      </c>
      <c r="AU633" s="144" t="s">
        <v>82</v>
      </c>
      <c r="AY633" s="18" t="s">
        <v>161</v>
      </c>
      <c r="BE633" s="145">
        <f>IF(N633="základní",J633,0)</f>
        <v>0</v>
      </c>
      <c r="BF633" s="145">
        <f>IF(N633="snížená",J633,0)</f>
        <v>0</v>
      </c>
      <c r="BG633" s="145">
        <f>IF(N633="zákl. přenesená",J633,0)</f>
        <v>0</v>
      </c>
      <c r="BH633" s="145">
        <f>IF(N633="sníž. přenesená",J633,0)</f>
        <v>0</v>
      </c>
      <c r="BI633" s="145">
        <f>IF(N633="nulová",J633,0)</f>
        <v>0</v>
      </c>
      <c r="BJ633" s="18" t="s">
        <v>80</v>
      </c>
      <c r="BK633" s="145">
        <f>ROUND(I633*H633,2)</f>
        <v>0</v>
      </c>
      <c r="BL633" s="18" t="s">
        <v>169</v>
      </c>
      <c r="BM633" s="144" t="s">
        <v>3208</v>
      </c>
    </row>
    <row r="634" spans="2:47" s="1" customFormat="1" ht="12">
      <c r="B634" s="33"/>
      <c r="D634" s="146" t="s">
        <v>171</v>
      </c>
      <c r="F634" s="147" t="s">
        <v>695</v>
      </c>
      <c r="I634" s="148"/>
      <c r="L634" s="33"/>
      <c r="M634" s="149"/>
      <c r="T634" s="54"/>
      <c r="AT634" s="18" t="s">
        <v>171</v>
      </c>
      <c r="AU634" s="18" t="s">
        <v>82</v>
      </c>
    </row>
    <row r="635" spans="2:51" s="12" customFormat="1" ht="12">
      <c r="B635" s="150"/>
      <c r="D635" s="151" t="s">
        <v>173</v>
      </c>
      <c r="E635" s="152" t="s">
        <v>3</v>
      </c>
      <c r="F635" s="153" t="s">
        <v>299</v>
      </c>
      <c r="H635" s="152" t="s">
        <v>3</v>
      </c>
      <c r="I635" s="154"/>
      <c r="L635" s="150"/>
      <c r="M635" s="155"/>
      <c r="T635" s="156"/>
      <c r="AT635" s="152" t="s">
        <v>173</v>
      </c>
      <c r="AU635" s="152" t="s">
        <v>82</v>
      </c>
      <c r="AV635" s="12" t="s">
        <v>80</v>
      </c>
      <c r="AW635" s="12" t="s">
        <v>32</v>
      </c>
      <c r="AX635" s="12" t="s">
        <v>73</v>
      </c>
      <c r="AY635" s="152" t="s">
        <v>161</v>
      </c>
    </row>
    <row r="636" spans="2:51" s="13" customFormat="1" ht="22.5">
      <c r="B636" s="157"/>
      <c r="D636" s="151" t="s">
        <v>173</v>
      </c>
      <c r="E636" s="158" t="s">
        <v>3</v>
      </c>
      <c r="F636" s="159" t="s">
        <v>3124</v>
      </c>
      <c r="H636" s="160">
        <v>335.16</v>
      </c>
      <c r="I636" s="161"/>
      <c r="L636" s="157"/>
      <c r="M636" s="162"/>
      <c r="T636" s="163"/>
      <c r="AT636" s="158" t="s">
        <v>173</v>
      </c>
      <c r="AU636" s="158" t="s">
        <v>82</v>
      </c>
      <c r="AV636" s="13" t="s">
        <v>82</v>
      </c>
      <c r="AW636" s="13" t="s">
        <v>32</v>
      </c>
      <c r="AX636" s="13" t="s">
        <v>73</v>
      </c>
      <c r="AY636" s="158" t="s">
        <v>161</v>
      </c>
    </row>
    <row r="637" spans="2:51" s="13" customFormat="1" ht="22.5">
      <c r="B637" s="157"/>
      <c r="D637" s="151" t="s">
        <v>173</v>
      </c>
      <c r="E637" s="158" t="s">
        <v>3</v>
      </c>
      <c r="F637" s="159" t="s">
        <v>3125</v>
      </c>
      <c r="H637" s="160">
        <v>166.78</v>
      </c>
      <c r="I637" s="161"/>
      <c r="L637" s="157"/>
      <c r="M637" s="162"/>
      <c r="T637" s="163"/>
      <c r="AT637" s="158" t="s">
        <v>173</v>
      </c>
      <c r="AU637" s="158" t="s">
        <v>82</v>
      </c>
      <c r="AV637" s="13" t="s">
        <v>82</v>
      </c>
      <c r="AW637" s="13" t="s">
        <v>32</v>
      </c>
      <c r="AX637" s="13" t="s">
        <v>73</v>
      </c>
      <c r="AY637" s="158" t="s">
        <v>161</v>
      </c>
    </row>
    <row r="638" spans="2:51" s="13" customFormat="1" ht="12">
      <c r="B638" s="157"/>
      <c r="D638" s="151" t="s">
        <v>173</v>
      </c>
      <c r="E638" s="158" t="s">
        <v>3</v>
      </c>
      <c r="F638" s="159" t="s">
        <v>3126</v>
      </c>
      <c r="H638" s="160">
        <v>66.38</v>
      </c>
      <c r="I638" s="161"/>
      <c r="L638" s="157"/>
      <c r="M638" s="162"/>
      <c r="T638" s="163"/>
      <c r="AT638" s="158" t="s">
        <v>173</v>
      </c>
      <c r="AU638" s="158" t="s">
        <v>82</v>
      </c>
      <c r="AV638" s="13" t="s">
        <v>82</v>
      </c>
      <c r="AW638" s="13" t="s">
        <v>32</v>
      </c>
      <c r="AX638" s="13" t="s">
        <v>73</v>
      </c>
      <c r="AY638" s="158" t="s">
        <v>161</v>
      </c>
    </row>
    <row r="639" spans="2:51" s="12" customFormat="1" ht="12">
      <c r="B639" s="150"/>
      <c r="D639" s="151" t="s">
        <v>173</v>
      </c>
      <c r="E639" s="152" t="s">
        <v>3</v>
      </c>
      <c r="F639" s="153" t="s">
        <v>3127</v>
      </c>
      <c r="H639" s="152" t="s">
        <v>3</v>
      </c>
      <c r="I639" s="154"/>
      <c r="L639" s="150"/>
      <c r="M639" s="155"/>
      <c r="T639" s="156"/>
      <c r="AT639" s="152" t="s">
        <v>173</v>
      </c>
      <c r="AU639" s="152" t="s">
        <v>82</v>
      </c>
      <c r="AV639" s="12" t="s">
        <v>80</v>
      </c>
      <c r="AW639" s="12" t="s">
        <v>32</v>
      </c>
      <c r="AX639" s="12" t="s">
        <v>73</v>
      </c>
      <c r="AY639" s="152" t="s">
        <v>161</v>
      </c>
    </row>
    <row r="640" spans="2:51" s="13" customFormat="1" ht="12">
      <c r="B640" s="157"/>
      <c r="D640" s="151" t="s">
        <v>173</v>
      </c>
      <c r="E640" s="158" t="s">
        <v>3</v>
      </c>
      <c r="F640" s="159" t="s">
        <v>2874</v>
      </c>
      <c r="H640" s="160">
        <v>10.15</v>
      </c>
      <c r="I640" s="161"/>
      <c r="L640" s="157"/>
      <c r="M640" s="162"/>
      <c r="T640" s="163"/>
      <c r="AT640" s="158" t="s">
        <v>173</v>
      </c>
      <c r="AU640" s="158" t="s">
        <v>82</v>
      </c>
      <c r="AV640" s="13" t="s">
        <v>82</v>
      </c>
      <c r="AW640" s="13" t="s">
        <v>32</v>
      </c>
      <c r="AX640" s="13" t="s">
        <v>73</v>
      </c>
      <c r="AY640" s="158" t="s">
        <v>161</v>
      </c>
    </row>
    <row r="641" spans="2:51" s="12" customFormat="1" ht="12">
      <c r="B641" s="150"/>
      <c r="D641" s="151" t="s">
        <v>173</v>
      </c>
      <c r="E641" s="152" t="s">
        <v>3</v>
      </c>
      <c r="F641" s="153" t="s">
        <v>2934</v>
      </c>
      <c r="H641" s="152" t="s">
        <v>3</v>
      </c>
      <c r="I641" s="154"/>
      <c r="L641" s="150"/>
      <c r="M641" s="155"/>
      <c r="T641" s="156"/>
      <c r="AT641" s="152" t="s">
        <v>173</v>
      </c>
      <c r="AU641" s="152" t="s">
        <v>82</v>
      </c>
      <c r="AV641" s="12" t="s">
        <v>80</v>
      </c>
      <c r="AW641" s="12" t="s">
        <v>32</v>
      </c>
      <c r="AX641" s="12" t="s">
        <v>73</v>
      </c>
      <c r="AY641" s="152" t="s">
        <v>161</v>
      </c>
    </row>
    <row r="642" spans="2:51" s="13" customFormat="1" ht="12">
      <c r="B642" s="157"/>
      <c r="D642" s="151" t="s">
        <v>173</v>
      </c>
      <c r="E642" s="158" t="s">
        <v>3</v>
      </c>
      <c r="F642" s="159" t="s">
        <v>3128</v>
      </c>
      <c r="H642" s="160">
        <v>68.38</v>
      </c>
      <c r="I642" s="161"/>
      <c r="L642" s="157"/>
      <c r="M642" s="162"/>
      <c r="T642" s="163"/>
      <c r="AT642" s="158" t="s">
        <v>173</v>
      </c>
      <c r="AU642" s="158" t="s">
        <v>82</v>
      </c>
      <c r="AV642" s="13" t="s">
        <v>82</v>
      </c>
      <c r="AW642" s="13" t="s">
        <v>32</v>
      </c>
      <c r="AX642" s="13" t="s">
        <v>73</v>
      </c>
      <c r="AY642" s="158" t="s">
        <v>161</v>
      </c>
    </row>
    <row r="643" spans="2:51" s="14" customFormat="1" ht="12">
      <c r="B643" s="164"/>
      <c r="D643" s="151" t="s">
        <v>173</v>
      </c>
      <c r="E643" s="165" t="s">
        <v>3</v>
      </c>
      <c r="F643" s="166" t="s">
        <v>192</v>
      </c>
      <c r="H643" s="167">
        <v>646.85</v>
      </c>
      <c r="I643" s="168"/>
      <c r="L643" s="164"/>
      <c r="M643" s="169"/>
      <c r="T643" s="170"/>
      <c r="AT643" s="165" t="s">
        <v>173</v>
      </c>
      <c r="AU643" s="165" t="s">
        <v>82</v>
      </c>
      <c r="AV643" s="14" t="s">
        <v>169</v>
      </c>
      <c r="AW643" s="14" t="s">
        <v>32</v>
      </c>
      <c r="AX643" s="14" t="s">
        <v>80</v>
      </c>
      <c r="AY643" s="165" t="s">
        <v>161</v>
      </c>
    </row>
    <row r="644" spans="2:65" s="1" customFormat="1" ht="44.25" customHeight="1">
      <c r="B644" s="132"/>
      <c r="C644" s="133" t="s">
        <v>788</v>
      </c>
      <c r="D644" s="133" t="s">
        <v>164</v>
      </c>
      <c r="E644" s="134" t="s">
        <v>697</v>
      </c>
      <c r="F644" s="135" t="s">
        <v>698</v>
      </c>
      <c r="G644" s="136" t="s">
        <v>167</v>
      </c>
      <c r="H644" s="137">
        <v>60.97</v>
      </c>
      <c r="I644" s="138"/>
      <c r="J644" s="139">
        <f>ROUND(I644*H644,2)</f>
        <v>0</v>
      </c>
      <c r="K644" s="135" t="s">
        <v>168</v>
      </c>
      <c r="L644" s="33"/>
      <c r="M644" s="140" t="s">
        <v>3</v>
      </c>
      <c r="N644" s="141" t="s">
        <v>44</v>
      </c>
      <c r="P644" s="142">
        <f>O644*H644</f>
        <v>0</v>
      </c>
      <c r="Q644" s="142">
        <v>0</v>
      </c>
      <c r="R644" s="142">
        <f>Q644*H644</f>
        <v>0</v>
      </c>
      <c r="S644" s="142">
        <v>0.131</v>
      </c>
      <c r="T644" s="143">
        <f>S644*H644</f>
        <v>7.98707</v>
      </c>
      <c r="AR644" s="144" t="s">
        <v>169</v>
      </c>
      <c r="AT644" s="144" t="s">
        <v>164</v>
      </c>
      <c r="AU644" s="144" t="s">
        <v>82</v>
      </c>
      <c r="AY644" s="18" t="s">
        <v>161</v>
      </c>
      <c r="BE644" s="145">
        <f>IF(N644="základní",J644,0)</f>
        <v>0</v>
      </c>
      <c r="BF644" s="145">
        <f>IF(N644="snížená",J644,0)</f>
        <v>0</v>
      </c>
      <c r="BG644" s="145">
        <f>IF(N644="zákl. přenesená",J644,0)</f>
        <v>0</v>
      </c>
      <c r="BH644" s="145">
        <f>IF(N644="sníž. přenesená",J644,0)</f>
        <v>0</v>
      </c>
      <c r="BI644" s="145">
        <f>IF(N644="nulová",J644,0)</f>
        <v>0</v>
      </c>
      <c r="BJ644" s="18" t="s">
        <v>80</v>
      </c>
      <c r="BK644" s="145">
        <f>ROUND(I644*H644,2)</f>
        <v>0</v>
      </c>
      <c r="BL644" s="18" t="s">
        <v>169</v>
      </c>
      <c r="BM644" s="144" t="s">
        <v>3209</v>
      </c>
    </row>
    <row r="645" spans="2:47" s="1" customFormat="1" ht="12">
      <c r="B645" s="33"/>
      <c r="D645" s="146" t="s">
        <v>171</v>
      </c>
      <c r="F645" s="147" t="s">
        <v>700</v>
      </c>
      <c r="I645" s="148"/>
      <c r="L645" s="33"/>
      <c r="M645" s="149"/>
      <c r="T645" s="54"/>
      <c r="AT645" s="18" t="s">
        <v>171</v>
      </c>
      <c r="AU645" s="18" t="s">
        <v>82</v>
      </c>
    </row>
    <row r="646" spans="2:51" s="12" customFormat="1" ht="12">
      <c r="B646" s="150"/>
      <c r="D646" s="151" t="s">
        <v>173</v>
      </c>
      <c r="E646" s="152" t="s">
        <v>3</v>
      </c>
      <c r="F646" s="153" t="s">
        <v>299</v>
      </c>
      <c r="H646" s="152" t="s">
        <v>3</v>
      </c>
      <c r="I646" s="154"/>
      <c r="L646" s="150"/>
      <c r="M646" s="155"/>
      <c r="T646" s="156"/>
      <c r="AT646" s="152" t="s">
        <v>173</v>
      </c>
      <c r="AU646" s="152" t="s">
        <v>82</v>
      </c>
      <c r="AV646" s="12" t="s">
        <v>80</v>
      </c>
      <c r="AW646" s="12" t="s">
        <v>32</v>
      </c>
      <c r="AX646" s="12" t="s">
        <v>73</v>
      </c>
      <c r="AY646" s="152" t="s">
        <v>161</v>
      </c>
    </row>
    <row r="647" spans="2:51" s="13" customFormat="1" ht="12">
      <c r="B647" s="157"/>
      <c r="D647" s="151" t="s">
        <v>173</v>
      </c>
      <c r="E647" s="158" t="s">
        <v>3</v>
      </c>
      <c r="F647" s="159" t="s">
        <v>3210</v>
      </c>
      <c r="H647" s="160">
        <v>43.538</v>
      </c>
      <c r="I647" s="161"/>
      <c r="L647" s="157"/>
      <c r="M647" s="162"/>
      <c r="T647" s="163"/>
      <c r="AT647" s="158" t="s">
        <v>173</v>
      </c>
      <c r="AU647" s="158" t="s">
        <v>82</v>
      </c>
      <c r="AV647" s="13" t="s">
        <v>82</v>
      </c>
      <c r="AW647" s="13" t="s">
        <v>32</v>
      </c>
      <c r="AX647" s="13" t="s">
        <v>73</v>
      </c>
      <c r="AY647" s="158" t="s">
        <v>161</v>
      </c>
    </row>
    <row r="648" spans="2:51" s="12" customFormat="1" ht="12">
      <c r="B648" s="150"/>
      <c r="D648" s="151" t="s">
        <v>173</v>
      </c>
      <c r="E648" s="152" t="s">
        <v>3</v>
      </c>
      <c r="F648" s="153" t="s">
        <v>2934</v>
      </c>
      <c r="H648" s="152" t="s">
        <v>3</v>
      </c>
      <c r="I648" s="154"/>
      <c r="L648" s="150"/>
      <c r="M648" s="155"/>
      <c r="T648" s="156"/>
      <c r="AT648" s="152" t="s">
        <v>173</v>
      </c>
      <c r="AU648" s="152" t="s">
        <v>82</v>
      </c>
      <c r="AV648" s="12" t="s">
        <v>80</v>
      </c>
      <c r="AW648" s="12" t="s">
        <v>32</v>
      </c>
      <c r="AX648" s="12" t="s">
        <v>73</v>
      </c>
      <c r="AY648" s="152" t="s">
        <v>161</v>
      </c>
    </row>
    <row r="649" spans="2:51" s="13" customFormat="1" ht="12">
      <c r="B649" s="157"/>
      <c r="D649" s="151" t="s">
        <v>173</v>
      </c>
      <c r="E649" s="158" t="s">
        <v>3</v>
      </c>
      <c r="F649" s="159" t="s">
        <v>3211</v>
      </c>
      <c r="H649" s="160">
        <v>17.432</v>
      </c>
      <c r="I649" s="161"/>
      <c r="L649" s="157"/>
      <c r="M649" s="162"/>
      <c r="T649" s="163"/>
      <c r="AT649" s="158" t="s">
        <v>173</v>
      </c>
      <c r="AU649" s="158" t="s">
        <v>82</v>
      </c>
      <c r="AV649" s="13" t="s">
        <v>82</v>
      </c>
      <c r="AW649" s="13" t="s">
        <v>32</v>
      </c>
      <c r="AX649" s="13" t="s">
        <v>73</v>
      </c>
      <c r="AY649" s="158" t="s">
        <v>161</v>
      </c>
    </row>
    <row r="650" spans="2:51" s="14" customFormat="1" ht="12">
      <c r="B650" s="164"/>
      <c r="D650" s="151" t="s">
        <v>173</v>
      </c>
      <c r="E650" s="165" t="s">
        <v>3</v>
      </c>
      <c r="F650" s="166" t="s">
        <v>192</v>
      </c>
      <c r="H650" s="167">
        <v>60.97</v>
      </c>
      <c r="I650" s="168"/>
      <c r="L650" s="164"/>
      <c r="M650" s="169"/>
      <c r="T650" s="170"/>
      <c r="AT650" s="165" t="s">
        <v>173</v>
      </c>
      <c r="AU650" s="165" t="s">
        <v>82</v>
      </c>
      <c r="AV650" s="14" t="s">
        <v>169</v>
      </c>
      <c r="AW650" s="14" t="s">
        <v>32</v>
      </c>
      <c r="AX650" s="14" t="s">
        <v>80</v>
      </c>
      <c r="AY650" s="165" t="s">
        <v>161</v>
      </c>
    </row>
    <row r="651" spans="2:65" s="1" customFormat="1" ht="44.25" customHeight="1">
      <c r="B651" s="132"/>
      <c r="C651" s="133" t="s">
        <v>796</v>
      </c>
      <c r="D651" s="133" t="s">
        <v>164</v>
      </c>
      <c r="E651" s="134" t="s">
        <v>703</v>
      </c>
      <c r="F651" s="135" t="s">
        <v>704</v>
      </c>
      <c r="G651" s="136" t="s">
        <v>167</v>
      </c>
      <c r="H651" s="137">
        <v>84.267</v>
      </c>
      <c r="I651" s="138"/>
      <c r="J651" s="139">
        <f>ROUND(I651*H651,2)</f>
        <v>0</v>
      </c>
      <c r="K651" s="135" t="s">
        <v>168</v>
      </c>
      <c r="L651" s="33"/>
      <c r="M651" s="140" t="s">
        <v>3</v>
      </c>
      <c r="N651" s="141" t="s">
        <v>44</v>
      </c>
      <c r="P651" s="142">
        <f>O651*H651</f>
        <v>0</v>
      </c>
      <c r="Q651" s="142">
        <v>0</v>
      </c>
      <c r="R651" s="142">
        <f>Q651*H651</f>
        <v>0</v>
      </c>
      <c r="S651" s="142">
        <v>0.261</v>
      </c>
      <c r="T651" s="143">
        <f>S651*H651</f>
        <v>21.993687</v>
      </c>
      <c r="AR651" s="144" t="s">
        <v>169</v>
      </c>
      <c r="AT651" s="144" t="s">
        <v>164</v>
      </c>
      <c r="AU651" s="144" t="s">
        <v>82</v>
      </c>
      <c r="AY651" s="18" t="s">
        <v>161</v>
      </c>
      <c r="BE651" s="145">
        <f>IF(N651="základní",J651,0)</f>
        <v>0</v>
      </c>
      <c r="BF651" s="145">
        <f>IF(N651="snížená",J651,0)</f>
        <v>0</v>
      </c>
      <c r="BG651" s="145">
        <f>IF(N651="zákl. přenesená",J651,0)</f>
        <v>0</v>
      </c>
      <c r="BH651" s="145">
        <f>IF(N651="sníž. přenesená",J651,0)</f>
        <v>0</v>
      </c>
      <c r="BI651" s="145">
        <f>IF(N651="nulová",J651,0)</f>
        <v>0</v>
      </c>
      <c r="BJ651" s="18" t="s">
        <v>80</v>
      </c>
      <c r="BK651" s="145">
        <f>ROUND(I651*H651,2)</f>
        <v>0</v>
      </c>
      <c r="BL651" s="18" t="s">
        <v>169</v>
      </c>
      <c r="BM651" s="144" t="s">
        <v>3212</v>
      </c>
    </row>
    <row r="652" spans="2:47" s="1" customFormat="1" ht="12">
      <c r="B652" s="33"/>
      <c r="D652" s="146" t="s">
        <v>171</v>
      </c>
      <c r="F652" s="147" t="s">
        <v>706</v>
      </c>
      <c r="I652" s="148"/>
      <c r="L652" s="33"/>
      <c r="M652" s="149"/>
      <c r="T652" s="54"/>
      <c r="AT652" s="18" t="s">
        <v>171</v>
      </c>
      <c r="AU652" s="18" t="s">
        <v>82</v>
      </c>
    </row>
    <row r="653" spans="2:51" s="12" customFormat="1" ht="12">
      <c r="B653" s="150"/>
      <c r="D653" s="151" t="s">
        <v>173</v>
      </c>
      <c r="E653" s="152" t="s">
        <v>3</v>
      </c>
      <c r="F653" s="153" t="s">
        <v>299</v>
      </c>
      <c r="H653" s="152" t="s">
        <v>3</v>
      </c>
      <c r="I653" s="154"/>
      <c r="L653" s="150"/>
      <c r="M653" s="155"/>
      <c r="T653" s="156"/>
      <c r="AT653" s="152" t="s">
        <v>173</v>
      </c>
      <c r="AU653" s="152" t="s">
        <v>82</v>
      </c>
      <c r="AV653" s="12" t="s">
        <v>80</v>
      </c>
      <c r="AW653" s="12" t="s">
        <v>32</v>
      </c>
      <c r="AX653" s="12" t="s">
        <v>73</v>
      </c>
      <c r="AY653" s="152" t="s">
        <v>161</v>
      </c>
    </row>
    <row r="654" spans="2:51" s="13" customFormat="1" ht="22.5">
      <c r="B654" s="157"/>
      <c r="D654" s="151" t="s">
        <v>173</v>
      </c>
      <c r="E654" s="158" t="s">
        <v>3</v>
      </c>
      <c r="F654" s="159" t="s">
        <v>3213</v>
      </c>
      <c r="H654" s="160">
        <v>75.141</v>
      </c>
      <c r="I654" s="161"/>
      <c r="L654" s="157"/>
      <c r="M654" s="162"/>
      <c r="T654" s="163"/>
      <c r="AT654" s="158" t="s">
        <v>173</v>
      </c>
      <c r="AU654" s="158" t="s">
        <v>82</v>
      </c>
      <c r="AV654" s="13" t="s">
        <v>82</v>
      </c>
      <c r="AW654" s="13" t="s">
        <v>32</v>
      </c>
      <c r="AX654" s="13" t="s">
        <v>73</v>
      </c>
      <c r="AY654" s="158" t="s">
        <v>161</v>
      </c>
    </row>
    <row r="655" spans="2:51" s="13" customFormat="1" ht="12">
      <c r="B655" s="157"/>
      <c r="D655" s="151" t="s">
        <v>173</v>
      </c>
      <c r="E655" s="158" t="s">
        <v>3</v>
      </c>
      <c r="F655" s="159" t="s">
        <v>3214</v>
      </c>
      <c r="H655" s="160">
        <v>5.526</v>
      </c>
      <c r="I655" s="161"/>
      <c r="L655" s="157"/>
      <c r="M655" s="162"/>
      <c r="T655" s="163"/>
      <c r="AT655" s="158" t="s">
        <v>173</v>
      </c>
      <c r="AU655" s="158" t="s">
        <v>82</v>
      </c>
      <c r="AV655" s="13" t="s">
        <v>82</v>
      </c>
      <c r="AW655" s="13" t="s">
        <v>32</v>
      </c>
      <c r="AX655" s="13" t="s">
        <v>73</v>
      </c>
      <c r="AY655" s="158" t="s">
        <v>161</v>
      </c>
    </row>
    <row r="656" spans="2:51" s="12" customFormat="1" ht="12">
      <c r="B656" s="150"/>
      <c r="D656" s="151" t="s">
        <v>173</v>
      </c>
      <c r="E656" s="152" t="s">
        <v>3</v>
      </c>
      <c r="F656" s="153" t="s">
        <v>3215</v>
      </c>
      <c r="H656" s="152" t="s">
        <v>3</v>
      </c>
      <c r="I656" s="154"/>
      <c r="L656" s="150"/>
      <c r="M656" s="155"/>
      <c r="T656" s="156"/>
      <c r="AT656" s="152" t="s">
        <v>173</v>
      </c>
      <c r="AU656" s="152" t="s">
        <v>82</v>
      </c>
      <c r="AV656" s="12" t="s">
        <v>80</v>
      </c>
      <c r="AW656" s="12" t="s">
        <v>32</v>
      </c>
      <c r="AX656" s="12" t="s">
        <v>73</v>
      </c>
      <c r="AY656" s="152" t="s">
        <v>161</v>
      </c>
    </row>
    <row r="657" spans="2:51" s="13" customFormat="1" ht="12">
      <c r="B657" s="157"/>
      <c r="D657" s="151" t="s">
        <v>173</v>
      </c>
      <c r="E657" s="158" t="s">
        <v>3</v>
      </c>
      <c r="F657" s="159" t="s">
        <v>3216</v>
      </c>
      <c r="H657" s="160">
        <v>3.6</v>
      </c>
      <c r="I657" s="161"/>
      <c r="L657" s="157"/>
      <c r="M657" s="162"/>
      <c r="T657" s="163"/>
      <c r="AT657" s="158" t="s">
        <v>173</v>
      </c>
      <c r="AU657" s="158" t="s">
        <v>82</v>
      </c>
      <c r="AV657" s="13" t="s">
        <v>82</v>
      </c>
      <c r="AW657" s="13" t="s">
        <v>32</v>
      </c>
      <c r="AX657" s="13" t="s">
        <v>73</v>
      </c>
      <c r="AY657" s="158" t="s">
        <v>161</v>
      </c>
    </row>
    <row r="658" spans="2:51" s="14" customFormat="1" ht="12">
      <c r="B658" s="164"/>
      <c r="D658" s="151" t="s">
        <v>173</v>
      </c>
      <c r="E658" s="165" t="s">
        <v>3</v>
      </c>
      <c r="F658" s="166" t="s">
        <v>192</v>
      </c>
      <c r="H658" s="167">
        <v>84.267</v>
      </c>
      <c r="I658" s="168"/>
      <c r="L658" s="164"/>
      <c r="M658" s="169"/>
      <c r="T658" s="170"/>
      <c r="AT658" s="165" t="s">
        <v>173</v>
      </c>
      <c r="AU658" s="165" t="s">
        <v>82</v>
      </c>
      <c r="AV658" s="14" t="s">
        <v>169</v>
      </c>
      <c r="AW658" s="14" t="s">
        <v>32</v>
      </c>
      <c r="AX658" s="14" t="s">
        <v>80</v>
      </c>
      <c r="AY658" s="165" t="s">
        <v>161</v>
      </c>
    </row>
    <row r="659" spans="2:65" s="1" customFormat="1" ht="44.25" customHeight="1">
      <c r="B659" s="132"/>
      <c r="C659" s="133" t="s">
        <v>804</v>
      </c>
      <c r="D659" s="133" t="s">
        <v>164</v>
      </c>
      <c r="E659" s="134" t="s">
        <v>713</v>
      </c>
      <c r="F659" s="135" t="s">
        <v>714</v>
      </c>
      <c r="G659" s="136" t="s">
        <v>203</v>
      </c>
      <c r="H659" s="137">
        <v>0.831</v>
      </c>
      <c r="I659" s="138"/>
      <c r="J659" s="139">
        <f>ROUND(I659*H659,2)</f>
        <v>0</v>
      </c>
      <c r="K659" s="135" t="s">
        <v>168</v>
      </c>
      <c r="L659" s="33"/>
      <c r="M659" s="140" t="s">
        <v>3</v>
      </c>
      <c r="N659" s="141" t="s">
        <v>44</v>
      </c>
      <c r="P659" s="142">
        <f>O659*H659</f>
        <v>0</v>
      </c>
      <c r="Q659" s="142">
        <v>0</v>
      </c>
      <c r="R659" s="142">
        <f>Q659*H659</f>
        <v>0</v>
      </c>
      <c r="S659" s="142">
        <v>1.8</v>
      </c>
      <c r="T659" s="143">
        <f>S659*H659</f>
        <v>1.4958</v>
      </c>
      <c r="AR659" s="144" t="s">
        <v>169</v>
      </c>
      <c r="AT659" s="144" t="s">
        <v>164</v>
      </c>
      <c r="AU659" s="144" t="s">
        <v>82</v>
      </c>
      <c r="AY659" s="18" t="s">
        <v>161</v>
      </c>
      <c r="BE659" s="145">
        <f>IF(N659="základní",J659,0)</f>
        <v>0</v>
      </c>
      <c r="BF659" s="145">
        <f>IF(N659="snížená",J659,0)</f>
        <v>0</v>
      </c>
      <c r="BG659" s="145">
        <f>IF(N659="zákl. přenesená",J659,0)</f>
        <v>0</v>
      </c>
      <c r="BH659" s="145">
        <f>IF(N659="sníž. přenesená",J659,0)</f>
        <v>0</v>
      </c>
      <c r="BI659" s="145">
        <f>IF(N659="nulová",J659,0)</f>
        <v>0</v>
      </c>
      <c r="BJ659" s="18" t="s">
        <v>80</v>
      </c>
      <c r="BK659" s="145">
        <f>ROUND(I659*H659,2)</f>
        <v>0</v>
      </c>
      <c r="BL659" s="18" t="s">
        <v>169</v>
      </c>
      <c r="BM659" s="144" t="s">
        <v>3217</v>
      </c>
    </row>
    <row r="660" spans="2:47" s="1" customFormat="1" ht="12">
      <c r="B660" s="33"/>
      <c r="D660" s="146" t="s">
        <v>171</v>
      </c>
      <c r="F660" s="147" t="s">
        <v>716</v>
      </c>
      <c r="I660" s="148"/>
      <c r="L660" s="33"/>
      <c r="M660" s="149"/>
      <c r="T660" s="54"/>
      <c r="AT660" s="18" t="s">
        <v>171</v>
      </c>
      <c r="AU660" s="18" t="s">
        <v>82</v>
      </c>
    </row>
    <row r="661" spans="2:51" s="12" customFormat="1" ht="12">
      <c r="B661" s="150"/>
      <c r="D661" s="151" t="s">
        <v>173</v>
      </c>
      <c r="E661" s="152" t="s">
        <v>3</v>
      </c>
      <c r="F661" s="153" t="s">
        <v>2934</v>
      </c>
      <c r="H661" s="152" t="s">
        <v>3</v>
      </c>
      <c r="I661" s="154"/>
      <c r="L661" s="150"/>
      <c r="M661" s="155"/>
      <c r="T661" s="156"/>
      <c r="AT661" s="152" t="s">
        <v>173</v>
      </c>
      <c r="AU661" s="152" t="s">
        <v>82</v>
      </c>
      <c r="AV661" s="12" t="s">
        <v>80</v>
      </c>
      <c r="AW661" s="12" t="s">
        <v>32</v>
      </c>
      <c r="AX661" s="12" t="s">
        <v>73</v>
      </c>
      <c r="AY661" s="152" t="s">
        <v>161</v>
      </c>
    </row>
    <row r="662" spans="2:51" s="13" customFormat="1" ht="12">
      <c r="B662" s="157"/>
      <c r="D662" s="151" t="s">
        <v>173</v>
      </c>
      <c r="E662" s="158" t="s">
        <v>3</v>
      </c>
      <c r="F662" s="159" t="s">
        <v>3218</v>
      </c>
      <c r="H662" s="160">
        <v>0.831</v>
      </c>
      <c r="I662" s="161"/>
      <c r="L662" s="157"/>
      <c r="M662" s="162"/>
      <c r="T662" s="163"/>
      <c r="AT662" s="158" t="s">
        <v>173</v>
      </c>
      <c r="AU662" s="158" t="s">
        <v>82</v>
      </c>
      <c r="AV662" s="13" t="s">
        <v>82</v>
      </c>
      <c r="AW662" s="13" t="s">
        <v>32</v>
      </c>
      <c r="AX662" s="13" t="s">
        <v>73</v>
      </c>
      <c r="AY662" s="158" t="s">
        <v>161</v>
      </c>
    </row>
    <row r="663" spans="2:51" s="14" customFormat="1" ht="12">
      <c r="B663" s="164"/>
      <c r="D663" s="151" t="s">
        <v>173</v>
      </c>
      <c r="E663" s="165" t="s">
        <v>3</v>
      </c>
      <c r="F663" s="166" t="s">
        <v>192</v>
      </c>
      <c r="H663" s="167">
        <v>0.831</v>
      </c>
      <c r="I663" s="168"/>
      <c r="L663" s="164"/>
      <c r="M663" s="169"/>
      <c r="T663" s="170"/>
      <c r="AT663" s="165" t="s">
        <v>173</v>
      </c>
      <c r="AU663" s="165" t="s">
        <v>82</v>
      </c>
      <c r="AV663" s="14" t="s">
        <v>169</v>
      </c>
      <c r="AW663" s="14" t="s">
        <v>32</v>
      </c>
      <c r="AX663" s="14" t="s">
        <v>80</v>
      </c>
      <c r="AY663" s="165" t="s">
        <v>161</v>
      </c>
    </row>
    <row r="664" spans="2:65" s="1" customFormat="1" ht="49.15" customHeight="1">
      <c r="B664" s="132"/>
      <c r="C664" s="133" t="s">
        <v>814</v>
      </c>
      <c r="D664" s="133" t="s">
        <v>164</v>
      </c>
      <c r="E664" s="134" t="s">
        <v>721</v>
      </c>
      <c r="F664" s="135" t="s">
        <v>722</v>
      </c>
      <c r="G664" s="136" t="s">
        <v>203</v>
      </c>
      <c r="H664" s="137">
        <v>1.504</v>
      </c>
      <c r="I664" s="138"/>
      <c r="J664" s="139">
        <f>ROUND(I664*H664,2)</f>
        <v>0</v>
      </c>
      <c r="K664" s="135" t="s">
        <v>168</v>
      </c>
      <c r="L664" s="33"/>
      <c r="M664" s="140" t="s">
        <v>3</v>
      </c>
      <c r="N664" s="141" t="s">
        <v>44</v>
      </c>
      <c r="P664" s="142">
        <f>O664*H664</f>
        <v>0</v>
      </c>
      <c r="Q664" s="142">
        <v>0</v>
      </c>
      <c r="R664" s="142">
        <f>Q664*H664</f>
        <v>0</v>
      </c>
      <c r="S664" s="142">
        <v>1.8</v>
      </c>
      <c r="T664" s="143">
        <f>S664*H664</f>
        <v>2.7072000000000003</v>
      </c>
      <c r="AR664" s="144" t="s">
        <v>169</v>
      </c>
      <c r="AT664" s="144" t="s">
        <v>164</v>
      </c>
      <c r="AU664" s="144" t="s">
        <v>82</v>
      </c>
      <c r="AY664" s="18" t="s">
        <v>161</v>
      </c>
      <c r="BE664" s="145">
        <f>IF(N664="základní",J664,0)</f>
        <v>0</v>
      </c>
      <c r="BF664" s="145">
        <f>IF(N664="snížená",J664,0)</f>
        <v>0</v>
      </c>
      <c r="BG664" s="145">
        <f>IF(N664="zákl. přenesená",J664,0)</f>
        <v>0</v>
      </c>
      <c r="BH664" s="145">
        <f>IF(N664="sníž. přenesená",J664,0)</f>
        <v>0</v>
      </c>
      <c r="BI664" s="145">
        <f>IF(N664="nulová",J664,0)</f>
        <v>0</v>
      </c>
      <c r="BJ664" s="18" t="s">
        <v>80</v>
      </c>
      <c r="BK664" s="145">
        <f>ROUND(I664*H664,2)</f>
        <v>0</v>
      </c>
      <c r="BL664" s="18" t="s">
        <v>169</v>
      </c>
      <c r="BM664" s="144" t="s">
        <v>3219</v>
      </c>
    </row>
    <row r="665" spans="2:47" s="1" customFormat="1" ht="12">
      <c r="B665" s="33"/>
      <c r="D665" s="146" t="s">
        <v>171</v>
      </c>
      <c r="F665" s="147" t="s">
        <v>724</v>
      </c>
      <c r="I665" s="148"/>
      <c r="L665" s="33"/>
      <c r="M665" s="149"/>
      <c r="T665" s="54"/>
      <c r="AT665" s="18" t="s">
        <v>171</v>
      </c>
      <c r="AU665" s="18" t="s">
        <v>82</v>
      </c>
    </row>
    <row r="666" spans="2:51" s="12" customFormat="1" ht="12">
      <c r="B666" s="150"/>
      <c r="D666" s="151" t="s">
        <v>173</v>
      </c>
      <c r="E666" s="152" t="s">
        <v>3</v>
      </c>
      <c r="F666" s="153" t="s">
        <v>299</v>
      </c>
      <c r="H666" s="152" t="s">
        <v>3</v>
      </c>
      <c r="I666" s="154"/>
      <c r="L666" s="150"/>
      <c r="M666" s="155"/>
      <c r="T666" s="156"/>
      <c r="AT666" s="152" t="s">
        <v>173</v>
      </c>
      <c r="AU666" s="152" t="s">
        <v>82</v>
      </c>
      <c r="AV666" s="12" t="s">
        <v>80</v>
      </c>
      <c r="AW666" s="12" t="s">
        <v>32</v>
      </c>
      <c r="AX666" s="12" t="s">
        <v>73</v>
      </c>
      <c r="AY666" s="152" t="s">
        <v>161</v>
      </c>
    </row>
    <row r="667" spans="2:51" s="13" customFormat="1" ht="12">
      <c r="B667" s="157"/>
      <c r="D667" s="151" t="s">
        <v>173</v>
      </c>
      <c r="E667" s="158" t="s">
        <v>3</v>
      </c>
      <c r="F667" s="159" t="s">
        <v>3220</v>
      </c>
      <c r="H667" s="160">
        <v>1.504</v>
      </c>
      <c r="I667" s="161"/>
      <c r="L667" s="157"/>
      <c r="M667" s="162"/>
      <c r="T667" s="163"/>
      <c r="AT667" s="158" t="s">
        <v>173</v>
      </c>
      <c r="AU667" s="158" t="s">
        <v>82</v>
      </c>
      <c r="AV667" s="13" t="s">
        <v>82</v>
      </c>
      <c r="AW667" s="13" t="s">
        <v>32</v>
      </c>
      <c r="AX667" s="13" t="s">
        <v>80</v>
      </c>
      <c r="AY667" s="158" t="s">
        <v>161</v>
      </c>
    </row>
    <row r="668" spans="2:65" s="1" customFormat="1" ht="33" customHeight="1">
      <c r="B668" s="132"/>
      <c r="C668" s="133" t="s">
        <v>822</v>
      </c>
      <c r="D668" s="133" t="s">
        <v>164</v>
      </c>
      <c r="E668" s="134" t="s">
        <v>3221</v>
      </c>
      <c r="F668" s="135" t="s">
        <v>3222</v>
      </c>
      <c r="G668" s="136" t="s">
        <v>203</v>
      </c>
      <c r="H668" s="137">
        <v>0.225</v>
      </c>
      <c r="I668" s="138"/>
      <c r="J668" s="139">
        <f>ROUND(I668*H668,2)</f>
        <v>0</v>
      </c>
      <c r="K668" s="135" t="s">
        <v>168</v>
      </c>
      <c r="L668" s="33"/>
      <c r="M668" s="140" t="s">
        <v>3</v>
      </c>
      <c r="N668" s="141" t="s">
        <v>44</v>
      </c>
      <c r="P668" s="142">
        <f>O668*H668</f>
        <v>0</v>
      </c>
      <c r="Q668" s="142">
        <v>0</v>
      </c>
      <c r="R668" s="142">
        <f>Q668*H668</f>
        <v>0</v>
      </c>
      <c r="S668" s="142">
        <v>1.56</v>
      </c>
      <c r="T668" s="143">
        <f>S668*H668</f>
        <v>0.35100000000000003</v>
      </c>
      <c r="AR668" s="144" t="s">
        <v>169</v>
      </c>
      <c r="AT668" s="144" t="s">
        <v>164</v>
      </c>
      <c r="AU668" s="144" t="s">
        <v>82</v>
      </c>
      <c r="AY668" s="18" t="s">
        <v>161</v>
      </c>
      <c r="BE668" s="145">
        <f>IF(N668="základní",J668,0)</f>
        <v>0</v>
      </c>
      <c r="BF668" s="145">
        <f>IF(N668="snížená",J668,0)</f>
        <v>0</v>
      </c>
      <c r="BG668" s="145">
        <f>IF(N668="zákl. přenesená",J668,0)</f>
        <v>0</v>
      </c>
      <c r="BH668" s="145">
        <f>IF(N668="sníž. přenesená",J668,0)</f>
        <v>0</v>
      </c>
      <c r="BI668" s="145">
        <f>IF(N668="nulová",J668,0)</f>
        <v>0</v>
      </c>
      <c r="BJ668" s="18" t="s">
        <v>80</v>
      </c>
      <c r="BK668" s="145">
        <f>ROUND(I668*H668,2)</f>
        <v>0</v>
      </c>
      <c r="BL668" s="18" t="s">
        <v>169</v>
      </c>
      <c r="BM668" s="144" t="s">
        <v>3223</v>
      </c>
    </row>
    <row r="669" spans="2:47" s="1" customFormat="1" ht="12">
      <c r="B669" s="33"/>
      <c r="D669" s="146" t="s">
        <v>171</v>
      </c>
      <c r="F669" s="147" t="s">
        <v>3224</v>
      </c>
      <c r="I669" s="148"/>
      <c r="L669" s="33"/>
      <c r="M669" s="149"/>
      <c r="T669" s="54"/>
      <c r="AT669" s="18" t="s">
        <v>171</v>
      </c>
      <c r="AU669" s="18" t="s">
        <v>82</v>
      </c>
    </row>
    <row r="670" spans="2:51" s="12" customFormat="1" ht="12">
      <c r="B670" s="150"/>
      <c r="D670" s="151" t="s">
        <v>173</v>
      </c>
      <c r="E670" s="152" t="s">
        <v>3</v>
      </c>
      <c r="F670" s="153" t="s">
        <v>3010</v>
      </c>
      <c r="H670" s="152" t="s">
        <v>3</v>
      </c>
      <c r="I670" s="154"/>
      <c r="L670" s="150"/>
      <c r="M670" s="155"/>
      <c r="T670" s="156"/>
      <c r="AT670" s="152" t="s">
        <v>173</v>
      </c>
      <c r="AU670" s="152" t="s">
        <v>82</v>
      </c>
      <c r="AV670" s="12" t="s">
        <v>80</v>
      </c>
      <c r="AW670" s="12" t="s">
        <v>32</v>
      </c>
      <c r="AX670" s="12" t="s">
        <v>73</v>
      </c>
      <c r="AY670" s="152" t="s">
        <v>161</v>
      </c>
    </row>
    <row r="671" spans="2:51" s="13" customFormat="1" ht="12">
      <c r="B671" s="157"/>
      <c r="D671" s="151" t="s">
        <v>173</v>
      </c>
      <c r="E671" s="158" t="s">
        <v>3</v>
      </c>
      <c r="F671" s="159" t="s">
        <v>3225</v>
      </c>
      <c r="H671" s="160">
        <v>0.225</v>
      </c>
      <c r="I671" s="161"/>
      <c r="L671" s="157"/>
      <c r="M671" s="162"/>
      <c r="T671" s="163"/>
      <c r="AT671" s="158" t="s">
        <v>173</v>
      </c>
      <c r="AU671" s="158" t="s">
        <v>82</v>
      </c>
      <c r="AV671" s="13" t="s">
        <v>82</v>
      </c>
      <c r="AW671" s="13" t="s">
        <v>32</v>
      </c>
      <c r="AX671" s="13" t="s">
        <v>80</v>
      </c>
      <c r="AY671" s="158" t="s">
        <v>161</v>
      </c>
    </row>
    <row r="672" spans="2:65" s="1" customFormat="1" ht="24.2" customHeight="1">
      <c r="B672" s="132"/>
      <c r="C672" s="133" t="s">
        <v>828</v>
      </c>
      <c r="D672" s="133" t="s">
        <v>164</v>
      </c>
      <c r="E672" s="134" t="s">
        <v>728</v>
      </c>
      <c r="F672" s="135" t="s">
        <v>729</v>
      </c>
      <c r="G672" s="136" t="s">
        <v>167</v>
      </c>
      <c r="H672" s="137">
        <v>8.738</v>
      </c>
      <c r="I672" s="138"/>
      <c r="J672" s="139">
        <f>ROUND(I672*H672,2)</f>
        <v>0</v>
      </c>
      <c r="K672" s="135" t="s">
        <v>168</v>
      </c>
      <c r="L672" s="33"/>
      <c r="M672" s="140" t="s">
        <v>3</v>
      </c>
      <c r="N672" s="141" t="s">
        <v>44</v>
      </c>
      <c r="P672" s="142">
        <f>O672*H672</f>
        <v>0</v>
      </c>
      <c r="Q672" s="142">
        <v>0</v>
      </c>
      <c r="R672" s="142">
        <f>Q672*H672</f>
        <v>0</v>
      </c>
      <c r="S672" s="142">
        <v>0.082</v>
      </c>
      <c r="T672" s="143">
        <f>S672*H672</f>
        <v>0.716516</v>
      </c>
      <c r="AR672" s="144" t="s">
        <v>169</v>
      </c>
      <c r="AT672" s="144" t="s">
        <v>164</v>
      </c>
      <c r="AU672" s="144" t="s">
        <v>82</v>
      </c>
      <c r="AY672" s="18" t="s">
        <v>161</v>
      </c>
      <c r="BE672" s="145">
        <f>IF(N672="základní",J672,0)</f>
        <v>0</v>
      </c>
      <c r="BF672" s="145">
        <f>IF(N672="snížená",J672,0)</f>
        <v>0</v>
      </c>
      <c r="BG672" s="145">
        <f>IF(N672="zákl. přenesená",J672,0)</f>
        <v>0</v>
      </c>
      <c r="BH672" s="145">
        <f>IF(N672="sníž. přenesená",J672,0)</f>
        <v>0</v>
      </c>
      <c r="BI672" s="145">
        <f>IF(N672="nulová",J672,0)</f>
        <v>0</v>
      </c>
      <c r="BJ672" s="18" t="s">
        <v>80</v>
      </c>
      <c r="BK672" s="145">
        <f>ROUND(I672*H672,2)</f>
        <v>0</v>
      </c>
      <c r="BL672" s="18" t="s">
        <v>169</v>
      </c>
      <c r="BM672" s="144" t="s">
        <v>3226</v>
      </c>
    </row>
    <row r="673" spans="2:47" s="1" customFormat="1" ht="12">
      <c r="B673" s="33"/>
      <c r="D673" s="146" t="s">
        <v>171</v>
      </c>
      <c r="F673" s="147" t="s">
        <v>731</v>
      </c>
      <c r="I673" s="148"/>
      <c r="L673" s="33"/>
      <c r="M673" s="149"/>
      <c r="T673" s="54"/>
      <c r="AT673" s="18" t="s">
        <v>171</v>
      </c>
      <c r="AU673" s="18" t="s">
        <v>82</v>
      </c>
    </row>
    <row r="674" spans="2:51" s="12" customFormat="1" ht="12">
      <c r="B674" s="150"/>
      <c r="D674" s="151" t="s">
        <v>173</v>
      </c>
      <c r="E674" s="152" t="s">
        <v>3</v>
      </c>
      <c r="F674" s="153" t="s">
        <v>299</v>
      </c>
      <c r="H674" s="152" t="s">
        <v>3</v>
      </c>
      <c r="I674" s="154"/>
      <c r="L674" s="150"/>
      <c r="M674" s="155"/>
      <c r="T674" s="156"/>
      <c r="AT674" s="152" t="s">
        <v>173</v>
      </c>
      <c r="AU674" s="152" t="s">
        <v>82</v>
      </c>
      <c r="AV674" s="12" t="s">
        <v>80</v>
      </c>
      <c r="AW674" s="12" t="s">
        <v>32</v>
      </c>
      <c r="AX674" s="12" t="s">
        <v>73</v>
      </c>
      <c r="AY674" s="152" t="s">
        <v>161</v>
      </c>
    </row>
    <row r="675" spans="2:51" s="13" customFormat="1" ht="12">
      <c r="B675" s="157"/>
      <c r="D675" s="151" t="s">
        <v>173</v>
      </c>
      <c r="E675" s="158" t="s">
        <v>3</v>
      </c>
      <c r="F675" s="159" t="s">
        <v>3227</v>
      </c>
      <c r="H675" s="160">
        <v>8.738</v>
      </c>
      <c r="I675" s="161"/>
      <c r="L675" s="157"/>
      <c r="M675" s="162"/>
      <c r="T675" s="163"/>
      <c r="AT675" s="158" t="s">
        <v>173</v>
      </c>
      <c r="AU675" s="158" t="s">
        <v>82</v>
      </c>
      <c r="AV675" s="13" t="s">
        <v>82</v>
      </c>
      <c r="AW675" s="13" t="s">
        <v>32</v>
      </c>
      <c r="AX675" s="13" t="s">
        <v>80</v>
      </c>
      <c r="AY675" s="158" t="s">
        <v>161</v>
      </c>
    </row>
    <row r="676" spans="2:65" s="1" customFormat="1" ht="24.2" customHeight="1">
      <c r="B676" s="132"/>
      <c r="C676" s="133" t="s">
        <v>833</v>
      </c>
      <c r="D676" s="133" t="s">
        <v>164</v>
      </c>
      <c r="E676" s="134" t="s">
        <v>742</v>
      </c>
      <c r="F676" s="135" t="s">
        <v>743</v>
      </c>
      <c r="G676" s="136" t="s">
        <v>203</v>
      </c>
      <c r="H676" s="137">
        <v>18.118</v>
      </c>
      <c r="I676" s="138"/>
      <c r="J676" s="139">
        <f>ROUND(I676*H676,2)</f>
        <v>0</v>
      </c>
      <c r="K676" s="135" t="s">
        <v>168</v>
      </c>
      <c r="L676" s="33"/>
      <c r="M676" s="140" t="s">
        <v>3</v>
      </c>
      <c r="N676" s="141" t="s">
        <v>44</v>
      </c>
      <c r="P676" s="142">
        <f>O676*H676</f>
        <v>0</v>
      </c>
      <c r="Q676" s="142">
        <v>0</v>
      </c>
      <c r="R676" s="142">
        <f>Q676*H676</f>
        <v>0</v>
      </c>
      <c r="S676" s="142">
        <v>2.2</v>
      </c>
      <c r="T676" s="143">
        <f>S676*H676</f>
        <v>39.8596</v>
      </c>
      <c r="AR676" s="144" t="s">
        <v>169</v>
      </c>
      <c r="AT676" s="144" t="s">
        <v>164</v>
      </c>
      <c r="AU676" s="144" t="s">
        <v>82</v>
      </c>
      <c r="AY676" s="18" t="s">
        <v>161</v>
      </c>
      <c r="BE676" s="145">
        <f>IF(N676="základní",J676,0)</f>
        <v>0</v>
      </c>
      <c r="BF676" s="145">
        <f>IF(N676="snížená",J676,0)</f>
        <v>0</v>
      </c>
      <c r="BG676" s="145">
        <f>IF(N676="zákl. přenesená",J676,0)</f>
        <v>0</v>
      </c>
      <c r="BH676" s="145">
        <f>IF(N676="sníž. přenesená",J676,0)</f>
        <v>0</v>
      </c>
      <c r="BI676" s="145">
        <f>IF(N676="nulová",J676,0)</f>
        <v>0</v>
      </c>
      <c r="BJ676" s="18" t="s">
        <v>80</v>
      </c>
      <c r="BK676" s="145">
        <f>ROUND(I676*H676,2)</f>
        <v>0</v>
      </c>
      <c r="BL676" s="18" t="s">
        <v>169</v>
      </c>
      <c r="BM676" s="144" t="s">
        <v>3228</v>
      </c>
    </row>
    <row r="677" spans="2:47" s="1" customFormat="1" ht="12">
      <c r="B677" s="33"/>
      <c r="D677" s="146" t="s">
        <v>171</v>
      </c>
      <c r="F677" s="147" t="s">
        <v>745</v>
      </c>
      <c r="I677" s="148"/>
      <c r="L677" s="33"/>
      <c r="M677" s="149"/>
      <c r="T677" s="54"/>
      <c r="AT677" s="18" t="s">
        <v>171</v>
      </c>
      <c r="AU677" s="18" t="s">
        <v>82</v>
      </c>
    </row>
    <row r="678" spans="2:51" s="12" customFormat="1" ht="12">
      <c r="B678" s="150"/>
      <c r="D678" s="151" t="s">
        <v>173</v>
      </c>
      <c r="E678" s="152" t="s">
        <v>3</v>
      </c>
      <c r="F678" s="153" t="s">
        <v>3229</v>
      </c>
      <c r="H678" s="152" t="s">
        <v>3</v>
      </c>
      <c r="I678" s="154"/>
      <c r="L678" s="150"/>
      <c r="M678" s="155"/>
      <c r="T678" s="156"/>
      <c r="AT678" s="152" t="s">
        <v>173</v>
      </c>
      <c r="AU678" s="152" t="s">
        <v>82</v>
      </c>
      <c r="AV678" s="12" t="s">
        <v>80</v>
      </c>
      <c r="AW678" s="12" t="s">
        <v>32</v>
      </c>
      <c r="AX678" s="12" t="s">
        <v>73</v>
      </c>
      <c r="AY678" s="152" t="s">
        <v>161</v>
      </c>
    </row>
    <row r="679" spans="2:51" s="13" customFormat="1" ht="12">
      <c r="B679" s="157"/>
      <c r="D679" s="151" t="s">
        <v>173</v>
      </c>
      <c r="E679" s="158" t="s">
        <v>3</v>
      </c>
      <c r="F679" s="159" t="s">
        <v>3230</v>
      </c>
      <c r="H679" s="160">
        <v>4.14</v>
      </c>
      <c r="I679" s="161"/>
      <c r="L679" s="157"/>
      <c r="M679" s="162"/>
      <c r="T679" s="163"/>
      <c r="AT679" s="158" t="s">
        <v>173</v>
      </c>
      <c r="AU679" s="158" t="s">
        <v>82</v>
      </c>
      <c r="AV679" s="13" t="s">
        <v>82</v>
      </c>
      <c r="AW679" s="13" t="s">
        <v>32</v>
      </c>
      <c r="AX679" s="13" t="s">
        <v>73</v>
      </c>
      <c r="AY679" s="158" t="s">
        <v>161</v>
      </c>
    </row>
    <row r="680" spans="2:51" s="12" customFormat="1" ht="12">
      <c r="B680" s="150"/>
      <c r="D680" s="151" t="s">
        <v>173</v>
      </c>
      <c r="E680" s="152" t="s">
        <v>3</v>
      </c>
      <c r="F680" s="153" t="s">
        <v>3231</v>
      </c>
      <c r="H680" s="152" t="s">
        <v>3</v>
      </c>
      <c r="I680" s="154"/>
      <c r="L680" s="150"/>
      <c r="M680" s="155"/>
      <c r="T680" s="156"/>
      <c r="AT680" s="152" t="s">
        <v>173</v>
      </c>
      <c r="AU680" s="152" t="s">
        <v>82</v>
      </c>
      <c r="AV680" s="12" t="s">
        <v>80</v>
      </c>
      <c r="AW680" s="12" t="s">
        <v>32</v>
      </c>
      <c r="AX680" s="12" t="s">
        <v>73</v>
      </c>
      <c r="AY680" s="152" t="s">
        <v>161</v>
      </c>
    </row>
    <row r="681" spans="2:51" s="13" customFormat="1" ht="12">
      <c r="B681" s="157"/>
      <c r="D681" s="151" t="s">
        <v>173</v>
      </c>
      <c r="E681" s="158" t="s">
        <v>3</v>
      </c>
      <c r="F681" s="159" t="s">
        <v>3232</v>
      </c>
      <c r="H681" s="160">
        <v>1.269</v>
      </c>
      <c r="I681" s="161"/>
      <c r="L681" s="157"/>
      <c r="M681" s="162"/>
      <c r="T681" s="163"/>
      <c r="AT681" s="158" t="s">
        <v>173</v>
      </c>
      <c r="AU681" s="158" t="s">
        <v>82</v>
      </c>
      <c r="AV681" s="13" t="s">
        <v>82</v>
      </c>
      <c r="AW681" s="13" t="s">
        <v>32</v>
      </c>
      <c r="AX681" s="13" t="s">
        <v>73</v>
      </c>
      <c r="AY681" s="158" t="s">
        <v>161</v>
      </c>
    </row>
    <row r="682" spans="2:51" s="12" customFormat="1" ht="12">
      <c r="B682" s="150"/>
      <c r="D682" s="151" t="s">
        <v>173</v>
      </c>
      <c r="E682" s="152" t="s">
        <v>3</v>
      </c>
      <c r="F682" s="153" t="s">
        <v>3233</v>
      </c>
      <c r="H682" s="152" t="s">
        <v>3</v>
      </c>
      <c r="I682" s="154"/>
      <c r="L682" s="150"/>
      <c r="M682" s="155"/>
      <c r="T682" s="156"/>
      <c r="AT682" s="152" t="s">
        <v>173</v>
      </c>
      <c r="AU682" s="152" t="s">
        <v>82</v>
      </c>
      <c r="AV682" s="12" t="s">
        <v>80</v>
      </c>
      <c r="AW682" s="12" t="s">
        <v>32</v>
      </c>
      <c r="AX682" s="12" t="s">
        <v>73</v>
      </c>
      <c r="AY682" s="152" t="s">
        <v>161</v>
      </c>
    </row>
    <row r="683" spans="2:51" s="13" customFormat="1" ht="12">
      <c r="B683" s="157"/>
      <c r="D683" s="151" t="s">
        <v>173</v>
      </c>
      <c r="E683" s="158" t="s">
        <v>3</v>
      </c>
      <c r="F683" s="159" t="s">
        <v>3234</v>
      </c>
      <c r="H683" s="160">
        <v>11.088</v>
      </c>
      <c r="I683" s="161"/>
      <c r="L683" s="157"/>
      <c r="M683" s="162"/>
      <c r="T683" s="163"/>
      <c r="AT683" s="158" t="s">
        <v>173</v>
      </c>
      <c r="AU683" s="158" t="s">
        <v>82</v>
      </c>
      <c r="AV683" s="13" t="s">
        <v>82</v>
      </c>
      <c r="AW683" s="13" t="s">
        <v>32</v>
      </c>
      <c r="AX683" s="13" t="s">
        <v>73</v>
      </c>
      <c r="AY683" s="158" t="s">
        <v>161</v>
      </c>
    </row>
    <row r="684" spans="2:51" s="12" customFormat="1" ht="12">
      <c r="B684" s="150"/>
      <c r="D684" s="151" t="s">
        <v>173</v>
      </c>
      <c r="E684" s="152" t="s">
        <v>3</v>
      </c>
      <c r="F684" s="153" t="s">
        <v>3235</v>
      </c>
      <c r="H684" s="152" t="s">
        <v>3</v>
      </c>
      <c r="I684" s="154"/>
      <c r="L684" s="150"/>
      <c r="M684" s="155"/>
      <c r="T684" s="156"/>
      <c r="AT684" s="152" t="s">
        <v>173</v>
      </c>
      <c r="AU684" s="152" t="s">
        <v>82</v>
      </c>
      <c r="AV684" s="12" t="s">
        <v>80</v>
      </c>
      <c r="AW684" s="12" t="s">
        <v>32</v>
      </c>
      <c r="AX684" s="12" t="s">
        <v>73</v>
      </c>
      <c r="AY684" s="152" t="s">
        <v>161</v>
      </c>
    </row>
    <row r="685" spans="2:51" s="13" customFormat="1" ht="12">
      <c r="B685" s="157"/>
      <c r="D685" s="151" t="s">
        <v>173</v>
      </c>
      <c r="E685" s="158" t="s">
        <v>3</v>
      </c>
      <c r="F685" s="159" t="s">
        <v>3236</v>
      </c>
      <c r="H685" s="160">
        <v>1.621</v>
      </c>
      <c r="I685" s="161"/>
      <c r="L685" s="157"/>
      <c r="M685" s="162"/>
      <c r="T685" s="163"/>
      <c r="AT685" s="158" t="s">
        <v>173</v>
      </c>
      <c r="AU685" s="158" t="s">
        <v>82</v>
      </c>
      <c r="AV685" s="13" t="s">
        <v>82</v>
      </c>
      <c r="AW685" s="13" t="s">
        <v>32</v>
      </c>
      <c r="AX685" s="13" t="s">
        <v>73</v>
      </c>
      <c r="AY685" s="158" t="s">
        <v>161</v>
      </c>
    </row>
    <row r="686" spans="2:51" s="14" customFormat="1" ht="12">
      <c r="B686" s="164"/>
      <c r="D686" s="151" t="s">
        <v>173</v>
      </c>
      <c r="E686" s="165" t="s">
        <v>3</v>
      </c>
      <c r="F686" s="166" t="s">
        <v>192</v>
      </c>
      <c r="H686" s="167">
        <v>18.118</v>
      </c>
      <c r="I686" s="168"/>
      <c r="L686" s="164"/>
      <c r="M686" s="169"/>
      <c r="T686" s="170"/>
      <c r="AT686" s="165" t="s">
        <v>173</v>
      </c>
      <c r="AU686" s="165" t="s">
        <v>82</v>
      </c>
      <c r="AV686" s="14" t="s">
        <v>169</v>
      </c>
      <c r="AW686" s="14" t="s">
        <v>32</v>
      </c>
      <c r="AX686" s="14" t="s">
        <v>80</v>
      </c>
      <c r="AY686" s="165" t="s">
        <v>161</v>
      </c>
    </row>
    <row r="687" spans="2:65" s="1" customFormat="1" ht="21.75" customHeight="1">
      <c r="B687" s="132"/>
      <c r="C687" s="133" t="s">
        <v>837</v>
      </c>
      <c r="D687" s="133" t="s">
        <v>164</v>
      </c>
      <c r="E687" s="134" t="s">
        <v>3237</v>
      </c>
      <c r="F687" s="135" t="s">
        <v>3238</v>
      </c>
      <c r="G687" s="136" t="s">
        <v>167</v>
      </c>
      <c r="H687" s="137">
        <v>127.1</v>
      </c>
      <c r="I687" s="138"/>
      <c r="J687" s="139">
        <f>ROUND(I687*H687,2)</f>
        <v>0</v>
      </c>
      <c r="K687" s="135" t="s">
        <v>168</v>
      </c>
      <c r="L687" s="33"/>
      <c r="M687" s="140" t="s">
        <v>3</v>
      </c>
      <c r="N687" s="141" t="s">
        <v>44</v>
      </c>
      <c r="P687" s="142">
        <f>O687*H687</f>
        <v>0</v>
      </c>
      <c r="Q687" s="142">
        <v>0</v>
      </c>
      <c r="R687" s="142">
        <f>Q687*H687</f>
        <v>0</v>
      </c>
      <c r="S687" s="142">
        <v>0</v>
      </c>
      <c r="T687" s="143">
        <f>S687*H687</f>
        <v>0</v>
      </c>
      <c r="AR687" s="144" t="s">
        <v>169</v>
      </c>
      <c r="AT687" s="144" t="s">
        <v>164</v>
      </c>
      <c r="AU687" s="144" t="s">
        <v>82</v>
      </c>
      <c r="AY687" s="18" t="s">
        <v>161</v>
      </c>
      <c r="BE687" s="145">
        <f>IF(N687="základní",J687,0)</f>
        <v>0</v>
      </c>
      <c r="BF687" s="145">
        <f>IF(N687="snížená",J687,0)</f>
        <v>0</v>
      </c>
      <c r="BG687" s="145">
        <f>IF(N687="zákl. přenesená",J687,0)</f>
        <v>0</v>
      </c>
      <c r="BH687" s="145">
        <f>IF(N687="sníž. přenesená",J687,0)</f>
        <v>0</v>
      </c>
      <c r="BI687" s="145">
        <f>IF(N687="nulová",J687,0)</f>
        <v>0</v>
      </c>
      <c r="BJ687" s="18" t="s">
        <v>80</v>
      </c>
      <c r="BK687" s="145">
        <f>ROUND(I687*H687,2)</f>
        <v>0</v>
      </c>
      <c r="BL687" s="18" t="s">
        <v>169</v>
      </c>
      <c r="BM687" s="144" t="s">
        <v>3239</v>
      </c>
    </row>
    <row r="688" spans="2:47" s="1" customFormat="1" ht="12">
      <c r="B688" s="33"/>
      <c r="D688" s="146" t="s">
        <v>171</v>
      </c>
      <c r="F688" s="147" t="s">
        <v>3240</v>
      </c>
      <c r="I688" s="148"/>
      <c r="L688" s="33"/>
      <c r="M688" s="149"/>
      <c r="T688" s="54"/>
      <c r="AT688" s="18" t="s">
        <v>171</v>
      </c>
      <c r="AU688" s="18" t="s">
        <v>82</v>
      </c>
    </row>
    <row r="689" spans="2:51" s="12" customFormat="1" ht="12">
      <c r="B689" s="150"/>
      <c r="D689" s="151" t="s">
        <v>173</v>
      </c>
      <c r="E689" s="152" t="s">
        <v>3</v>
      </c>
      <c r="F689" s="153" t="s">
        <v>3241</v>
      </c>
      <c r="H689" s="152" t="s">
        <v>3</v>
      </c>
      <c r="I689" s="154"/>
      <c r="L689" s="150"/>
      <c r="M689" s="155"/>
      <c r="T689" s="156"/>
      <c r="AT689" s="152" t="s">
        <v>173</v>
      </c>
      <c r="AU689" s="152" t="s">
        <v>82</v>
      </c>
      <c r="AV689" s="12" t="s">
        <v>80</v>
      </c>
      <c r="AW689" s="12" t="s">
        <v>32</v>
      </c>
      <c r="AX689" s="12" t="s">
        <v>73</v>
      </c>
      <c r="AY689" s="152" t="s">
        <v>161</v>
      </c>
    </row>
    <row r="690" spans="2:51" s="13" customFormat="1" ht="12">
      <c r="B690" s="157"/>
      <c r="D690" s="151" t="s">
        <v>173</v>
      </c>
      <c r="E690" s="158" t="s">
        <v>3</v>
      </c>
      <c r="F690" s="159" t="s">
        <v>3242</v>
      </c>
      <c r="H690" s="160">
        <v>127.1</v>
      </c>
      <c r="I690" s="161"/>
      <c r="L690" s="157"/>
      <c r="M690" s="162"/>
      <c r="T690" s="163"/>
      <c r="AT690" s="158" t="s">
        <v>173</v>
      </c>
      <c r="AU690" s="158" t="s">
        <v>82</v>
      </c>
      <c r="AV690" s="13" t="s">
        <v>82</v>
      </c>
      <c r="AW690" s="13" t="s">
        <v>32</v>
      </c>
      <c r="AX690" s="13" t="s">
        <v>80</v>
      </c>
      <c r="AY690" s="158" t="s">
        <v>161</v>
      </c>
    </row>
    <row r="691" spans="2:65" s="1" customFormat="1" ht="44.25" customHeight="1">
      <c r="B691" s="132"/>
      <c r="C691" s="133" t="s">
        <v>843</v>
      </c>
      <c r="D691" s="133" t="s">
        <v>164</v>
      </c>
      <c r="E691" s="134" t="s">
        <v>756</v>
      </c>
      <c r="F691" s="135" t="s">
        <v>757</v>
      </c>
      <c r="G691" s="136" t="s">
        <v>167</v>
      </c>
      <c r="H691" s="137">
        <v>220.781</v>
      </c>
      <c r="I691" s="138"/>
      <c r="J691" s="139">
        <f>ROUND(I691*H691,2)</f>
        <v>0</v>
      </c>
      <c r="K691" s="135" t="s">
        <v>168</v>
      </c>
      <c r="L691" s="33"/>
      <c r="M691" s="140" t="s">
        <v>3</v>
      </c>
      <c r="N691" s="141" t="s">
        <v>44</v>
      </c>
      <c r="P691" s="142">
        <f>O691*H691</f>
        <v>0</v>
      </c>
      <c r="Q691" s="142">
        <v>0</v>
      </c>
      <c r="R691" s="142">
        <f>Q691*H691</f>
        <v>0</v>
      </c>
      <c r="S691" s="142">
        <v>0.035</v>
      </c>
      <c r="T691" s="143">
        <f>S691*H691</f>
        <v>7.727335000000001</v>
      </c>
      <c r="AR691" s="144" t="s">
        <v>169</v>
      </c>
      <c r="AT691" s="144" t="s">
        <v>164</v>
      </c>
      <c r="AU691" s="144" t="s">
        <v>82</v>
      </c>
      <c r="AY691" s="18" t="s">
        <v>161</v>
      </c>
      <c r="BE691" s="145">
        <f>IF(N691="základní",J691,0)</f>
        <v>0</v>
      </c>
      <c r="BF691" s="145">
        <f>IF(N691="snížená",J691,0)</f>
        <v>0</v>
      </c>
      <c r="BG691" s="145">
        <f>IF(N691="zákl. přenesená",J691,0)</f>
        <v>0</v>
      </c>
      <c r="BH691" s="145">
        <f>IF(N691="sníž. přenesená",J691,0)</f>
        <v>0</v>
      </c>
      <c r="BI691" s="145">
        <f>IF(N691="nulová",J691,0)</f>
        <v>0</v>
      </c>
      <c r="BJ691" s="18" t="s">
        <v>80</v>
      </c>
      <c r="BK691" s="145">
        <f>ROUND(I691*H691,2)</f>
        <v>0</v>
      </c>
      <c r="BL691" s="18" t="s">
        <v>169</v>
      </c>
      <c r="BM691" s="144" t="s">
        <v>3243</v>
      </c>
    </row>
    <row r="692" spans="2:47" s="1" customFormat="1" ht="12">
      <c r="B692" s="33"/>
      <c r="D692" s="146" t="s">
        <v>171</v>
      </c>
      <c r="F692" s="147" t="s">
        <v>759</v>
      </c>
      <c r="I692" s="148"/>
      <c r="L692" s="33"/>
      <c r="M692" s="149"/>
      <c r="T692" s="54"/>
      <c r="AT692" s="18" t="s">
        <v>171</v>
      </c>
      <c r="AU692" s="18" t="s">
        <v>82</v>
      </c>
    </row>
    <row r="693" spans="2:51" s="12" customFormat="1" ht="12">
      <c r="B693" s="150"/>
      <c r="D693" s="151" t="s">
        <v>173</v>
      </c>
      <c r="E693" s="152" t="s">
        <v>3</v>
      </c>
      <c r="F693" s="153" t="s">
        <v>299</v>
      </c>
      <c r="H693" s="152" t="s">
        <v>3</v>
      </c>
      <c r="I693" s="154"/>
      <c r="L693" s="150"/>
      <c r="M693" s="155"/>
      <c r="T693" s="156"/>
      <c r="AT693" s="152" t="s">
        <v>173</v>
      </c>
      <c r="AU693" s="152" t="s">
        <v>82</v>
      </c>
      <c r="AV693" s="12" t="s">
        <v>80</v>
      </c>
      <c r="AW693" s="12" t="s">
        <v>32</v>
      </c>
      <c r="AX693" s="12" t="s">
        <v>73</v>
      </c>
      <c r="AY693" s="152" t="s">
        <v>161</v>
      </c>
    </row>
    <row r="694" spans="2:51" s="13" customFormat="1" ht="22.5">
      <c r="B694" s="157"/>
      <c r="D694" s="151" t="s">
        <v>173</v>
      </c>
      <c r="E694" s="158" t="s">
        <v>3</v>
      </c>
      <c r="F694" s="159" t="s">
        <v>3244</v>
      </c>
      <c r="H694" s="160">
        <v>221.15</v>
      </c>
      <c r="I694" s="161"/>
      <c r="L694" s="157"/>
      <c r="M694" s="162"/>
      <c r="T694" s="163"/>
      <c r="AT694" s="158" t="s">
        <v>173</v>
      </c>
      <c r="AU694" s="158" t="s">
        <v>82</v>
      </c>
      <c r="AV694" s="13" t="s">
        <v>82</v>
      </c>
      <c r="AW694" s="13" t="s">
        <v>32</v>
      </c>
      <c r="AX694" s="13" t="s">
        <v>73</v>
      </c>
      <c r="AY694" s="158" t="s">
        <v>161</v>
      </c>
    </row>
    <row r="695" spans="2:51" s="12" customFormat="1" ht="12">
      <c r="B695" s="150"/>
      <c r="D695" s="151" t="s">
        <v>173</v>
      </c>
      <c r="E695" s="152" t="s">
        <v>3</v>
      </c>
      <c r="F695" s="153" t="s">
        <v>3245</v>
      </c>
      <c r="H695" s="152" t="s">
        <v>3</v>
      </c>
      <c r="I695" s="154"/>
      <c r="L695" s="150"/>
      <c r="M695" s="155"/>
      <c r="T695" s="156"/>
      <c r="AT695" s="152" t="s">
        <v>173</v>
      </c>
      <c r="AU695" s="152" t="s">
        <v>82</v>
      </c>
      <c r="AV695" s="12" t="s">
        <v>80</v>
      </c>
      <c r="AW695" s="12" t="s">
        <v>32</v>
      </c>
      <c r="AX695" s="12" t="s">
        <v>73</v>
      </c>
      <c r="AY695" s="152" t="s">
        <v>161</v>
      </c>
    </row>
    <row r="696" spans="2:51" s="13" customFormat="1" ht="12">
      <c r="B696" s="157"/>
      <c r="D696" s="151" t="s">
        <v>173</v>
      </c>
      <c r="E696" s="158" t="s">
        <v>3</v>
      </c>
      <c r="F696" s="159" t="s">
        <v>3246</v>
      </c>
      <c r="H696" s="160">
        <v>-2.364</v>
      </c>
      <c r="I696" s="161"/>
      <c r="L696" s="157"/>
      <c r="M696" s="162"/>
      <c r="T696" s="163"/>
      <c r="AT696" s="158" t="s">
        <v>173</v>
      </c>
      <c r="AU696" s="158" t="s">
        <v>82</v>
      </c>
      <c r="AV696" s="13" t="s">
        <v>82</v>
      </c>
      <c r="AW696" s="13" t="s">
        <v>32</v>
      </c>
      <c r="AX696" s="13" t="s">
        <v>73</v>
      </c>
      <c r="AY696" s="158" t="s">
        <v>161</v>
      </c>
    </row>
    <row r="697" spans="2:51" s="12" customFormat="1" ht="12">
      <c r="B697" s="150"/>
      <c r="D697" s="151" t="s">
        <v>173</v>
      </c>
      <c r="E697" s="152" t="s">
        <v>3</v>
      </c>
      <c r="F697" s="153" t="s">
        <v>3247</v>
      </c>
      <c r="H697" s="152" t="s">
        <v>3</v>
      </c>
      <c r="I697" s="154"/>
      <c r="L697" s="150"/>
      <c r="M697" s="155"/>
      <c r="T697" s="156"/>
      <c r="AT697" s="152" t="s">
        <v>173</v>
      </c>
      <c r="AU697" s="152" t="s">
        <v>82</v>
      </c>
      <c r="AV697" s="12" t="s">
        <v>80</v>
      </c>
      <c r="AW697" s="12" t="s">
        <v>32</v>
      </c>
      <c r="AX697" s="12" t="s">
        <v>73</v>
      </c>
      <c r="AY697" s="152" t="s">
        <v>161</v>
      </c>
    </row>
    <row r="698" spans="2:51" s="13" customFormat="1" ht="12">
      <c r="B698" s="157"/>
      <c r="D698" s="151" t="s">
        <v>173</v>
      </c>
      <c r="E698" s="158" t="s">
        <v>3</v>
      </c>
      <c r="F698" s="159" t="s">
        <v>3248</v>
      </c>
      <c r="H698" s="160">
        <v>1.995</v>
      </c>
      <c r="I698" s="161"/>
      <c r="L698" s="157"/>
      <c r="M698" s="162"/>
      <c r="T698" s="163"/>
      <c r="AT698" s="158" t="s">
        <v>173</v>
      </c>
      <c r="AU698" s="158" t="s">
        <v>82</v>
      </c>
      <c r="AV698" s="13" t="s">
        <v>82</v>
      </c>
      <c r="AW698" s="13" t="s">
        <v>32</v>
      </c>
      <c r="AX698" s="13" t="s">
        <v>73</v>
      </c>
      <c r="AY698" s="158" t="s">
        <v>161</v>
      </c>
    </row>
    <row r="699" spans="2:51" s="14" customFormat="1" ht="12">
      <c r="B699" s="164"/>
      <c r="D699" s="151" t="s">
        <v>173</v>
      </c>
      <c r="E699" s="165" t="s">
        <v>3</v>
      </c>
      <c r="F699" s="166" t="s">
        <v>192</v>
      </c>
      <c r="H699" s="167">
        <v>220.781</v>
      </c>
      <c r="I699" s="168"/>
      <c r="L699" s="164"/>
      <c r="M699" s="169"/>
      <c r="T699" s="170"/>
      <c r="AT699" s="165" t="s">
        <v>173</v>
      </c>
      <c r="AU699" s="165" t="s">
        <v>82</v>
      </c>
      <c r="AV699" s="14" t="s">
        <v>169</v>
      </c>
      <c r="AW699" s="14" t="s">
        <v>32</v>
      </c>
      <c r="AX699" s="14" t="s">
        <v>80</v>
      </c>
      <c r="AY699" s="165" t="s">
        <v>161</v>
      </c>
    </row>
    <row r="700" spans="2:65" s="1" customFormat="1" ht="49.15" customHeight="1">
      <c r="B700" s="132"/>
      <c r="C700" s="133" t="s">
        <v>848</v>
      </c>
      <c r="D700" s="133" t="s">
        <v>164</v>
      </c>
      <c r="E700" s="134" t="s">
        <v>764</v>
      </c>
      <c r="F700" s="135" t="s">
        <v>765</v>
      </c>
      <c r="G700" s="136" t="s">
        <v>167</v>
      </c>
      <c r="H700" s="137">
        <v>1.379</v>
      </c>
      <c r="I700" s="138"/>
      <c r="J700" s="139">
        <f>ROUND(I700*H700,2)</f>
        <v>0</v>
      </c>
      <c r="K700" s="135" t="s">
        <v>168</v>
      </c>
      <c r="L700" s="33"/>
      <c r="M700" s="140" t="s">
        <v>3</v>
      </c>
      <c r="N700" s="141" t="s">
        <v>44</v>
      </c>
      <c r="P700" s="142">
        <f>O700*H700</f>
        <v>0</v>
      </c>
      <c r="Q700" s="142">
        <v>0</v>
      </c>
      <c r="R700" s="142">
        <f>Q700*H700</f>
        <v>0</v>
      </c>
      <c r="S700" s="142">
        <v>0.059</v>
      </c>
      <c r="T700" s="143">
        <f>S700*H700</f>
        <v>0.081361</v>
      </c>
      <c r="AR700" s="144" t="s">
        <v>169</v>
      </c>
      <c r="AT700" s="144" t="s">
        <v>164</v>
      </c>
      <c r="AU700" s="144" t="s">
        <v>82</v>
      </c>
      <c r="AY700" s="18" t="s">
        <v>161</v>
      </c>
      <c r="BE700" s="145">
        <f>IF(N700="základní",J700,0)</f>
        <v>0</v>
      </c>
      <c r="BF700" s="145">
        <f>IF(N700="snížená",J700,0)</f>
        <v>0</v>
      </c>
      <c r="BG700" s="145">
        <f>IF(N700="zákl. přenesená",J700,0)</f>
        <v>0</v>
      </c>
      <c r="BH700" s="145">
        <f>IF(N700="sníž. přenesená",J700,0)</f>
        <v>0</v>
      </c>
      <c r="BI700" s="145">
        <f>IF(N700="nulová",J700,0)</f>
        <v>0</v>
      </c>
      <c r="BJ700" s="18" t="s">
        <v>80</v>
      </c>
      <c r="BK700" s="145">
        <f>ROUND(I700*H700,2)</f>
        <v>0</v>
      </c>
      <c r="BL700" s="18" t="s">
        <v>169</v>
      </c>
      <c r="BM700" s="144" t="s">
        <v>3249</v>
      </c>
    </row>
    <row r="701" spans="2:47" s="1" customFormat="1" ht="12">
      <c r="B701" s="33"/>
      <c r="D701" s="146" t="s">
        <v>171</v>
      </c>
      <c r="F701" s="147" t="s">
        <v>767</v>
      </c>
      <c r="I701" s="148"/>
      <c r="L701" s="33"/>
      <c r="M701" s="149"/>
      <c r="T701" s="54"/>
      <c r="AT701" s="18" t="s">
        <v>171</v>
      </c>
      <c r="AU701" s="18" t="s">
        <v>82</v>
      </c>
    </row>
    <row r="702" spans="2:51" s="12" customFormat="1" ht="12">
      <c r="B702" s="150"/>
      <c r="D702" s="151" t="s">
        <v>173</v>
      </c>
      <c r="E702" s="152" t="s">
        <v>3</v>
      </c>
      <c r="F702" s="153" t="s">
        <v>299</v>
      </c>
      <c r="H702" s="152" t="s">
        <v>3</v>
      </c>
      <c r="I702" s="154"/>
      <c r="L702" s="150"/>
      <c r="M702" s="155"/>
      <c r="T702" s="156"/>
      <c r="AT702" s="152" t="s">
        <v>173</v>
      </c>
      <c r="AU702" s="152" t="s">
        <v>82</v>
      </c>
      <c r="AV702" s="12" t="s">
        <v>80</v>
      </c>
      <c r="AW702" s="12" t="s">
        <v>32</v>
      </c>
      <c r="AX702" s="12" t="s">
        <v>73</v>
      </c>
      <c r="AY702" s="152" t="s">
        <v>161</v>
      </c>
    </row>
    <row r="703" spans="2:51" s="12" customFormat="1" ht="12">
      <c r="B703" s="150"/>
      <c r="D703" s="151" t="s">
        <v>173</v>
      </c>
      <c r="E703" s="152" t="s">
        <v>3</v>
      </c>
      <c r="F703" s="153" t="s">
        <v>3250</v>
      </c>
      <c r="H703" s="152" t="s">
        <v>3</v>
      </c>
      <c r="I703" s="154"/>
      <c r="L703" s="150"/>
      <c r="M703" s="155"/>
      <c r="T703" s="156"/>
      <c r="AT703" s="152" t="s">
        <v>173</v>
      </c>
      <c r="AU703" s="152" t="s">
        <v>82</v>
      </c>
      <c r="AV703" s="12" t="s">
        <v>80</v>
      </c>
      <c r="AW703" s="12" t="s">
        <v>32</v>
      </c>
      <c r="AX703" s="12" t="s">
        <v>73</v>
      </c>
      <c r="AY703" s="152" t="s">
        <v>161</v>
      </c>
    </row>
    <row r="704" spans="2:51" s="13" customFormat="1" ht="12">
      <c r="B704" s="157"/>
      <c r="D704" s="151" t="s">
        <v>173</v>
      </c>
      <c r="E704" s="158" t="s">
        <v>3</v>
      </c>
      <c r="F704" s="159" t="s">
        <v>3251</v>
      </c>
      <c r="H704" s="160">
        <v>1.379</v>
      </c>
      <c r="I704" s="161"/>
      <c r="L704" s="157"/>
      <c r="M704" s="162"/>
      <c r="T704" s="163"/>
      <c r="AT704" s="158" t="s">
        <v>173</v>
      </c>
      <c r="AU704" s="158" t="s">
        <v>82</v>
      </c>
      <c r="AV704" s="13" t="s">
        <v>82</v>
      </c>
      <c r="AW704" s="13" t="s">
        <v>32</v>
      </c>
      <c r="AX704" s="13" t="s">
        <v>80</v>
      </c>
      <c r="AY704" s="158" t="s">
        <v>161</v>
      </c>
    </row>
    <row r="705" spans="2:65" s="1" customFormat="1" ht="24.2" customHeight="1">
      <c r="B705" s="132"/>
      <c r="C705" s="133" t="s">
        <v>852</v>
      </c>
      <c r="D705" s="133" t="s">
        <v>164</v>
      </c>
      <c r="E705" s="134" t="s">
        <v>769</v>
      </c>
      <c r="F705" s="135" t="s">
        <v>770</v>
      </c>
      <c r="G705" s="136" t="s">
        <v>340</v>
      </c>
      <c r="H705" s="137">
        <v>135.375</v>
      </c>
      <c r="I705" s="138"/>
      <c r="J705" s="139">
        <f>ROUND(I705*H705,2)</f>
        <v>0</v>
      </c>
      <c r="K705" s="135" t="s">
        <v>168</v>
      </c>
      <c r="L705" s="33"/>
      <c r="M705" s="140" t="s">
        <v>3</v>
      </c>
      <c r="N705" s="141" t="s">
        <v>44</v>
      </c>
      <c r="P705" s="142">
        <f>O705*H705</f>
        <v>0</v>
      </c>
      <c r="Q705" s="142">
        <v>0</v>
      </c>
      <c r="R705" s="142">
        <f>Q705*H705</f>
        <v>0</v>
      </c>
      <c r="S705" s="142">
        <v>0.009</v>
      </c>
      <c r="T705" s="143">
        <f>S705*H705</f>
        <v>1.218375</v>
      </c>
      <c r="AR705" s="144" t="s">
        <v>169</v>
      </c>
      <c r="AT705" s="144" t="s">
        <v>164</v>
      </c>
      <c r="AU705" s="144" t="s">
        <v>82</v>
      </c>
      <c r="AY705" s="18" t="s">
        <v>161</v>
      </c>
      <c r="BE705" s="145">
        <f>IF(N705="základní",J705,0)</f>
        <v>0</v>
      </c>
      <c r="BF705" s="145">
        <f>IF(N705="snížená",J705,0)</f>
        <v>0</v>
      </c>
      <c r="BG705" s="145">
        <f>IF(N705="zákl. přenesená",J705,0)</f>
        <v>0</v>
      </c>
      <c r="BH705" s="145">
        <f>IF(N705="sníž. přenesená",J705,0)</f>
        <v>0</v>
      </c>
      <c r="BI705" s="145">
        <f>IF(N705="nulová",J705,0)</f>
        <v>0</v>
      </c>
      <c r="BJ705" s="18" t="s">
        <v>80</v>
      </c>
      <c r="BK705" s="145">
        <f>ROUND(I705*H705,2)</f>
        <v>0</v>
      </c>
      <c r="BL705" s="18" t="s">
        <v>169</v>
      </c>
      <c r="BM705" s="144" t="s">
        <v>3252</v>
      </c>
    </row>
    <row r="706" spans="2:47" s="1" customFormat="1" ht="12">
      <c r="B706" s="33"/>
      <c r="D706" s="146" t="s">
        <v>171</v>
      </c>
      <c r="F706" s="147" t="s">
        <v>772</v>
      </c>
      <c r="I706" s="148"/>
      <c r="L706" s="33"/>
      <c r="M706" s="149"/>
      <c r="T706" s="54"/>
      <c r="AT706" s="18" t="s">
        <v>171</v>
      </c>
      <c r="AU706" s="18" t="s">
        <v>82</v>
      </c>
    </row>
    <row r="707" spans="2:51" s="12" customFormat="1" ht="12">
      <c r="B707" s="150"/>
      <c r="D707" s="151" t="s">
        <v>173</v>
      </c>
      <c r="E707" s="152" t="s">
        <v>3</v>
      </c>
      <c r="F707" s="153" t="s">
        <v>299</v>
      </c>
      <c r="H707" s="152" t="s">
        <v>3</v>
      </c>
      <c r="I707" s="154"/>
      <c r="L707" s="150"/>
      <c r="M707" s="155"/>
      <c r="T707" s="156"/>
      <c r="AT707" s="152" t="s">
        <v>173</v>
      </c>
      <c r="AU707" s="152" t="s">
        <v>82</v>
      </c>
      <c r="AV707" s="12" t="s">
        <v>80</v>
      </c>
      <c r="AW707" s="12" t="s">
        <v>32</v>
      </c>
      <c r="AX707" s="12" t="s">
        <v>73</v>
      </c>
      <c r="AY707" s="152" t="s">
        <v>161</v>
      </c>
    </row>
    <row r="708" spans="2:51" s="12" customFormat="1" ht="12">
      <c r="B708" s="150"/>
      <c r="D708" s="151" t="s">
        <v>173</v>
      </c>
      <c r="E708" s="152" t="s">
        <v>3</v>
      </c>
      <c r="F708" s="153" t="s">
        <v>3054</v>
      </c>
      <c r="H708" s="152" t="s">
        <v>3</v>
      </c>
      <c r="I708" s="154"/>
      <c r="L708" s="150"/>
      <c r="M708" s="155"/>
      <c r="T708" s="156"/>
      <c r="AT708" s="152" t="s">
        <v>173</v>
      </c>
      <c r="AU708" s="152" t="s">
        <v>82</v>
      </c>
      <c r="AV708" s="12" t="s">
        <v>80</v>
      </c>
      <c r="AW708" s="12" t="s">
        <v>32</v>
      </c>
      <c r="AX708" s="12" t="s">
        <v>73</v>
      </c>
      <c r="AY708" s="152" t="s">
        <v>161</v>
      </c>
    </row>
    <row r="709" spans="2:51" s="13" customFormat="1" ht="12">
      <c r="B709" s="157"/>
      <c r="D709" s="151" t="s">
        <v>173</v>
      </c>
      <c r="E709" s="158" t="s">
        <v>3</v>
      </c>
      <c r="F709" s="159" t="s">
        <v>3253</v>
      </c>
      <c r="H709" s="160">
        <v>10.9</v>
      </c>
      <c r="I709" s="161"/>
      <c r="L709" s="157"/>
      <c r="M709" s="162"/>
      <c r="T709" s="163"/>
      <c r="AT709" s="158" t="s">
        <v>173</v>
      </c>
      <c r="AU709" s="158" t="s">
        <v>82</v>
      </c>
      <c r="AV709" s="13" t="s">
        <v>82</v>
      </c>
      <c r="AW709" s="13" t="s">
        <v>32</v>
      </c>
      <c r="AX709" s="13" t="s">
        <v>73</v>
      </c>
      <c r="AY709" s="158" t="s">
        <v>161</v>
      </c>
    </row>
    <row r="710" spans="2:51" s="12" customFormat="1" ht="12">
      <c r="B710" s="150"/>
      <c r="D710" s="151" t="s">
        <v>173</v>
      </c>
      <c r="E710" s="152" t="s">
        <v>3</v>
      </c>
      <c r="F710" s="153" t="s">
        <v>3056</v>
      </c>
      <c r="H710" s="152" t="s">
        <v>3</v>
      </c>
      <c r="I710" s="154"/>
      <c r="L710" s="150"/>
      <c r="M710" s="155"/>
      <c r="T710" s="156"/>
      <c r="AT710" s="152" t="s">
        <v>173</v>
      </c>
      <c r="AU710" s="152" t="s">
        <v>82</v>
      </c>
      <c r="AV710" s="12" t="s">
        <v>80</v>
      </c>
      <c r="AW710" s="12" t="s">
        <v>32</v>
      </c>
      <c r="AX710" s="12" t="s">
        <v>73</v>
      </c>
      <c r="AY710" s="152" t="s">
        <v>161</v>
      </c>
    </row>
    <row r="711" spans="2:51" s="13" customFormat="1" ht="12">
      <c r="B711" s="157"/>
      <c r="D711" s="151" t="s">
        <v>173</v>
      </c>
      <c r="E711" s="158" t="s">
        <v>3</v>
      </c>
      <c r="F711" s="159" t="s">
        <v>3254</v>
      </c>
      <c r="H711" s="160">
        <v>9.74</v>
      </c>
      <c r="I711" s="161"/>
      <c r="L711" s="157"/>
      <c r="M711" s="162"/>
      <c r="T711" s="163"/>
      <c r="AT711" s="158" t="s">
        <v>173</v>
      </c>
      <c r="AU711" s="158" t="s">
        <v>82</v>
      </c>
      <c r="AV711" s="13" t="s">
        <v>82</v>
      </c>
      <c r="AW711" s="13" t="s">
        <v>32</v>
      </c>
      <c r="AX711" s="13" t="s">
        <v>73</v>
      </c>
      <c r="AY711" s="158" t="s">
        <v>161</v>
      </c>
    </row>
    <row r="712" spans="2:51" s="12" customFormat="1" ht="12">
      <c r="B712" s="150"/>
      <c r="D712" s="151" t="s">
        <v>173</v>
      </c>
      <c r="E712" s="152" t="s">
        <v>3</v>
      </c>
      <c r="F712" s="153" t="s">
        <v>3058</v>
      </c>
      <c r="H712" s="152" t="s">
        <v>3</v>
      </c>
      <c r="I712" s="154"/>
      <c r="L712" s="150"/>
      <c r="M712" s="155"/>
      <c r="T712" s="156"/>
      <c r="AT712" s="152" t="s">
        <v>173</v>
      </c>
      <c r="AU712" s="152" t="s">
        <v>82</v>
      </c>
      <c r="AV712" s="12" t="s">
        <v>80</v>
      </c>
      <c r="AW712" s="12" t="s">
        <v>32</v>
      </c>
      <c r="AX712" s="12" t="s">
        <v>73</v>
      </c>
      <c r="AY712" s="152" t="s">
        <v>161</v>
      </c>
    </row>
    <row r="713" spans="2:51" s="13" customFormat="1" ht="12">
      <c r="B713" s="157"/>
      <c r="D713" s="151" t="s">
        <v>173</v>
      </c>
      <c r="E713" s="158" t="s">
        <v>3</v>
      </c>
      <c r="F713" s="159" t="s">
        <v>3255</v>
      </c>
      <c r="H713" s="160">
        <v>5.6</v>
      </c>
      <c r="I713" s="161"/>
      <c r="L713" s="157"/>
      <c r="M713" s="162"/>
      <c r="T713" s="163"/>
      <c r="AT713" s="158" t="s">
        <v>173</v>
      </c>
      <c r="AU713" s="158" t="s">
        <v>82</v>
      </c>
      <c r="AV713" s="13" t="s">
        <v>82</v>
      </c>
      <c r="AW713" s="13" t="s">
        <v>32</v>
      </c>
      <c r="AX713" s="13" t="s">
        <v>73</v>
      </c>
      <c r="AY713" s="158" t="s">
        <v>161</v>
      </c>
    </row>
    <row r="714" spans="2:51" s="12" customFormat="1" ht="12">
      <c r="B714" s="150"/>
      <c r="D714" s="151" t="s">
        <v>173</v>
      </c>
      <c r="E714" s="152" t="s">
        <v>3</v>
      </c>
      <c r="F714" s="153" t="s">
        <v>3060</v>
      </c>
      <c r="H714" s="152" t="s">
        <v>3</v>
      </c>
      <c r="I714" s="154"/>
      <c r="L714" s="150"/>
      <c r="M714" s="155"/>
      <c r="T714" s="156"/>
      <c r="AT714" s="152" t="s">
        <v>173</v>
      </c>
      <c r="AU714" s="152" t="s">
        <v>82</v>
      </c>
      <c r="AV714" s="12" t="s">
        <v>80</v>
      </c>
      <c r="AW714" s="12" t="s">
        <v>32</v>
      </c>
      <c r="AX714" s="12" t="s">
        <v>73</v>
      </c>
      <c r="AY714" s="152" t="s">
        <v>161</v>
      </c>
    </row>
    <row r="715" spans="2:51" s="13" customFormat="1" ht="12">
      <c r="B715" s="157"/>
      <c r="D715" s="151" t="s">
        <v>173</v>
      </c>
      <c r="E715" s="158" t="s">
        <v>3</v>
      </c>
      <c r="F715" s="159" t="s">
        <v>3256</v>
      </c>
      <c r="H715" s="160">
        <v>11.055</v>
      </c>
      <c r="I715" s="161"/>
      <c r="L715" s="157"/>
      <c r="M715" s="162"/>
      <c r="T715" s="163"/>
      <c r="AT715" s="158" t="s">
        <v>173</v>
      </c>
      <c r="AU715" s="158" t="s">
        <v>82</v>
      </c>
      <c r="AV715" s="13" t="s">
        <v>82</v>
      </c>
      <c r="AW715" s="13" t="s">
        <v>32</v>
      </c>
      <c r="AX715" s="13" t="s">
        <v>73</v>
      </c>
      <c r="AY715" s="158" t="s">
        <v>161</v>
      </c>
    </row>
    <row r="716" spans="2:51" s="12" customFormat="1" ht="12">
      <c r="B716" s="150"/>
      <c r="D716" s="151" t="s">
        <v>173</v>
      </c>
      <c r="E716" s="152" t="s">
        <v>3</v>
      </c>
      <c r="F716" s="153" t="s">
        <v>3257</v>
      </c>
      <c r="H716" s="152" t="s">
        <v>3</v>
      </c>
      <c r="I716" s="154"/>
      <c r="L716" s="150"/>
      <c r="M716" s="155"/>
      <c r="T716" s="156"/>
      <c r="AT716" s="152" t="s">
        <v>173</v>
      </c>
      <c r="AU716" s="152" t="s">
        <v>82</v>
      </c>
      <c r="AV716" s="12" t="s">
        <v>80</v>
      </c>
      <c r="AW716" s="12" t="s">
        <v>32</v>
      </c>
      <c r="AX716" s="12" t="s">
        <v>73</v>
      </c>
      <c r="AY716" s="152" t="s">
        <v>161</v>
      </c>
    </row>
    <row r="717" spans="2:51" s="13" customFormat="1" ht="12">
      <c r="B717" s="157"/>
      <c r="D717" s="151" t="s">
        <v>173</v>
      </c>
      <c r="E717" s="158" t="s">
        <v>3</v>
      </c>
      <c r="F717" s="159" t="s">
        <v>3258</v>
      </c>
      <c r="H717" s="160">
        <v>84.385</v>
      </c>
      <c r="I717" s="161"/>
      <c r="L717" s="157"/>
      <c r="M717" s="162"/>
      <c r="T717" s="163"/>
      <c r="AT717" s="158" t="s">
        <v>173</v>
      </c>
      <c r="AU717" s="158" t="s">
        <v>82</v>
      </c>
      <c r="AV717" s="13" t="s">
        <v>82</v>
      </c>
      <c r="AW717" s="13" t="s">
        <v>32</v>
      </c>
      <c r="AX717" s="13" t="s">
        <v>73</v>
      </c>
      <c r="AY717" s="158" t="s">
        <v>161</v>
      </c>
    </row>
    <row r="718" spans="2:51" s="12" customFormat="1" ht="12">
      <c r="B718" s="150"/>
      <c r="D718" s="151" t="s">
        <v>173</v>
      </c>
      <c r="E718" s="152" t="s">
        <v>3</v>
      </c>
      <c r="F718" s="153" t="s">
        <v>3259</v>
      </c>
      <c r="H718" s="152" t="s">
        <v>3</v>
      </c>
      <c r="I718" s="154"/>
      <c r="L718" s="150"/>
      <c r="M718" s="155"/>
      <c r="T718" s="156"/>
      <c r="AT718" s="152" t="s">
        <v>173</v>
      </c>
      <c r="AU718" s="152" t="s">
        <v>82</v>
      </c>
      <c r="AV718" s="12" t="s">
        <v>80</v>
      </c>
      <c r="AW718" s="12" t="s">
        <v>32</v>
      </c>
      <c r="AX718" s="12" t="s">
        <v>73</v>
      </c>
      <c r="AY718" s="152" t="s">
        <v>161</v>
      </c>
    </row>
    <row r="719" spans="2:51" s="13" customFormat="1" ht="12">
      <c r="B719" s="157"/>
      <c r="D719" s="151" t="s">
        <v>173</v>
      </c>
      <c r="E719" s="158" t="s">
        <v>3</v>
      </c>
      <c r="F719" s="159" t="s">
        <v>3260</v>
      </c>
      <c r="H719" s="160">
        <v>13.695</v>
      </c>
      <c r="I719" s="161"/>
      <c r="L719" s="157"/>
      <c r="M719" s="162"/>
      <c r="T719" s="163"/>
      <c r="AT719" s="158" t="s">
        <v>173</v>
      </c>
      <c r="AU719" s="158" t="s">
        <v>82</v>
      </c>
      <c r="AV719" s="13" t="s">
        <v>82</v>
      </c>
      <c r="AW719" s="13" t="s">
        <v>32</v>
      </c>
      <c r="AX719" s="13" t="s">
        <v>73</v>
      </c>
      <c r="AY719" s="158" t="s">
        <v>161</v>
      </c>
    </row>
    <row r="720" spans="2:51" s="14" customFormat="1" ht="12">
      <c r="B720" s="164"/>
      <c r="D720" s="151" t="s">
        <v>173</v>
      </c>
      <c r="E720" s="165" t="s">
        <v>3</v>
      </c>
      <c r="F720" s="166" t="s">
        <v>192</v>
      </c>
      <c r="H720" s="167">
        <v>135.375</v>
      </c>
      <c r="I720" s="168"/>
      <c r="L720" s="164"/>
      <c r="M720" s="169"/>
      <c r="T720" s="170"/>
      <c r="AT720" s="165" t="s">
        <v>173</v>
      </c>
      <c r="AU720" s="165" t="s">
        <v>82</v>
      </c>
      <c r="AV720" s="14" t="s">
        <v>169</v>
      </c>
      <c r="AW720" s="14" t="s">
        <v>32</v>
      </c>
      <c r="AX720" s="14" t="s">
        <v>80</v>
      </c>
      <c r="AY720" s="165" t="s">
        <v>161</v>
      </c>
    </row>
    <row r="721" spans="2:65" s="1" customFormat="1" ht="33" customHeight="1">
      <c r="B721" s="132"/>
      <c r="C721" s="133" t="s">
        <v>856</v>
      </c>
      <c r="D721" s="133" t="s">
        <v>164</v>
      </c>
      <c r="E721" s="134" t="s">
        <v>775</v>
      </c>
      <c r="F721" s="135" t="s">
        <v>776</v>
      </c>
      <c r="G721" s="136" t="s">
        <v>203</v>
      </c>
      <c r="H721" s="137">
        <v>28.802</v>
      </c>
      <c r="I721" s="138"/>
      <c r="J721" s="139">
        <f>ROUND(I721*H721,2)</f>
        <v>0</v>
      </c>
      <c r="K721" s="135" t="s">
        <v>168</v>
      </c>
      <c r="L721" s="33"/>
      <c r="M721" s="140" t="s">
        <v>3</v>
      </c>
      <c r="N721" s="141" t="s">
        <v>44</v>
      </c>
      <c r="P721" s="142">
        <f>O721*H721</f>
        <v>0</v>
      </c>
      <c r="Q721" s="142">
        <v>0</v>
      </c>
      <c r="R721" s="142">
        <f>Q721*H721</f>
        <v>0</v>
      </c>
      <c r="S721" s="142">
        <v>1.4</v>
      </c>
      <c r="T721" s="143">
        <f>S721*H721</f>
        <v>40.322799999999994</v>
      </c>
      <c r="AR721" s="144" t="s">
        <v>169</v>
      </c>
      <c r="AT721" s="144" t="s">
        <v>164</v>
      </c>
      <c r="AU721" s="144" t="s">
        <v>82</v>
      </c>
      <c r="AY721" s="18" t="s">
        <v>161</v>
      </c>
      <c r="BE721" s="145">
        <f>IF(N721="základní",J721,0)</f>
        <v>0</v>
      </c>
      <c r="BF721" s="145">
        <f>IF(N721="snížená",J721,0)</f>
        <v>0</v>
      </c>
      <c r="BG721" s="145">
        <f>IF(N721="zákl. přenesená",J721,0)</f>
        <v>0</v>
      </c>
      <c r="BH721" s="145">
        <f>IF(N721="sníž. přenesená",J721,0)</f>
        <v>0</v>
      </c>
      <c r="BI721" s="145">
        <f>IF(N721="nulová",J721,0)</f>
        <v>0</v>
      </c>
      <c r="BJ721" s="18" t="s">
        <v>80</v>
      </c>
      <c r="BK721" s="145">
        <f>ROUND(I721*H721,2)</f>
        <v>0</v>
      </c>
      <c r="BL721" s="18" t="s">
        <v>169</v>
      </c>
      <c r="BM721" s="144" t="s">
        <v>3261</v>
      </c>
    </row>
    <row r="722" spans="2:47" s="1" customFormat="1" ht="12">
      <c r="B722" s="33"/>
      <c r="D722" s="146" t="s">
        <v>171</v>
      </c>
      <c r="F722" s="147" t="s">
        <v>778</v>
      </c>
      <c r="I722" s="148"/>
      <c r="L722" s="33"/>
      <c r="M722" s="149"/>
      <c r="T722" s="54"/>
      <c r="AT722" s="18" t="s">
        <v>171</v>
      </c>
      <c r="AU722" s="18" t="s">
        <v>82</v>
      </c>
    </row>
    <row r="723" spans="2:51" s="12" customFormat="1" ht="12">
      <c r="B723" s="150"/>
      <c r="D723" s="151" t="s">
        <v>173</v>
      </c>
      <c r="E723" s="152" t="s">
        <v>3</v>
      </c>
      <c r="F723" s="153" t="s">
        <v>2850</v>
      </c>
      <c r="H723" s="152" t="s">
        <v>3</v>
      </c>
      <c r="I723" s="154"/>
      <c r="L723" s="150"/>
      <c r="M723" s="155"/>
      <c r="T723" s="156"/>
      <c r="AT723" s="152" t="s">
        <v>173</v>
      </c>
      <c r="AU723" s="152" t="s">
        <v>82</v>
      </c>
      <c r="AV723" s="12" t="s">
        <v>80</v>
      </c>
      <c r="AW723" s="12" t="s">
        <v>32</v>
      </c>
      <c r="AX723" s="12" t="s">
        <v>73</v>
      </c>
      <c r="AY723" s="152" t="s">
        <v>161</v>
      </c>
    </row>
    <row r="724" spans="2:51" s="13" customFormat="1" ht="12">
      <c r="B724" s="157"/>
      <c r="D724" s="151" t="s">
        <v>173</v>
      </c>
      <c r="E724" s="158" t="s">
        <v>3</v>
      </c>
      <c r="F724" s="159" t="s">
        <v>3262</v>
      </c>
      <c r="H724" s="160">
        <v>25.447</v>
      </c>
      <c r="I724" s="161"/>
      <c r="L724" s="157"/>
      <c r="M724" s="162"/>
      <c r="T724" s="163"/>
      <c r="AT724" s="158" t="s">
        <v>173</v>
      </c>
      <c r="AU724" s="158" t="s">
        <v>82</v>
      </c>
      <c r="AV724" s="13" t="s">
        <v>82</v>
      </c>
      <c r="AW724" s="13" t="s">
        <v>32</v>
      </c>
      <c r="AX724" s="13" t="s">
        <v>73</v>
      </c>
      <c r="AY724" s="158" t="s">
        <v>161</v>
      </c>
    </row>
    <row r="725" spans="2:51" s="12" customFormat="1" ht="12">
      <c r="B725" s="150"/>
      <c r="D725" s="151" t="s">
        <v>173</v>
      </c>
      <c r="E725" s="152" t="s">
        <v>3</v>
      </c>
      <c r="F725" s="153" t="s">
        <v>3231</v>
      </c>
      <c r="H725" s="152" t="s">
        <v>3</v>
      </c>
      <c r="I725" s="154"/>
      <c r="L725" s="150"/>
      <c r="M725" s="155"/>
      <c r="T725" s="156"/>
      <c r="AT725" s="152" t="s">
        <v>173</v>
      </c>
      <c r="AU725" s="152" t="s">
        <v>82</v>
      </c>
      <c r="AV725" s="12" t="s">
        <v>80</v>
      </c>
      <c r="AW725" s="12" t="s">
        <v>32</v>
      </c>
      <c r="AX725" s="12" t="s">
        <v>73</v>
      </c>
      <c r="AY725" s="152" t="s">
        <v>161</v>
      </c>
    </row>
    <row r="726" spans="2:51" s="13" customFormat="1" ht="12">
      <c r="B726" s="157"/>
      <c r="D726" s="151" t="s">
        <v>173</v>
      </c>
      <c r="E726" s="158" t="s">
        <v>3</v>
      </c>
      <c r="F726" s="159" t="s">
        <v>3264</v>
      </c>
      <c r="H726" s="160">
        <v>0.305</v>
      </c>
      <c r="I726" s="161"/>
      <c r="L726" s="157"/>
      <c r="M726" s="162"/>
      <c r="T726" s="163"/>
      <c r="AT726" s="158" t="s">
        <v>173</v>
      </c>
      <c r="AU726" s="158" t="s">
        <v>82</v>
      </c>
      <c r="AV726" s="13" t="s">
        <v>82</v>
      </c>
      <c r="AW726" s="13" t="s">
        <v>32</v>
      </c>
      <c r="AX726" s="13" t="s">
        <v>73</v>
      </c>
      <c r="AY726" s="158" t="s">
        <v>161</v>
      </c>
    </row>
    <row r="727" spans="2:51" s="12" customFormat="1" ht="12">
      <c r="B727" s="150"/>
      <c r="D727" s="151" t="s">
        <v>173</v>
      </c>
      <c r="E727" s="152" t="s">
        <v>3</v>
      </c>
      <c r="F727" s="153" t="s">
        <v>3233</v>
      </c>
      <c r="H727" s="152" t="s">
        <v>3</v>
      </c>
      <c r="I727" s="154"/>
      <c r="L727" s="150"/>
      <c r="M727" s="155"/>
      <c r="T727" s="156"/>
      <c r="AT727" s="152" t="s">
        <v>173</v>
      </c>
      <c r="AU727" s="152" t="s">
        <v>82</v>
      </c>
      <c r="AV727" s="12" t="s">
        <v>80</v>
      </c>
      <c r="AW727" s="12" t="s">
        <v>32</v>
      </c>
      <c r="AX727" s="12" t="s">
        <v>73</v>
      </c>
      <c r="AY727" s="152" t="s">
        <v>161</v>
      </c>
    </row>
    <row r="728" spans="2:51" s="13" customFormat="1" ht="12">
      <c r="B728" s="157"/>
      <c r="D728" s="151" t="s">
        <v>173</v>
      </c>
      <c r="E728" s="158" t="s">
        <v>3</v>
      </c>
      <c r="F728" s="159" t="s">
        <v>3265</v>
      </c>
      <c r="H728" s="160">
        <v>2.661</v>
      </c>
      <c r="I728" s="161"/>
      <c r="L728" s="157"/>
      <c r="M728" s="162"/>
      <c r="T728" s="163"/>
      <c r="AT728" s="158" t="s">
        <v>173</v>
      </c>
      <c r="AU728" s="158" t="s">
        <v>82</v>
      </c>
      <c r="AV728" s="13" t="s">
        <v>82</v>
      </c>
      <c r="AW728" s="13" t="s">
        <v>32</v>
      </c>
      <c r="AX728" s="13" t="s">
        <v>73</v>
      </c>
      <c r="AY728" s="158" t="s">
        <v>161</v>
      </c>
    </row>
    <row r="729" spans="2:51" s="12" customFormat="1" ht="12">
      <c r="B729" s="150"/>
      <c r="D729" s="151" t="s">
        <v>173</v>
      </c>
      <c r="E729" s="152" t="s">
        <v>3</v>
      </c>
      <c r="F729" s="153" t="s">
        <v>3235</v>
      </c>
      <c r="H729" s="152" t="s">
        <v>3</v>
      </c>
      <c r="I729" s="154"/>
      <c r="L729" s="150"/>
      <c r="M729" s="155"/>
      <c r="T729" s="156"/>
      <c r="AT729" s="152" t="s">
        <v>173</v>
      </c>
      <c r="AU729" s="152" t="s">
        <v>82</v>
      </c>
      <c r="AV729" s="12" t="s">
        <v>80</v>
      </c>
      <c r="AW729" s="12" t="s">
        <v>32</v>
      </c>
      <c r="AX729" s="12" t="s">
        <v>73</v>
      </c>
      <c r="AY729" s="152" t="s">
        <v>161</v>
      </c>
    </row>
    <row r="730" spans="2:51" s="13" customFormat="1" ht="12">
      <c r="B730" s="157"/>
      <c r="D730" s="151" t="s">
        <v>173</v>
      </c>
      <c r="E730" s="158" t="s">
        <v>3</v>
      </c>
      <c r="F730" s="159" t="s">
        <v>3266</v>
      </c>
      <c r="H730" s="160">
        <v>0.389</v>
      </c>
      <c r="I730" s="161"/>
      <c r="L730" s="157"/>
      <c r="M730" s="162"/>
      <c r="T730" s="163"/>
      <c r="AT730" s="158" t="s">
        <v>173</v>
      </c>
      <c r="AU730" s="158" t="s">
        <v>82</v>
      </c>
      <c r="AV730" s="13" t="s">
        <v>82</v>
      </c>
      <c r="AW730" s="13" t="s">
        <v>32</v>
      </c>
      <c r="AX730" s="13" t="s">
        <v>73</v>
      </c>
      <c r="AY730" s="158" t="s">
        <v>161</v>
      </c>
    </row>
    <row r="731" spans="2:51" s="14" customFormat="1" ht="12">
      <c r="B731" s="164"/>
      <c r="D731" s="151" t="s">
        <v>173</v>
      </c>
      <c r="E731" s="165" t="s">
        <v>3</v>
      </c>
      <c r="F731" s="166" t="s">
        <v>192</v>
      </c>
      <c r="H731" s="167">
        <f>SUM(H724:H730)</f>
        <v>28.802</v>
      </c>
      <c r="I731" s="168"/>
      <c r="L731" s="164"/>
      <c r="M731" s="169"/>
      <c r="T731" s="170"/>
      <c r="AT731" s="165" t="s">
        <v>173</v>
      </c>
      <c r="AU731" s="165" t="s">
        <v>82</v>
      </c>
      <c r="AV731" s="14" t="s">
        <v>169</v>
      </c>
      <c r="AW731" s="14" t="s">
        <v>32</v>
      </c>
      <c r="AX731" s="14" t="s">
        <v>80</v>
      </c>
      <c r="AY731" s="165" t="s">
        <v>161</v>
      </c>
    </row>
    <row r="732" spans="2:65" s="1" customFormat="1" ht="44.25" customHeight="1">
      <c r="B732" s="132"/>
      <c r="C732" s="133" t="s">
        <v>861</v>
      </c>
      <c r="D732" s="133" t="s">
        <v>164</v>
      </c>
      <c r="E732" s="134" t="s">
        <v>789</v>
      </c>
      <c r="F732" s="135" t="s">
        <v>790</v>
      </c>
      <c r="G732" s="136" t="s">
        <v>167</v>
      </c>
      <c r="H732" s="137">
        <v>3.756</v>
      </c>
      <c r="I732" s="138"/>
      <c r="J732" s="139">
        <f>ROUND(I732*H732,2)</f>
        <v>0</v>
      </c>
      <c r="K732" s="135" t="s">
        <v>168</v>
      </c>
      <c r="L732" s="33"/>
      <c r="M732" s="140" t="s">
        <v>3</v>
      </c>
      <c r="N732" s="141" t="s">
        <v>44</v>
      </c>
      <c r="P732" s="142">
        <f>O732*H732</f>
        <v>0</v>
      </c>
      <c r="Q732" s="142">
        <v>0</v>
      </c>
      <c r="R732" s="142">
        <f>Q732*H732</f>
        <v>0</v>
      </c>
      <c r="S732" s="142">
        <v>0.041</v>
      </c>
      <c r="T732" s="143">
        <f>S732*H732</f>
        <v>0.153996</v>
      </c>
      <c r="AR732" s="144" t="s">
        <v>169</v>
      </c>
      <c r="AT732" s="144" t="s">
        <v>164</v>
      </c>
      <c r="AU732" s="144" t="s">
        <v>82</v>
      </c>
      <c r="AY732" s="18" t="s">
        <v>161</v>
      </c>
      <c r="BE732" s="145">
        <f>IF(N732="základní",J732,0)</f>
        <v>0</v>
      </c>
      <c r="BF732" s="145">
        <f>IF(N732="snížená",J732,0)</f>
        <v>0</v>
      </c>
      <c r="BG732" s="145">
        <f>IF(N732="zákl. přenesená",J732,0)</f>
        <v>0</v>
      </c>
      <c r="BH732" s="145">
        <f>IF(N732="sníž. přenesená",J732,0)</f>
        <v>0</v>
      </c>
      <c r="BI732" s="145">
        <f>IF(N732="nulová",J732,0)</f>
        <v>0</v>
      </c>
      <c r="BJ732" s="18" t="s">
        <v>80</v>
      </c>
      <c r="BK732" s="145">
        <f>ROUND(I732*H732,2)</f>
        <v>0</v>
      </c>
      <c r="BL732" s="18" t="s">
        <v>169</v>
      </c>
      <c r="BM732" s="144" t="s">
        <v>3267</v>
      </c>
    </row>
    <row r="733" spans="2:47" s="1" customFormat="1" ht="12">
      <c r="B733" s="33"/>
      <c r="D733" s="146" t="s">
        <v>171</v>
      </c>
      <c r="F733" s="147" t="s">
        <v>792</v>
      </c>
      <c r="I733" s="148"/>
      <c r="L733" s="33"/>
      <c r="M733" s="149"/>
      <c r="T733" s="54"/>
      <c r="AT733" s="18" t="s">
        <v>171</v>
      </c>
      <c r="AU733" s="18" t="s">
        <v>82</v>
      </c>
    </row>
    <row r="734" spans="2:51" s="12" customFormat="1" ht="12">
      <c r="B734" s="150"/>
      <c r="D734" s="151" t="s">
        <v>173</v>
      </c>
      <c r="E734" s="152" t="s">
        <v>3</v>
      </c>
      <c r="F734" s="153" t="s">
        <v>793</v>
      </c>
      <c r="H734" s="152" t="s">
        <v>3</v>
      </c>
      <c r="I734" s="154"/>
      <c r="L734" s="150"/>
      <c r="M734" s="155"/>
      <c r="T734" s="156"/>
      <c r="AT734" s="152" t="s">
        <v>173</v>
      </c>
      <c r="AU734" s="152" t="s">
        <v>82</v>
      </c>
      <c r="AV734" s="12" t="s">
        <v>80</v>
      </c>
      <c r="AW734" s="12" t="s">
        <v>32</v>
      </c>
      <c r="AX734" s="12" t="s">
        <v>73</v>
      </c>
      <c r="AY734" s="152" t="s">
        <v>161</v>
      </c>
    </row>
    <row r="735" spans="2:51" s="12" customFormat="1" ht="12">
      <c r="B735" s="150"/>
      <c r="D735" s="151" t="s">
        <v>173</v>
      </c>
      <c r="E735" s="152" t="s">
        <v>3</v>
      </c>
      <c r="F735" s="153" t="s">
        <v>299</v>
      </c>
      <c r="H735" s="152" t="s">
        <v>3</v>
      </c>
      <c r="I735" s="154"/>
      <c r="L735" s="150"/>
      <c r="M735" s="155"/>
      <c r="T735" s="156"/>
      <c r="AT735" s="152" t="s">
        <v>173</v>
      </c>
      <c r="AU735" s="152" t="s">
        <v>82</v>
      </c>
      <c r="AV735" s="12" t="s">
        <v>80</v>
      </c>
      <c r="AW735" s="12" t="s">
        <v>32</v>
      </c>
      <c r="AX735" s="12" t="s">
        <v>73</v>
      </c>
      <c r="AY735" s="152" t="s">
        <v>161</v>
      </c>
    </row>
    <row r="736" spans="2:51" s="13" customFormat="1" ht="12">
      <c r="B736" s="157"/>
      <c r="D736" s="151" t="s">
        <v>173</v>
      </c>
      <c r="E736" s="158" t="s">
        <v>3</v>
      </c>
      <c r="F736" s="159" t="s">
        <v>3268</v>
      </c>
      <c r="H736" s="160">
        <v>3.056</v>
      </c>
      <c r="I736" s="161"/>
      <c r="L736" s="157"/>
      <c r="M736" s="162"/>
      <c r="T736" s="163"/>
      <c r="AT736" s="158" t="s">
        <v>173</v>
      </c>
      <c r="AU736" s="158" t="s">
        <v>82</v>
      </c>
      <c r="AV736" s="13" t="s">
        <v>82</v>
      </c>
      <c r="AW736" s="13" t="s">
        <v>32</v>
      </c>
      <c r="AX736" s="13" t="s">
        <v>73</v>
      </c>
      <c r="AY736" s="158" t="s">
        <v>161</v>
      </c>
    </row>
    <row r="737" spans="2:51" s="12" customFormat="1" ht="12">
      <c r="B737" s="150"/>
      <c r="D737" s="151" t="s">
        <v>173</v>
      </c>
      <c r="E737" s="152" t="s">
        <v>3</v>
      </c>
      <c r="F737" s="153" t="s">
        <v>2934</v>
      </c>
      <c r="H737" s="152" t="s">
        <v>3</v>
      </c>
      <c r="I737" s="154"/>
      <c r="L737" s="150"/>
      <c r="M737" s="155"/>
      <c r="T737" s="156"/>
      <c r="AT737" s="152" t="s">
        <v>173</v>
      </c>
      <c r="AU737" s="152" t="s">
        <v>82</v>
      </c>
      <c r="AV737" s="12" t="s">
        <v>80</v>
      </c>
      <c r="AW737" s="12" t="s">
        <v>32</v>
      </c>
      <c r="AX737" s="12" t="s">
        <v>73</v>
      </c>
      <c r="AY737" s="152" t="s">
        <v>161</v>
      </c>
    </row>
    <row r="738" spans="2:51" s="13" customFormat="1" ht="12">
      <c r="B738" s="157"/>
      <c r="D738" s="151" t="s">
        <v>173</v>
      </c>
      <c r="E738" s="158" t="s">
        <v>3</v>
      </c>
      <c r="F738" s="159" t="s">
        <v>3269</v>
      </c>
      <c r="H738" s="160">
        <v>0.7</v>
      </c>
      <c r="I738" s="161"/>
      <c r="L738" s="157"/>
      <c r="M738" s="162"/>
      <c r="T738" s="163"/>
      <c r="AT738" s="158" t="s">
        <v>173</v>
      </c>
      <c r="AU738" s="158" t="s">
        <v>82</v>
      </c>
      <c r="AV738" s="13" t="s">
        <v>82</v>
      </c>
      <c r="AW738" s="13" t="s">
        <v>32</v>
      </c>
      <c r="AX738" s="13" t="s">
        <v>73</v>
      </c>
      <c r="AY738" s="158" t="s">
        <v>161</v>
      </c>
    </row>
    <row r="739" spans="2:51" s="14" customFormat="1" ht="12">
      <c r="B739" s="164"/>
      <c r="D739" s="151" t="s">
        <v>173</v>
      </c>
      <c r="E739" s="165" t="s">
        <v>3</v>
      </c>
      <c r="F739" s="166" t="s">
        <v>192</v>
      </c>
      <c r="H739" s="167">
        <v>3.7560000000000002</v>
      </c>
      <c r="I739" s="168"/>
      <c r="L739" s="164"/>
      <c r="M739" s="169"/>
      <c r="T739" s="170"/>
      <c r="AT739" s="165" t="s">
        <v>173</v>
      </c>
      <c r="AU739" s="165" t="s">
        <v>82</v>
      </c>
      <c r="AV739" s="14" t="s">
        <v>169</v>
      </c>
      <c r="AW739" s="14" t="s">
        <v>32</v>
      </c>
      <c r="AX739" s="14" t="s">
        <v>80</v>
      </c>
      <c r="AY739" s="165" t="s">
        <v>161</v>
      </c>
    </row>
    <row r="740" spans="2:65" s="1" customFormat="1" ht="44.25" customHeight="1">
      <c r="B740" s="132"/>
      <c r="C740" s="133" t="s">
        <v>865</v>
      </c>
      <c r="D740" s="133" t="s">
        <v>164</v>
      </c>
      <c r="E740" s="134" t="s">
        <v>3270</v>
      </c>
      <c r="F740" s="135" t="s">
        <v>3271</v>
      </c>
      <c r="G740" s="136" t="s">
        <v>167</v>
      </c>
      <c r="H740" s="137">
        <v>1.8</v>
      </c>
      <c r="I740" s="138"/>
      <c r="J740" s="139">
        <f>ROUND(I740*H740,2)</f>
        <v>0</v>
      </c>
      <c r="K740" s="135" t="s">
        <v>168</v>
      </c>
      <c r="L740" s="33"/>
      <c r="M740" s="140" t="s">
        <v>3</v>
      </c>
      <c r="N740" s="141" t="s">
        <v>44</v>
      </c>
      <c r="P740" s="142">
        <f>O740*H740</f>
        <v>0</v>
      </c>
      <c r="Q740" s="142">
        <v>0</v>
      </c>
      <c r="R740" s="142">
        <f>Q740*H740</f>
        <v>0</v>
      </c>
      <c r="S740" s="142">
        <v>0.031</v>
      </c>
      <c r="T740" s="143">
        <f>S740*H740</f>
        <v>0.0558</v>
      </c>
      <c r="AR740" s="144" t="s">
        <v>169</v>
      </c>
      <c r="AT740" s="144" t="s">
        <v>164</v>
      </c>
      <c r="AU740" s="144" t="s">
        <v>82</v>
      </c>
      <c r="AY740" s="18" t="s">
        <v>161</v>
      </c>
      <c r="BE740" s="145">
        <f>IF(N740="základní",J740,0)</f>
        <v>0</v>
      </c>
      <c r="BF740" s="145">
        <f>IF(N740="snížená",J740,0)</f>
        <v>0</v>
      </c>
      <c r="BG740" s="145">
        <f>IF(N740="zákl. přenesená",J740,0)</f>
        <v>0</v>
      </c>
      <c r="BH740" s="145">
        <f>IF(N740="sníž. přenesená",J740,0)</f>
        <v>0</v>
      </c>
      <c r="BI740" s="145">
        <f>IF(N740="nulová",J740,0)</f>
        <v>0</v>
      </c>
      <c r="BJ740" s="18" t="s">
        <v>80</v>
      </c>
      <c r="BK740" s="145">
        <f>ROUND(I740*H740,2)</f>
        <v>0</v>
      </c>
      <c r="BL740" s="18" t="s">
        <v>169</v>
      </c>
      <c r="BM740" s="144" t="s">
        <v>3272</v>
      </c>
    </row>
    <row r="741" spans="2:47" s="1" customFormat="1" ht="12">
      <c r="B741" s="33"/>
      <c r="D741" s="146" t="s">
        <v>171</v>
      </c>
      <c r="F741" s="147" t="s">
        <v>3273</v>
      </c>
      <c r="I741" s="148"/>
      <c r="L741" s="33"/>
      <c r="M741" s="149"/>
      <c r="T741" s="54"/>
      <c r="AT741" s="18" t="s">
        <v>171</v>
      </c>
      <c r="AU741" s="18" t="s">
        <v>82</v>
      </c>
    </row>
    <row r="742" spans="2:51" s="12" customFormat="1" ht="12">
      <c r="B742" s="150"/>
      <c r="D742" s="151" t="s">
        <v>173</v>
      </c>
      <c r="E742" s="152" t="s">
        <v>3</v>
      </c>
      <c r="F742" s="153" t="s">
        <v>793</v>
      </c>
      <c r="H742" s="152" t="s">
        <v>3</v>
      </c>
      <c r="I742" s="154"/>
      <c r="L742" s="150"/>
      <c r="M742" s="155"/>
      <c r="T742" s="156"/>
      <c r="AT742" s="152" t="s">
        <v>173</v>
      </c>
      <c r="AU742" s="152" t="s">
        <v>82</v>
      </c>
      <c r="AV742" s="12" t="s">
        <v>80</v>
      </c>
      <c r="AW742" s="12" t="s">
        <v>32</v>
      </c>
      <c r="AX742" s="12" t="s">
        <v>73</v>
      </c>
      <c r="AY742" s="152" t="s">
        <v>161</v>
      </c>
    </row>
    <row r="743" spans="2:51" s="12" customFormat="1" ht="12">
      <c r="B743" s="150"/>
      <c r="D743" s="151" t="s">
        <v>173</v>
      </c>
      <c r="E743" s="152" t="s">
        <v>3</v>
      </c>
      <c r="F743" s="153" t="s">
        <v>2934</v>
      </c>
      <c r="H743" s="152" t="s">
        <v>3</v>
      </c>
      <c r="I743" s="154"/>
      <c r="L743" s="150"/>
      <c r="M743" s="155"/>
      <c r="T743" s="156"/>
      <c r="AT743" s="152" t="s">
        <v>173</v>
      </c>
      <c r="AU743" s="152" t="s">
        <v>82</v>
      </c>
      <c r="AV743" s="12" t="s">
        <v>80</v>
      </c>
      <c r="AW743" s="12" t="s">
        <v>32</v>
      </c>
      <c r="AX743" s="12" t="s">
        <v>73</v>
      </c>
      <c r="AY743" s="152" t="s">
        <v>161</v>
      </c>
    </row>
    <row r="744" spans="2:51" s="13" customFormat="1" ht="12">
      <c r="B744" s="157"/>
      <c r="D744" s="151" t="s">
        <v>173</v>
      </c>
      <c r="E744" s="158" t="s">
        <v>3</v>
      </c>
      <c r="F744" s="159" t="s">
        <v>2935</v>
      </c>
      <c r="H744" s="160">
        <v>1.8</v>
      </c>
      <c r="I744" s="161"/>
      <c r="L744" s="157"/>
      <c r="M744" s="162"/>
      <c r="T744" s="163"/>
      <c r="AT744" s="158" t="s">
        <v>173</v>
      </c>
      <c r="AU744" s="158" t="s">
        <v>82</v>
      </c>
      <c r="AV744" s="13" t="s">
        <v>82</v>
      </c>
      <c r="AW744" s="13" t="s">
        <v>32</v>
      </c>
      <c r="AX744" s="13" t="s">
        <v>73</v>
      </c>
      <c r="AY744" s="158" t="s">
        <v>161</v>
      </c>
    </row>
    <row r="745" spans="2:51" s="14" customFormat="1" ht="12">
      <c r="B745" s="164"/>
      <c r="D745" s="151" t="s">
        <v>173</v>
      </c>
      <c r="E745" s="165" t="s">
        <v>3</v>
      </c>
      <c r="F745" s="166" t="s">
        <v>192</v>
      </c>
      <c r="H745" s="167">
        <v>1.8</v>
      </c>
      <c r="I745" s="168"/>
      <c r="L745" s="164"/>
      <c r="M745" s="169"/>
      <c r="T745" s="170"/>
      <c r="AT745" s="165" t="s">
        <v>173</v>
      </c>
      <c r="AU745" s="165" t="s">
        <v>82</v>
      </c>
      <c r="AV745" s="14" t="s">
        <v>169</v>
      </c>
      <c r="AW745" s="14" t="s">
        <v>32</v>
      </c>
      <c r="AX745" s="14" t="s">
        <v>80</v>
      </c>
      <c r="AY745" s="165" t="s">
        <v>161</v>
      </c>
    </row>
    <row r="746" spans="2:65" s="1" customFormat="1" ht="37.9" customHeight="1">
      <c r="B746" s="132"/>
      <c r="C746" s="133" t="s">
        <v>869</v>
      </c>
      <c r="D746" s="133" t="s">
        <v>164</v>
      </c>
      <c r="E746" s="134" t="s">
        <v>797</v>
      </c>
      <c r="F746" s="135" t="s">
        <v>798</v>
      </c>
      <c r="G746" s="136" t="s">
        <v>167</v>
      </c>
      <c r="H746" s="137">
        <v>45.18</v>
      </c>
      <c r="I746" s="138"/>
      <c r="J746" s="139">
        <f>ROUND(I746*H746,2)</f>
        <v>0</v>
      </c>
      <c r="K746" s="135" t="s">
        <v>168</v>
      </c>
      <c r="L746" s="33"/>
      <c r="M746" s="140" t="s">
        <v>3</v>
      </c>
      <c r="N746" s="141" t="s">
        <v>44</v>
      </c>
      <c r="P746" s="142">
        <f>O746*H746</f>
        <v>0</v>
      </c>
      <c r="Q746" s="142">
        <v>0</v>
      </c>
      <c r="R746" s="142">
        <f>Q746*H746</f>
        <v>0</v>
      </c>
      <c r="S746" s="142">
        <v>0.088</v>
      </c>
      <c r="T746" s="143">
        <f>S746*H746</f>
        <v>3.97584</v>
      </c>
      <c r="AR746" s="144" t="s">
        <v>169</v>
      </c>
      <c r="AT746" s="144" t="s">
        <v>164</v>
      </c>
      <c r="AU746" s="144" t="s">
        <v>82</v>
      </c>
      <c r="AY746" s="18" t="s">
        <v>161</v>
      </c>
      <c r="BE746" s="145">
        <f>IF(N746="základní",J746,0)</f>
        <v>0</v>
      </c>
      <c r="BF746" s="145">
        <f>IF(N746="snížená",J746,0)</f>
        <v>0</v>
      </c>
      <c r="BG746" s="145">
        <f>IF(N746="zákl. přenesená",J746,0)</f>
        <v>0</v>
      </c>
      <c r="BH746" s="145">
        <f>IF(N746="sníž. přenesená",J746,0)</f>
        <v>0</v>
      </c>
      <c r="BI746" s="145">
        <f>IF(N746="nulová",J746,0)</f>
        <v>0</v>
      </c>
      <c r="BJ746" s="18" t="s">
        <v>80</v>
      </c>
      <c r="BK746" s="145">
        <f>ROUND(I746*H746,2)</f>
        <v>0</v>
      </c>
      <c r="BL746" s="18" t="s">
        <v>169</v>
      </c>
      <c r="BM746" s="144" t="s">
        <v>3274</v>
      </c>
    </row>
    <row r="747" spans="2:47" s="1" customFormat="1" ht="12">
      <c r="B747" s="33"/>
      <c r="D747" s="146" t="s">
        <v>171</v>
      </c>
      <c r="F747" s="147" t="s">
        <v>800</v>
      </c>
      <c r="I747" s="148"/>
      <c r="L747" s="33"/>
      <c r="M747" s="149"/>
      <c r="T747" s="54"/>
      <c r="AT747" s="18" t="s">
        <v>171</v>
      </c>
      <c r="AU747" s="18" t="s">
        <v>82</v>
      </c>
    </row>
    <row r="748" spans="2:51" s="12" customFormat="1" ht="12">
      <c r="B748" s="150"/>
      <c r="D748" s="151" t="s">
        <v>173</v>
      </c>
      <c r="E748" s="152" t="s">
        <v>3</v>
      </c>
      <c r="F748" s="153" t="s">
        <v>299</v>
      </c>
      <c r="H748" s="152" t="s">
        <v>3</v>
      </c>
      <c r="I748" s="154"/>
      <c r="L748" s="150"/>
      <c r="M748" s="155"/>
      <c r="T748" s="156"/>
      <c r="AT748" s="152" t="s">
        <v>173</v>
      </c>
      <c r="AU748" s="152" t="s">
        <v>82</v>
      </c>
      <c r="AV748" s="12" t="s">
        <v>80</v>
      </c>
      <c r="AW748" s="12" t="s">
        <v>32</v>
      </c>
      <c r="AX748" s="12" t="s">
        <v>73</v>
      </c>
      <c r="AY748" s="152" t="s">
        <v>161</v>
      </c>
    </row>
    <row r="749" spans="2:51" s="13" customFormat="1" ht="12">
      <c r="B749" s="157"/>
      <c r="D749" s="151" t="s">
        <v>173</v>
      </c>
      <c r="E749" s="158" t="s">
        <v>3</v>
      </c>
      <c r="F749" s="159" t="s">
        <v>3275</v>
      </c>
      <c r="H749" s="160">
        <v>43.58</v>
      </c>
      <c r="I749" s="161"/>
      <c r="L749" s="157"/>
      <c r="M749" s="162"/>
      <c r="T749" s="163"/>
      <c r="AT749" s="158" t="s">
        <v>173</v>
      </c>
      <c r="AU749" s="158" t="s">
        <v>82</v>
      </c>
      <c r="AV749" s="13" t="s">
        <v>82</v>
      </c>
      <c r="AW749" s="13" t="s">
        <v>32</v>
      </c>
      <c r="AX749" s="13" t="s">
        <v>73</v>
      </c>
      <c r="AY749" s="158" t="s">
        <v>161</v>
      </c>
    </row>
    <row r="750" spans="2:51" s="12" customFormat="1" ht="12">
      <c r="B750" s="150"/>
      <c r="D750" s="151" t="s">
        <v>173</v>
      </c>
      <c r="E750" s="152" t="s">
        <v>3</v>
      </c>
      <c r="F750" s="153" t="s">
        <v>810</v>
      </c>
      <c r="H750" s="152" t="s">
        <v>3</v>
      </c>
      <c r="I750" s="154"/>
      <c r="L750" s="150"/>
      <c r="M750" s="155"/>
      <c r="T750" s="156"/>
      <c r="AT750" s="152" t="s">
        <v>173</v>
      </c>
      <c r="AU750" s="152" t="s">
        <v>82</v>
      </c>
      <c r="AV750" s="12" t="s">
        <v>80</v>
      </c>
      <c r="AW750" s="12" t="s">
        <v>32</v>
      </c>
      <c r="AX750" s="12" t="s">
        <v>73</v>
      </c>
      <c r="AY750" s="152" t="s">
        <v>161</v>
      </c>
    </row>
    <row r="751" spans="2:51" s="13" customFormat="1" ht="12">
      <c r="B751" s="157"/>
      <c r="D751" s="151" t="s">
        <v>173</v>
      </c>
      <c r="E751" s="158" t="s">
        <v>3</v>
      </c>
      <c r="F751" s="159" t="s">
        <v>3276</v>
      </c>
      <c r="H751" s="160">
        <v>1.6</v>
      </c>
      <c r="I751" s="161"/>
      <c r="L751" s="157"/>
      <c r="M751" s="162"/>
      <c r="T751" s="163"/>
      <c r="AT751" s="158" t="s">
        <v>173</v>
      </c>
      <c r="AU751" s="158" t="s">
        <v>82</v>
      </c>
      <c r="AV751" s="13" t="s">
        <v>82</v>
      </c>
      <c r="AW751" s="13" t="s">
        <v>32</v>
      </c>
      <c r="AX751" s="13" t="s">
        <v>73</v>
      </c>
      <c r="AY751" s="158" t="s">
        <v>161</v>
      </c>
    </row>
    <row r="752" spans="2:51" s="14" customFormat="1" ht="12">
      <c r="B752" s="164"/>
      <c r="D752" s="151" t="s">
        <v>173</v>
      </c>
      <c r="E752" s="165" t="s">
        <v>3</v>
      </c>
      <c r="F752" s="166" t="s">
        <v>192</v>
      </c>
      <c r="H752" s="167">
        <v>45.18</v>
      </c>
      <c r="I752" s="168"/>
      <c r="L752" s="164"/>
      <c r="M752" s="169"/>
      <c r="T752" s="170"/>
      <c r="AT752" s="165" t="s">
        <v>173</v>
      </c>
      <c r="AU752" s="165" t="s">
        <v>82</v>
      </c>
      <c r="AV752" s="14" t="s">
        <v>169</v>
      </c>
      <c r="AW752" s="14" t="s">
        <v>32</v>
      </c>
      <c r="AX752" s="14" t="s">
        <v>80</v>
      </c>
      <c r="AY752" s="165" t="s">
        <v>161</v>
      </c>
    </row>
    <row r="753" spans="2:65" s="1" customFormat="1" ht="37.9" customHeight="1">
      <c r="B753" s="132"/>
      <c r="C753" s="133" t="s">
        <v>873</v>
      </c>
      <c r="D753" s="133" t="s">
        <v>164</v>
      </c>
      <c r="E753" s="134" t="s">
        <v>805</v>
      </c>
      <c r="F753" s="135" t="s">
        <v>806</v>
      </c>
      <c r="G753" s="136" t="s">
        <v>167</v>
      </c>
      <c r="H753" s="137">
        <v>41.84</v>
      </c>
      <c r="I753" s="138"/>
      <c r="J753" s="139">
        <f>ROUND(I753*H753,2)</f>
        <v>0</v>
      </c>
      <c r="K753" s="135" t="s">
        <v>168</v>
      </c>
      <c r="L753" s="33"/>
      <c r="M753" s="140" t="s">
        <v>3</v>
      </c>
      <c r="N753" s="141" t="s">
        <v>44</v>
      </c>
      <c r="P753" s="142">
        <f>O753*H753</f>
        <v>0</v>
      </c>
      <c r="Q753" s="142">
        <v>0</v>
      </c>
      <c r="R753" s="142">
        <f>Q753*H753</f>
        <v>0</v>
      </c>
      <c r="S753" s="142">
        <v>0.067</v>
      </c>
      <c r="T753" s="143">
        <f>S753*H753</f>
        <v>2.8032800000000004</v>
      </c>
      <c r="AR753" s="144" t="s">
        <v>169</v>
      </c>
      <c r="AT753" s="144" t="s">
        <v>164</v>
      </c>
      <c r="AU753" s="144" t="s">
        <v>82</v>
      </c>
      <c r="AY753" s="18" t="s">
        <v>161</v>
      </c>
      <c r="BE753" s="145">
        <f>IF(N753="základní",J753,0)</f>
        <v>0</v>
      </c>
      <c r="BF753" s="145">
        <f>IF(N753="snížená",J753,0)</f>
        <v>0</v>
      </c>
      <c r="BG753" s="145">
        <f>IF(N753="zákl. přenesená",J753,0)</f>
        <v>0</v>
      </c>
      <c r="BH753" s="145">
        <f>IF(N753="sníž. přenesená",J753,0)</f>
        <v>0</v>
      </c>
      <c r="BI753" s="145">
        <f>IF(N753="nulová",J753,0)</f>
        <v>0</v>
      </c>
      <c r="BJ753" s="18" t="s">
        <v>80</v>
      </c>
      <c r="BK753" s="145">
        <f>ROUND(I753*H753,2)</f>
        <v>0</v>
      </c>
      <c r="BL753" s="18" t="s">
        <v>169</v>
      </c>
      <c r="BM753" s="144" t="s">
        <v>3277</v>
      </c>
    </row>
    <row r="754" spans="2:47" s="1" customFormat="1" ht="12">
      <c r="B754" s="33"/>
      <c r="D754" s="146" t="s">
        <v>171</v>
      </c>
      <c r="F754" s="147" t="s">
        <v>808</v>
      </c>
      <c r="I754" s="148"/>
      <c r="L754" s="33"/>
      <c r="M754" s="149"/>
      <c r="T754" s="54"/>
      <c r="AT754" s="18" t="s">
        <v>171</v>
      </c>
      <c r="AU754" s="18" t="s">
        <v>82</v>
      </c>
    </row>
    <row r="755" spans="2:51" s="12" customFormat="1" ht="12">
      <c r="B755" s="150"/>
      <c r="D755" s="151" t="s">
        <v>173</v>
      </c>
      <c r="E755" s="152" t="s">
        <v>3</v>
      </c>
      <c r="F755" s="153" t="s">
        <v>299</v>
      </c>
      <c r="H755" s="152" t="s">
        <v>3</v>
      </c>
      <c r="I755" s="154"/>
      <c r="L755" s="150"/>
      <c r="M755" s="155"/>
      <c r="T755" s="156"/>
      <c r="AT755" s="152" t="s">
        <v>173</v>
      </c>
      <c r="AU755" s="152" t="s">
        <v>82</v>
      </c>
      <c r="AV755" s="12" t="s">
        <v>80</v>
      </c>
      <c r="AW755" s="12" t="s">
        <v>32</v>
      </c>
      <c r="AX755" s="12" t="s">
        <v>73</v>
      </c>
      <c r="AY755" s="152" t="s">
        <v>161</v>
      </c>
    </row>
    <row r="756" spans="2:51" s="13" customFormat="1" ht="12">
      <c r="B756" s="157"/>
      <c r="D756" s="151" t="s">
        <v>173</v>
      </c>
      <c r="E756" s="158" t="s">
        <v>3</v>
      </c>
      <c r="F756" s="159" t="s">
        <v>3278</v>
      </c>
      <c r="H756" s="160">
        <v>33.223</v>
      </c>
      <c r="I756" s="161"/>
      <c r="L756" s="157"/>
      <c r="M756" s="162"/>
      <c r="T756" s="163"/>
      <c r="AT756" s="158" t="s">
        <v>173</v>
      </c>
      <c r="AU756" s="158" t="s">
        <v>82</v>
      </c>
      <c r="AV756" s="13" t="s">
        <v>82</v>
      </c>
      <c r="AW756" s="13" t="s">
        <v>32</v>
      </c>
      <c r="AX756" s="13" t="s">
        <v>73</v>
      </c>
      <c r="AY756" s="158" t="s">
        <v>161</v>
      </c>
    </row>
    <row r="757" spans="2:51" s="12" customFormat="1" ht="12">
      <c r="B757" s="150"/>
      <c r="D757" s="151" t="s">
        <v>173</v>
      </c>
      <c r="E757" s="152" t="s">
        <v>3</v>
      </c>
      <c r="F757" s="153" t="s">
        <v>810</v>
      </c>
      <c r="H757" s="152" t="s">
        <v>3</v>
      </c>
      <c r="I757" s="154"/>
      <c r="L757" s="150"/>
      <c r="M757" s="155"/>
      <c r="T757" s="156"/>
      <c r="AT757" s="152" t="s">
        <v>173</v>
      </c>
      <c r="AU757" s="152" t="s">
        <v>82</v>
      </c>
      <c r="AV757" s="12" t="s">
        <v>80</v>
      </c>
      <c r="AW757" s="12" t="s">
        <v>32</v>
      </c>
      <c r="AX757" s="12" t="s">
        <v>73</v>
      </c>
      <c r="AY757" s="152" t="s">
        <v>161</v>
      </c>
    </row>
    <row r="758" spans="2:51" s="13" customFormat="1" ht="12">
      <c r="B758" s="157"/>
      <c r="D758" s="151" t="s">
        <v>173</v>
      </c>
      <c r="E758" s="158" t="s">
        <v>3</v>
      </c>
      <c r="F758" s="159" t="s">
        <v>3279</v>
      </c>
      <c r="H758" s="160">
        <v>2.717</v>
      </c>
      <c r="I758" s="161"/>
      <c r="L758" s="157"/>
      <c r="M758" s="162"/>
      <c r="T758" s="163"/>
      <c r="AT758" s="158" t="s">
        <v>173</v>
      </c>
      <c r="AU758" s="158" t="s">
        <v>82</v>
      </c>
      <c r="AV758" s="13" t="s">
        <v>82</v>
      </c>
      <c r="AW758" s="13" t="s">
        <v>32</v>
      </c>
      <c r="AX758" s="13" t="s">
        <v>73</v>
      </c>
      <c r="AY758" s="158" t="s">
        <v>161</v>
      </c>
    </row>
    <row r="759" spans="2:51" s="12" customFormat="1" ht="12">
      <c r="B759" s="150"/>
      <c r="D759" s="151" t="s">
        <v>173</v>
      </c>
      <c r="E759" s="152" t="s">
        <v>3</v>
      </c>
      <c r="F759" s="153" t="s">
        <v>2934</v>
      </c>
      <c r="H759" s="152" t="s">
        <v>3</v>
      </c>
      <c r="I759" s="154"/>
      <c r="L759" s="150"/>
      <c r="M759" s="155"/>
      <c r="T759" s="156"/>
      <c r="AT759" s="152" t="s">
        <v>173</v>
      </c>
      <c r="AU759" s="152" t="s">
        <v>82</v>
      </c>
      <c r="AV759" s="12" t="s">
        <v>80</v>
      </c>
      <c r="AW759" s="12" t="s">
        <v>32</v>
      </c>
      <c r="AX759" s="12" t="s">
        <v>73</v>
      </c>
      <c r="AY759" s="152" t="s">
        <v>161</v>
      </c>
    </row>
    <row r="760" spans="2:51" s="13" customFormat="1" ht="12">
      <c r="B760" s="157"/>
      <c r="D760" s="151" t="s">
        <v>173</v>
      </c>
      <c r="E760" s="158" t="s">
        <v>3</v>
      </c>
      <c r="F760" s="159" t="s">
        <v>3280</v>
      </c>
      <c r="H760" s="160">
        <v>5.9</v>
      </c>
      <c r="I760" s="161"/>
      <c r="L760" s="157"/>
      <c r="M760" s="162"/>
      <c r="T760" s="163"/>
      <c r="AT760" s="158" t="s">
        <v>173</v>
      </c>
      <c r="AU760" s="158" t="s">
        <v>82</v>
      </c>
      <c r="AV760" s="13" t="s">
        <v>82</v>
      </c>
      <c r="AW760" s="13" t="s">
        <v>32</v>
      </c>
      <c r="AX760" s="13" t="s">
        <v>73</v>
      </c>
      <c r="AY760" s="158" t="s">
        <v>161</v>
      </c>
    </row>
    <row r="761" spans="2:51" s="14" customFormat="1" ht="12">
      <c r="B761" s="164"/>
      <c r="D761" s="151" t="s">
        <v>173</v>
      </c>
      <c r="E761" s="165" t="s">
        <v>3</v>
      </c>
      <c r="F761" s="166" t="s">
        <v>192</v>
      </c>
      <c r="H761" s="167">
        <v>41.839999999999996</v>
      </c>
      <c r="I761" s="168"/>
      <c r="L761" s="164"/>
      <c r="M761" s="169"/>
      <c r="T761" s="170"/>
      <c r="AT761" s="165" t="s">
        <v>173</v>
      </c>
      <c r="AU761" s="165" t="s">
        <v>82</v>
      </c>
      <c r="AV761" s="14" t="s">
        <v>169</v>
      </c>
      <c r="AW761" s="14" t="s">
        <v>32</v>
      </c>
      <c r="AX761" s="14" t="s">
        <v>80</v>
      </c>
      <c r="AY761" s="165" t="s">
        <v>161</v>
      </c>
    </row>
    <row r="762" spans="2:65" s="1" customFormat="1" ht="49.15" customHeight="1">
      <c r="B762" s="132"/>
      <c r="C762" s="133" t="s">
        <v>877</v>
      </c>
      <c r="D762" s="133" t="s">
        <v>164</v>
      </c>
      <c r="E762" s="134" t="s">
        <v>815</v>
      </c>
      <c r="F762" s="135" t="s">
        <v>816</v>
      </c>
      <c r="G762" s="136" t="s">
        <v>167</v>
      </c>
      <c r="H762" s="137">
        <v>50.122</v>
      </c>
      <c r="I762" s="138"/>
      <c r="J762" s="139">
        <f>ROUND(I762*H762,2)</f>
        <v>0</v>
      </c>
      <c r="K762" s="135" t="s">
        <v>168</v>
      </c>
      <c r="L762" s="33"/>
      <c r="M762" s="140" t="s">
        <v>3</v>
      </c>
      <c r="N762" s="141" t="s">
        <v>44</v>
      </c>
      <c r="P762" s="142">
        <f>O762*H762</f>
        <v>0</v>
      </c>
      <c r="Q762" s="142">
        <v>0</v>
      </c>
      <c r="R762" s="142">
        <f>Q762*H762</f>
        <v>0</v>
      </c>
      <c r="S762" s="142">
        <v>0.015</v>
      </c>
      <c r="T762" s="143">
        <f>S762*H762</f>
        <v>0.75183</v>
      </c>
      <c r="AR762" s="144" t="s">
        <v>169</v>
      </c>
      <c r="AT762" s="144" t="s">
        <v>164</v>
      </c>
      <c r="AU762" s="144" t="s">
        <v>82</v>
      </c>
      <c r="AY762" s="18" t="s">
        <v>161</v>
      </c>
      <c r="BE762" s="145">
        <f>IF(N762="základní",J762,0)</f>
        <v>0</v>
      </c>
      <c r="BF762" s="145">
        <f>IF(N762="snížená",J762,0)</f>
        <v>0</v>
      </c>
      <c r="BG762" s="145">
        <f>IF(N762="zákl. přenesená",J762,0)</f>
        <v>0</v>
      </c>
      <c r="BH762" s="145">
        <f>IF(N762="sníž. přenesená",J762,0)</f>
        <v>0</v>
      </c>
      <c r="BI762" s="145">
        <f>IF(N762="nulová",J762,0)</f>
        <v>0</v>
      </c>
      <c r="BJ762" s="18" t="s">
        <v>80</v>
      </c>
      <c r="BK762" s="145">
        <f>ROUND(I762*H762,2)</f>
        <v>0</v>
      </c>
      <c r="BL762" s="18" t="s">
        <v>169</v>
      </c>
      <c r="BM762" s="144" t="s">
        <v>3281</v>
      </c>
    </row>
    <row r="763" spans="2:47" s="1" customFormat="1" ht="12">
      <c r="B763" s="33"/>
      <c r="D763" s="146" t="s">
        <v>171</v>
      </c>
      <c r="F763" s="147" t="s">
        <v>818</v>
      </c>
      <c r="I763" s="148"/>
      <c r="L763" s="33"/>
      <c r="M763" s="149"/>
      <c r="T763" s="54"/>
      <c r="AT763" s="18" t="s">
        <v>171</v>
      </c>
      <c r="AU763" s="18" t="s">
        <v>82</v>
      </c>
    </row>
    <row r="764" spans="2:51" s="12" customFormat="1" ht="12">
      <c r="B764" s="150"/>
      <c r="D764" s="151" t="s">
        <v>173</v>
      </c>
      <c r="E764" s="152" t="s">
        <v>3</v>
      </c>
      <c r="F764" s="153" t="s">
        <v>299</v>
      </c>
      <c r="H764" s="152" t="s">
        <v>3</v>
      </c>
      <c r="I764" s="154"/>
      <c r="L764" s="150"/>
      <c r="M764" s="155"/>
      <c r="T764" s="156"/>
      <c r="AT764" s="152" t="s">
        <v>173</v>
      </c>
      <c r="AU764" s="152" t="s">
        <v>82</v>
      </c>
      <c r="AV764" s="12" t="s">
        <v>80</v>
      </c>
      <c r="AW764" s="12" t="s">
        <v>32</v>
      </c>
      <c r="AX764" s="12" t="s">
        <v>73</v>
      </c>
      <c r="AY764" s="152" t="s">
        <v>161</v>
      </c>
    </row>
    <row r="765" spans="2:51" s="13" customFormat="1" ht="12">
      <c r="B765" s="157"/>
      <c r="D765" s="151" t="s">
        <v>173</v>
      </c>
      <c r="E765" s="158" t="s">
        <v>3</v>
      </c>
      <c r="F765" s="159" t="s">
        <v>3282</v>
      </c>
      <c r="H765" s="160">
        <v>27.926</v>
      </c>
      <c r="I765" s="161"/>
      <c r="L765" s="157"/>
      <c r="M765" s="162"/>
      <c r="T765" s="163"/>
      <c r="AT765" s="158" t="s">
        <v>173</v>
      </c>
      <c r="AU765" s="158" t="s">
        <v>82</v>
      </c>
      <c r="AV765" s="13" t="s">
        <v>82</v>
      </c>
      <c r="AW765" s="13" t="s">
        <v>32</v>
      </c>
      <c r="AX765" s="13" t="s">
        <v>73</v>
      </c>
      <c r="AY765" s="158" t="s">
        <v>161</v>
      </c>
    </row>
    <row r="766" spans="2:51" s="12" customFormat="1" ht="12">
      <c r="B766" s="150"/>
      <c r="D766" s="151" t="s">
        <v>173</v>
      </c>
      <c r="E766" s="152" t="s">
        <v>3</v>
      </c>
      <c r="F766" s="153" t="s">
        <v>2934</v>
      </c>
      <c r="H766" s="152" t="s">
        <v>3</v>
      </c>
      <c r="I766" s="154"/>
      <c r="L766" s="150"/>
      <c r="M766" s="155"/>
      <c r="T766" s="156"/>
      <c r="AT766" s="152" t="s">
        <v>173</v>
      </c>
      <c r="AU766" s="152" t="s">
        <v>82</v>
      </c>
      <c r="AV766" s="12" t="s">
        <v>80</v>
      </c>
      <c r="AW766" s="12" t="s">
        <v>32</v>
      </c>
      <c r="AX766" s="12" t="s">
        <v>73</v>
      </c>
      <c r="AY766" s="152" t="s">
        <v>161</v>
      </c>
    </row>
    <row r="767" spans="2:51" s="13" customFormat="1" ht="12">
      <c r="B767" s="157"/>
      <c r="D767" s="151" t="s">
        <v>173</v>
      </c>
      <c r="E767" s="158" t="s">
        <v>3</v>
      </c>
      <c r="F767" s="159" t="s">
        <v>3283</v>
      </c>
      <c r="H767" s="160">
        <v>22.196</v>
      </c>
      <c r="I767" s="161"/>
      <c r="L767" s="157"/>
      <c r="M767" s="162"/>
      <c r="T767" s="163"/>
      <c r="AT767" s="158" t="s">
        <v>173</v>
      </c>
      <c r="AU767" s="158" t="s">
        <v>82</v>
      </c>
      <c r="AV767" s="13" t="s">
        <v>82</v>
      </c>
      <c r="AW767" s="13" t="s">
        <v>32</v>
      </c>
      <c r="AX767" s="13" t="s">
        <v>73</v>
      </c>
      <c r="AY767" s="158" t="s">
        <v>161</v>
      </c>
    </row>
    <row r="768" spans="2:51" s="14" customFormat="1" ht="12">
      <c r="B768" s="164"/>
      <c r="D768" s="151" t="s">
        <v>173</v>
      </c>
      <c r="E768" s="165" t="s">
        <v>3</v>
      </c>
      <c r="F768" s="166" t="s">
        <v>192</v>
      </c>
      <c r="H768" s="167">
        <v>50.122</v>
      </c>
      <c r="I768" s="168"/>
      <c r="L768" s="164"/>
      <c r="M768" s="169"/>
      <c r="T768" s="170"/>
      <c r="AT768" s="165" t="s">
        <v>173</v>
      </c>
      <c r="AU768" s="165" t="s">
        <v>82</v>
      </c>
      <c r="AV768" s="14" t="s">
        <v>169</v>
      </c>
      <c r="AW768" s="14" t="s">
        <v>32</v>
      </c>
      <c r="AX768" s="14" t="s">
        <v>80</v>
      </c>
      <c r="AY768" s="165" t="s">
        <v>161</v>
      </c>
    </row>
    <row r="769" spans="2:65" s="1" customFormat="1" ht="44.25" customHeight="1">
      <c r="B769" s="132"/>
      <c r="C769" s="133" t="s">
        <v>881</v>
      </c>
      <c r="D769" s="133" t="s">
        <v>164</v>
      </c>
      <c r="E769" s="134" t="s">
        <v>823</v>
      </c>
      <c r="F769" s="135" t="s">
        <v>824</v>
      </c>
      <c r="G769" s="136" t="s">
        <v>167</v>
      </c>
      <c r="H769" s="137">
        <v>8.336</v>
      </c>
      <c r="I769" s="138"/>
      <c r="J769" s="139">
        <f>ROUND(I769*H769,2)</f>
        <v>0</v>
      </c>
      <c r="K769" s="135" t="s">
        <v>168</v>
      </c>
      <c r="L769" s="33"/>
      <c r="M769" s="140" t="s">
        <v>3</v>
      </c>
      <c r="N769" s="141" t="s">
        <v>44</v>
      </c>
      <c r="P769" s="142">
        <f>O769*H769</f>
        <v>0</v>
      </c>
      <c r="Q769" s="142">
        <v>0</v>
      </c>
      <c r="R769" s="142">
        <f>Q769*H769</f>
        <v>0</v>
      </c>
      <c r="S769" s="142">
        <v>0.004</v>
      </c>
      <c r="T769" s="143">
        <f>S769*H769</f>
        <v>0.033344</v>
      </c>
      <c r="AR769" s="144" t="s">
        <v>169</v>
      </c>
      <c r="AT769" s="144" t="s">
        <v>164</v>
      </c>
      <c r="AU769" s="144" t="s">
        <v>82</v>
      </c>
      <c r="AY769" s="18" t="s">
        <v>161</v>
      </c>
      <c r="BE769" s="145">
        <f>IF(N769="základní",J769,0)</f>
        <v>0</v>
      </c>
      <c r="BF769" s="145">
        <f>IF(N769="snížená",J769,0)</f>
        <v>0</v>
      </c>
      <c r="BG769" s="145">
        <f>IF(N769="zákl. přenesená",J769,0)</f>
        <v>0</v>
      </c>
      <c r="BH769" s="145">
        <f>IF(N769="sníž. přenesená",J769,0)</f>
        <v>0</v>
      </c>
      <c r="BI769" s="145">
        <f>IF(N769="nulová",J769,0)</f>
        <v>0</v>
      </c>
      <c r="BJ769" s="18" t="s">
        <v>80</v>
      </c>
      <c r="BK769" s="145">
        <f>ROUND(I769*H769,2)</f>
        <v>0</v>
      </c>
      <c r="BL769" s="18" t="s">
        <v>169</v>
      </c>
      <c r="BM769" s="144" t="s">
        <v>3284</v>
      </c>
    </row>
    <row r="770" spans="2:47" s="1" customFormat="1" ht="12">
      <c r="B770" s="33"/>
      <c r="D770" s="146" t="s">
        <v>171</v>
      </c>
      <c r="F770" s="147" t="s">
        <v>826</v>
      </c>
      <c r="I770" s="148"/>
      <c r="L770" s="33"/>
      <c r="M770" s="149"/>
      <c r="T770" s="54"/>
      <c r="AT770" s="18" t="s">
        <v>171</v>
      </c>
      <c r="AU770" s="18" t="s">
        <v>82</v>
      </c>
    </row>
    <row r="771" spans="2:51" s="12" customFormat="1" ht="12">
      <c r="B771" s="150"/>
      <c r="D771" s="151" t="s">
        <v>173</v>
      </c>
      <c r="E771" s="152" t="s">
        <v>3</v>
      </c>
      <c r="F771" s="153" t="s">
        <v>299</v>
      </c>
      <c r="H771" s="152" t="s">
        <v>3</v>
      </c>
      <c r="I771" s="154"/>
      <c r="L771" s="150"/>
      <c r="M771" s="155"/>
      <c r="T771" s="156"/>
      <c r="AT771" s="152" t="s">
        <v>173</v>
      </c>
      <c r="AU771" s="152" t="s">
        <v>82</v>
      </c>
      <c r="AV771" s="12" t="s">
        <v>80</v>
      </c>
      <c r="AW771" s="12" t="s">
        <v>32</v>
      </c>
      <c r="AX771" s="12" t="s">
        <v>73</v>
      </c>
      <c r="AY771" s="152" t="s">
        <v>161</v>
      </c>
    </row>
    <row r="772" spans="2:51" s="13" customFormat="1" ht="12">
      <c r="B772" s="157"/>
      <c r="D772" s="151" t="s">
        <v>173</v>
      </c>
      <c r="E772" s="158" t="s">
        <v>3</v>
      </c>
      <c r="F772" s="159" t="s">
        <v>3285</v>
      </c>
      <c r="H772" s="160">
        <v>8.336</v>
      </c>
      <c r="I772" s="161"/>
      <c r="L772" s="157"/>
      <c r="M772" s="162"/>
      <c r="T772" s="163"/>
      <c r="AT772" s="158" t="s">
        <v>173</v>
      </c>
      <c r="AU772" s="158" t="s">
        <v>82</v>
      </c>
      <c r="AV772" s="13" t="s">
        <v>82</v>
      </c>
      <c r="AW772" s="13" t="s">
        <v>32</v>
      </c>
      <c r="AX772" s="13" t="s">
        <v>80</v>
      </c>
      <c r="AY772" s="158" t="s">
        <v>161</v>
      </c>
    </row>
    <row r="773" spans="2:65" s="1" customFormat="1" ht="24.2" customHeight="1">
      <c r="B773" s="132"/>
      <c r="C773" s="133" t="s">
        <v>887</v>
      </c>
      <c r="D773" s="133" t="s">
        <v>164</v>
      </c>
      <c r="E773" s="134" t="s">
        <v>829</v>
      </c>
      <c r="F773" s="135" t="s">
        <v>830</v>
      </c>
      <c r="G773" s="136" t="s">
        <v>340</v>
      </c>
      <c r="H773" s="137">
        <v>19</v>
      </c>
      <c r="I773" s="138"/>
      <c r="J773" s="139">
        <f>ROUND(I773*H773,2)</f>
        <v>0</v>
      </c>
      <c r="K773" s="135" t="s">
        <v>3</v>
      </c>
      <c r="L773" s="33"/>
      <c r="M773" s="140" t="s">
        <v>3</v>
      </c>
      <c r="N773" s="141" t="s">
        <v>44</v>
      </c>
      <c r="P773" s="142">
        <f>O773*H773</f>
        <v>0</v>
      </c>
      <c r="Q773" s="142">
        <v>0</v>
      </c>
      <c r="R773" s="142">
        <f>Q773*H773</f>
        <v>0</v>
      </c>
      <c r="S773" s="142">
        <v>0</v>
      </c>
      <c r="T773" s="143">
        <f>S773*H773</f>
        <v>0</v>
      </c>
      <c r="AR773" s="144" t="s">
        <v>169</v>
      </c>
      <c r="AT773" s="144" t="s">
        <v>164</v>
      </c>
      <c r="AU773" s="144" t="s">
        <v>82</v>
      </c>
      <c r="AY773" s="18" t="s">
        <v>161</v>
      </c>
      <c r="BE773" s="145">
        <f>IF(N773="základní",J773,0)</f>
        <v>0</v>
      </c>
      <c r="BF773" s="145">
        <f>IF(N773="snížená",J773,0)</f>
        <v>0</v>
      </c>
      <c r="BG773" s="145">
        <f>IF(N773="zákl. přenesená",J773,0)</f>
        <v>0</v>
      </c>
      <c r="BH773" s="145">
        <f>IF(N773="sníž. přenesená",J773,0)</f>
        <v>0</v>
      </c>
      <c r="BI773" s="145">
        <f>IF(N773="nulová",J773,0)</f>
        <v>0</v>
      </c>
      <c r="BJ773" s="18" t="s">
        <v>80</v>
      </c>
      <c r="BK773" s="145">
        <f>ROUND(I773*H773,2)</f>
        <v>0</v>
      </c>
      <c r="BL773" s="18" t="s">
        <v>169</v>
      </c>
      <c r="BM773" s="144" t="s">
        <v>3286</v>
      </c>
    </row>
    <row r="774" spans="2:51" s="12" customFormat="1" ht="12">
      <c r="B774" s="150"/>
      <c r="D774" s="151" t="s">
        <v>173</v>
      </c>
      <c r="E774" s="152" t="s">
        <v>3</v>
      </c>
      <c r="F774" s="153" t="s">
        <v>299</v>
      </c>
      <c r="H774" s="152" t="s">
        <v>3</v>
      </c>
      <c r="I774" s="154"/>
      <c r="L774" s="150"/>
      <c r="M774" s="155"/>
      <c r="T774" s="156"/>
      <c r="AT774" s="152" t="s">
        <v>173</v>
      </c>
      <c r="AU774" s="152" t="s">
        <v>82</v>
      </c>
      <c r="AV774" s="12" t="s">
        <v>80</v>
      </c>
      <c r="AW774" s="12" t="s">
        <v>32</v>
      </c>
      <c r="AX774" s="12" t="s">
        <v>73</v>
      </c>
      <c r="AY774" s="152" t="s">
        <v>161</v>
      </c>
    </row>
    <row r="775" spans="2:51" s="13" customFormat="1" ht="12">
      <c r="B775" s="157"/>
      <c r="D775" s="151" t="s">
        <v>173</v>
      </c>
      <c r="E775" s="158" t="s">
        <v>3</v>
      </c>
      <c r="F775" s="159" t="s">
        <v>3287</v>
      </c>
      <c r="H775" s="160">
        <v>19</v>
      </c>
      <c r="I775" s="161"/>
      <c r="L775" s="157"/>
      <c r="M775" s="162"/>
      <c r="T775" s="163"/>
      <c r="AT775" s="158" t="s">
        <v>173</v>
      </c>
      <c r="AU775" s="158" t="s">
        <v>82</v>
      </c>
      <c r="AV775" s="13" t="s">
        <v>82</v>
      </c>
      <c r="AW775" s="13" t="s">
        <v>32</v>
      </c>
      <c r="AX775" s="13" t="s">
        <v>80</v>
      </c>
      <c r="AY775" s="158" t="s">
        <v>161</v>
      </c>
    </row>
    <row r="776" spans="2:65" s="1" customFormat="1" ht="55.5" customHeight="1">
      <c r="B776" s="132"/>
      <c r="C776" s="133" t="s">
        <v>895</v>
      </c>
      <c r="D776" s="133" t="s">
        <v>164</v>
      </c>
      <c r="E776" s="134" t="s">
        <v>882</v>
      </c>
      <c r="F776" s="135" t="s">
        <v>883</v>
      </c>
      <c r="G776" s="136" t="s">
        <v>212</v>
      </c>
      <c r="H776" s="137">
        <v>22</v>
      </c>
      <c r="I776" s="138"/>
      <c r="J776" s="139">
        <f>ROUND(I776*H776,2)</f>
        <v>0</v>
      </c>
      <c r="K776" s="135" t="s">
        <v>168</v>
      </c>
      <c r="L776" s="33"/>
      <c r="M776" s="140" t="s">
        <v>3</v>
      </c>
      <c r="N776" s="141" t="s">
        <v>44</v>
      </c>
      <c r="P776" s="142">
        <f>O776*H776</f>
        <v>0</v>
      </c>
      <c r="Q776" s="142">
        <v>0</v>
      </c>
      <c r="R776" s="142">
        <f>Q776*H776</f>
        <v>0</v>
      </c>
      <c r="S776" s="142">
        <v>0.025</v>
      </c>
      <c r="T776" s="143">
        <f>S776*H776</f>
        <v>0.55</v>
      </c>
      <c r="AR776" s="144" t="s">
        <v>169</v>
      </c>
      <c r="AT776" s="144" t="s">
        <v>164</v>
      </c>
      <c r="AU776" s="144" t="s">
        <v>82</v>
      </c>
      <c r="AY776" s="18" t="s">
        <v>161</v>
      </c>
      <c r="BE776" s="145">
        <f>IF(N776="základní",J776,0)</f>
        <v>0</v>
      </c>
      <c r="BF776" s="145">
        <f>IF(N776="snížená",J776,0)</f>
        <v>0</v>
      </c>
      <c r="BG776" s="145">
        <f>IF(N776="zákl. přenesená",J776,0)</f>
        <v>0</v>
      </c>
      <c r="BH776" s="145">
        <f>IF(N776="sníž. přenesená",J776,0)</f>
        <v>0</v>
      </c>
      <c r="BI776" s="145">
        <f>IF(N776="nulová",J776,0)</f>
        <v>0</v>
      </c>
      <c r="BJ776" s="18" t="s">
        <v>80</v>
      </c>
      <c r="BK776" s="145">
        <f>ROUND(I776*H776,2)</f>
        <v>0</v>
      </c>
      <c r="BL776" s="18" t="s">
        <v>169</v>
      </c>
      <c r="BM776" s="144" t="s">
        <v>3288</v>
      </c>
    </row>
    <row r="777" spans="2:47" s="1" customFormat="1" ht="12">
      <c r="B777" s="33"/>
      <c r="D777" s="146" t="s">
        <v>171</v>
      </c>
      <c r="F777" s="147" t="s">
        <v>885</v>
      </c>
      <c r="I777" s="148"/>
      <c r="L777" s="33"/>
      <c r="M777" s="149"/>
      <c r="T777" s="54"/>
      <c r="AT777" s="18" t="s">
        <v>171</v>
      </c>
      <c r="AU777" s="18" t="s">
        <v>82</v>
      </c>
    </row>
    <row r="778" spans="2:51" s="12" customFormat="1" ht="12">
      <c r="B778" s="150"/>
      <c r="D778" s="151" t="s">
        <v>173</v>
      </c>
      <c r="E778" s="152" t="s">
        <v>3</v>
      </c>
      <c r="F778" s="153" t="s">
        <v>3037</v>
      </c>
      <c r="H778" s="152" t="s">
        <v>3</v>
      </c>
      <c r="I778" s="154"/>
      <c r="L778" s="150"/>
      <c r="M778" s="155"/>
      <c r="T778" s="156"/>
      <c r="AT778" s="152" t="s">
        <v>173</v>
      </c>
      <c r="AU778" s="152" t="s">
        <v>82</v>
      </c>
      <c r="AV778" s="12" t="s">
        <v>80</v>
      </c>
      <c r="AW778" s="12" t="s">
        <v>32</v>
      </c>
      <c r="AX778" s="12" t="s">
        <v>73</v>
      </c>
      <c r="AY778" s="152" t="s">
        <v>161</v>
      </c>
    </row>
    <row r="779" spans="2:51" s="13" customFormat="1" ht="12">
      <c r="B779" s="157"/>
      <c r="D779" s="151" t="s">
        <v>173</v>
      </c>
      <c r="E779" s="158" t="s">
        <v>3</v>
      </c>
      <c r="F779" s="159" t="s">
        <v>82</v>
      </c>
      <c r="H779" s="160">
        <v>2</v>
      </c>
      <c r="I779" s="161"/>
      <c r="L779" s="157"/>
      <c r="M779" s="162"/>
      <c r="T779" s="163"/>
      <c r="AT779" s="158" t="s">
        <v>173</v>
      </c>
      <c r="AU779" s="158" t="s">
        <v>82</v>
      </c>
      <c r="AV779" s="13" t="s">
        <v>82</v>
      </c>
      <c r="AW779" s="13" t="s">
        <v>32</v>
      </c>
      <c r="AX779" s="13" t="s">
        <v>73</v>
      </c>
      <c r="AY779" s="158" t="s">
        <v>161</v>
      </c>
    </row>
    <row r="780" spans="2:51" s="12" customFormat="1" ht="12">
      <c r="B780" s="150"/>
      <c r="D780" s="151" t="s">
        <v>173</v>
      </c>
      <c r="E780" s="152" t="s">
        <v>3</v>
      </c>
      <c r="F780" s="153" t="s">
        <v>886</v>
      </c>
      <c r="H780" s="152" t="s">
        <v>3</v>
      </c>
      <c r="I780" s="154"/>
      <c r="L780" s="150"/>
      <c r="M780" s="155"/>
      <c r="T780" s="156"/>
      <c r="AT780" s="152" t="s">
        <v>173</v>
      </c>
      <c r="AU780" s="152" t="s">
        <v>82</v>
      </c>
      <c r="AV780" s="12" t="s">
        <v>80</v>
      </c>
      <c r="AW780" s="12" t="s">
        <v>32</v>
      </c>
      <c r="AX780" s="12" t="s">
        <v>73</v>
      </c>
      <c r="AY780" s="152" t="s">
        <v>161</v>
      </c>
    </row>
    <row r="781" spans="2:51" s="13" customFormat="1" ht="12">
      <c r="B781" s="157"/>
      <c r="D781" s="151" t="s">
        <v>173</v>
      </c>
      <c r="E781" s="158" t="s">
        <v>3</v>
      </c>
      <c r="F781" s="159" t="s">
        <v>346</v>
      </c>
      <c r="H781" s="160">
        <v>20</v>
      </c>
      <c r="I781" s="161"/>
      <c r="L781" s="157"/>
      <c r="M781" s="162"/>
      <c r="T781" s="163"/>
      <c r="AT781" s="158" t="s">
        <v>173</v>
      </c>
      <c r="AU781" s="158" t="s">
        <v>82</v>
      </c>
      <c r="AV781" s="13" t="s">
        <v>82</v>
      </c>
      <c r="AW781" s="13" t="s">
        <v>32</v>
      </c>
      <c r="AX781" s="13" t="s">
        <v>73</v>
      </c>
      <c r="AY781" s="158" t="s">
        <v>161</v>
      </c>
    </row>
    <row r="782" spans="2:51" s="14" customFormat="1" ht="12">
      <c r="B782" s="164"/>
      <c r="D782" s="151" t="s">
        <v>173</v>
      </c>
      <c r="E782" s="165" t="s">
        <v>3</v>
      </c>
      <c r="F782" s="166" t="s">
        <v>192</v>
      </c>
      <c r="H782" s="167">
        <v>22</v>
      </c>
      <c r="I782" s="168"/>
      <c r="L782" s="164"/>
      <c r="M782" s="169"/>
      <c r="T782" s="170"/>
      <c r="AT782" s="165" t="s">
        <v>173</v>
      </c>
      <c r="AU782" s="165" t="s">
        <v>82</v>
      </c>
      <c r="AV782" s="14" t="s">
        <v>169</v>
      </c>
      <c r="AW782" s="14" t="s">
        <v>32</v>
      </c>
      <c r="AX782" s="14" t="s">
        <v>80</v>
      </c>
      <c r="AY782" s="165" t="s">
        <v>161</v>
      </c>
    </row>
    <row r="783" spans="2:65" s="1" customFormat="1" ht="33" customHeight="1">
      <c r="B783" s="132"/>
      <c r="C783" s="133" t="s">
        <v>903</v>
      </c>
      <c r="D783" s="133" t="s">
        <v>164</v>
      </c>
      <c r="E783" s="134" t="s">
        <v>896</v>
      </c>
      <c r="F783" s="135" t="s">
        <v>897</v>
      </c>
      <c r="G783" s="136" t="s">
        <v>203</v>
      </c>
      <c r="H783" s="137">
        <v>0.218</v>
      </c>
      <c r="I783" s="138"/>
      <c r="J783" s="139">
        <f>ROUND(I783*H783,2)</f>
        <v>0</v>
      </c>
      <c r="K783" s="135" t="s">
        <v>168</v>
      </c>
      <c r="L783" s="33"/>
      <c r="M783" s="140" t="s">
        <v>3</v>
      </c>
      <c r="N783" s="141" t="s">
        <v>44</v>
      </c>
      <c r="P783" s="142">
        <f>O783*H783</f>
        <v>0</v>
      </c>
      <c r="Q783" s="142">
        <v>0</v>
      </c>
      <c r="R783" s="142">
        <f>Q783*H783</f>
        <v>0</v>
      </c>
      <c r="S783" s="142">
        <v>2.5</v>
      </c>
      <c r="T783" s="143">
        <f>S783*H783</f>
        <v>0.545</v>
      </c>
      <c r="AR783" s="144" t="s">
        <v>169</v>
      </c>
      <c r="AT783" s="144" t="s">
        <v>164</v>
      </c>
      <c r="AU783" s="144" t="s">
        <v>82</v>
      </c>
      <c r="AY783" s="18" t="s">
        <v>161</v>
      </c>
      <c r="BE783" s="145">
        <f>IF(N783="základní",J783,0)</f>
        <v>0</v>
      </c>
      <c r="BF783" s="145">
        <f>IF(N783="snížená",J783,0)</f>
        <v>0</v>
      </c>
      <c r="BG783" s="145">
        <f>IF(N783="zákl. přenesená",J783,0)</f>
        <v>0</v>
      </c>
      <c r="BH783" s="145">
        <f>IF(N783="sníž. přenesená",J783,0)</f>
        <v>0</v>
      </c>
      <c r="BI783" s="145">
        <f>IF(N783="nulová",J783,0)</f>
        <v>0</v>
      </c>
      <c r="BJ783" s="18" t="s">
        <v>80</v>
      </c>
      <c r="BK783" s="145">
        <f>ROUND(I783*H783,2)</f>
        <v>0</v>
      </c>
      <c r="BL783" s="18" t="s">
        <v>169</v>
      </c>
      <c r="BM783" s="144" t="s">
        <v>3289</v>
      </c>
    </row>
    <row r="784" spans="2:47" s="1" customFormat="1" ht="12">
      <c r="B784" s="33"/>
      <c r="D784" s="146" t="s">
        <v>171</v>
      </c>
      <c r="F784" s="147" t="s">
        <v>899</v>
      </c>
      <c r="I784" s="148"/>
      <c r="L784" s="33"/>
      <c r="M784" s="149"/>
      <c r="T784" s="54"/>
      <c r="AT784" s="18" t="s">
        <v>171</v>
      </c>
      <c r="AU784" s="18" t="s">
        <v>82</v>
      </c>
    </row>
    <row r="785" spans="2:51" s="12" customFormat="1" ht="12">
      <c r="B785" s="150"/>
      <c r="D785" s="151" t="s">
        <v>173</v>
      </c>
      <c r="E785" s="152" t="s">
        <v>3</v>
      </c>
      <c r="F785" s="153" t="s">
        <v>299</v>
      </c>
      <c r="H785" s="152" t="s">
        <v>3</v>
      </c>
      <c r="I785" s="154"/>
      <c r="L785" s="150"/>
      <c r="M785" s="155"/>
      <c r="T785" s="156"/>
      <c r="AT785" s="152" t="s">
        <v>173</v>
      </c>
      <c r="AU785" s="152" t="s">
        <v>82</v>
      </c>
      <c r="AV785" s="12" t="s">
        <v>80</v>
      </c>
      <c r="AW785" s="12" t="s">
        <v>32</v>
      </c>
      <c r="AX785" s="12" t="s">
        <v>73</v>
      </c>
      <c r="AY785" s="152" t="s">
        <v>161</v>
      </c>
    </row>
    <row r="786" spans="2:51" s="13" customFormat="1" ht="12">
      <c r="B786" s="157"/>
      <c r="D786" s="151" t="s">
        <v>173</v>
      </c>
      <c r="E786" s="158" t="s">
        <v>3</v>
      </c>
      <c r="F786" s="159" t="s">
        <v>3290</v>
      </c>
      <c r="H786" s="160">
        <v>0.218</v>
      </c>
      <c r="I786" s="161"/>
      <c r="L786" s="157"/>
      <c r="M786" s="162"/>
      <c r="T786" s="163"/>
      <c r="AT786" s="158" t="s">
        <v>173</v>
      </c>
      <c r="AU786" s="158" t="s">
        <v>82</v>
      </c>
      <c r="AV786" s="13" t="s">
        <v>82</v>
      </c>
      <c r="AW786" s="13" t="s">
        <v>32</v>
      </c>
      <c r="AX786" s="13" t="s">
        <v>80</v>
      </c>
      <c r="AY786" s="158" t="s">
        <v>161</v>
      </c>
    </row>
    <row r="787" spans="2:65" s="1" customFormat="1" ht="37.9" customHeight="1">
      <c r="B787" s="132"/>
      <c r="C787" s="133" t="s">
        <v>909</v>
      </c>
      <c r="D787" s="133" t="s">
        <v>164</v>
      </c>
      <c r="E787" s="134" t="s">
        <v>904</v>
      </c>
      <c r="F787" s="135" t="s">
        <v>905</v>
      </c>
      <c r="G787" s="136" t="s">
        <v>340</v>
      </c>
      <c r="H787" s="137">
        <v>55</v>
      </c>
      <c r="I787" s="138"/>
      <c r="J787" s="139">
        <f>ROUND(I787*H787,2)</f>
        <v>0</v>
      </c>
      <c r="K787" s="135" t="s">
        <v>168</v>
      </c>
      <c r="L787" s="33"/>
      <c r="M787" s="140" t="s">
        <v>3</v>
      </c>
      <c r="N787" s="141" t="s">
        <v>44</v>
      </c>
      <c r="P787" s="142">
        <f>O787*H787</f>
        <v>0</v>
      </c>
      <c r="Q787" s="142">
        <v>0</v>
      </c>
      <c r="R787" s="142">
        <f>Q787*H787</f>
        <v>0</v>
      </c>
      <c r="S787" s="142">
        <v>0.054</v>
      </c>
      <c r="T787" s="143">
        <f>S787*H787</f>
        <v>2.9699999999999998</v>
      </c>
      <c r="AR787" s="144" t="s">
        <v>169</v>
      </c>
      <c r="AT787" s="144" t="s">
        <v>164</v>
      </c>
      <c r="AU787" s="144" t="s">
        <v>82</v>
      </c>
      <c r="AY787" s="18" t="s">
        <v>161</v>
      </c>
      <c r="BE787" s="145">
        <f>IF(N787="základní",J787,0)</f>
        <v>0</v>
      </c>
      <c r="BF787" s="145">
        <f>IF(N787="snížená",J787,0)</f>
        <v>0</v>
      </c>
      <c r="BG787" s="145">
        <f>IF(N787="zákl. přenesená",J787,0)</f>
        <v>0</v>
      </c>
      <c r="BH787" s="145">
        <f>IF(N787="sníž. přenesená",J787,0)</f>
        <v>0</v>
      </c>
      <c r="BI787" s="145">
        <f>IF(N787="nulová",J787,0)</f>
        <v>0</v>
      </c>
      <c r="BJ787" s="18" t="s">
        <v>80</v>
      </c>
      <c r="BK787" s="145">
        <f>ROUND(I787*H787,2)</f>
        <v>0</v>
      </c>
      <c r="BL787" s="18" t="s">
        <v>169</v>
      </c>
      <c r="BM787" s="144" t="s">
        <v>3291</v>
      </c>
    </row>
    <row r="788" spans="2:47" s="1" customFormat="1" ht="12">
      <c r="B788" s="33"/>
      <c r="D788" s="146" t="s">
        <v>171</v>
      </c>
      <c r="F788" s="147" t="s">
        <v>907</v>
      </c>
      <c r="I788" s="148"/>
      <c r="L788" s="33"/>
      <c r="M788" s="149"/>
      <c r="T788" s="54"/>
      <c r="AT788" s="18" t="s">
        <v>171</v>
      </c>
      <c r="AU788" s="18" t="s">
        <v>82</v>
      </c>
    </row>
    <row r="789" spans="2:51" s="12" customFormat="1" ht="12">
      <c r="B789" s="150"/>
      <c r="D789" s="151" t="s">
        <v>173</v>
      </c>
      <c r="E789" s="152" t="s">
        <v>3</v>
      </c>
      <c r="F789" s="153" t="s">
        <v>886</v>
      </c>
      <c r="H789" s="152" t="s">
        <v>3</v>
      </c>
      <c r="I789" s="154"/>
      <c r="L789" s="150"/>
      <c r="M789" s="155"/>
      <c r="T789" s="156"/>
      <c r="AT789" s="152" t="s">
        <v>173</v>
      </c>
      <c r="AU789" s="152" t="s">
        <v>82</v>
      </c>
      <c r="AV789" s="12" t="s">
        <v>80</v>
      </c>
      <c r="AW789" s="12" t="s">
        <v>32</v>
      </c>
      <c r="AX789" s="12" t="s">
        <v>73</v>
      </c>
      <c r="AY789" s="152" t="s">
        <v>161</v>
      </c>
    </row>
    <row r="790" spans="2:51" s="13" customFormat="1" ht="12">
      <c r="B790" s="157"/>
      <c r="D790" s="151" t="s">
        <v>173</v>
      </c>
      <c r="E790" s="158" t="s">
        <v>3</v>
      </c>
      <c r="F790" s="159" t="s">
        <v>741</v>
      </c>
      <c r="H790" s="160">
        <v>55</v>
      </c>
      <c r="I790" s="161"/>
      <c r="L790" s="157"/>
      <c r="M790" s="162"/>
      <c r="T790" s="163"/>
      <c r="AT790" s="158" t="s">
        <v>173</v>
      </c>
      <c r="AU790" s="158" t="s">
        <v>82</v>
      </c>
      <c r="AV790" s="13" t="s">
        <v>82</v>
      </c>
      <c r="AW790" s="13" t="s">
        <v>32</v>
      </c>
      <c r="AX790" s="13" t="s">
        <v>80</v>
      </c>
      <c r="AY790" s="158" t="s">
        <v>161</v>
      </c>
    </row>
    <row r="791" spans="2:65" s="1" customFormat="1" ht="44.25" customHeight="1">
      <c r="B791" s="132"/>
      <c r="C791" s="133" t="s">
        <v>931</v>
      </c>
      <c r="D791" s="133" t="s">
        <v>164</v>
      </c>
      <c r="E791" s="134" t="s">
        <v>3292</v>
      </c>
      <c r="F791" s="135" t="s">
        <v>3293</v>
      </c>
      <c r="G791" s="136" t="s">
        <v>340</v>
      </c>
      <c r="H791" s="137">
        <v>6.1</v>
      </c>
      <c r="I791" s="138"/>
      <c r="J791" s="139">
        <f>ROUND(I791*H791,2)</f>
        <v>0</v>
      </c>
      <c r="K791" s="135" t="s">
        <v>168</v>
      </c>
      <c r="L791" s="33"/>
      <c r="M791" s="140" t="s">
        <v>3</v>
      </c>
      <c r="N791" s="141" t="s">
        <v>44</v>
      </c>
      <c r="P791" s="142">
        <f>O791*H791</f>
        <v>0</v>
      </c>
      <c r="Q791" s="142">
        <v>0</v>
      </c>
      <c r="R791" s="142">
        <f>Q791*H791</f>
        <v>0</v>
      </c>
      <c r="S791" s="142">
        <v>0.162</v>
      </c>
      <c r="T791" s="143">
        <f>S791*H791</f>
        <v>0.9882</v>
      </c>
      <c r="AR791" s="144" t="s">
        <v>169</v>
      </c>
      <c r="AT791" s="144" t="s">
        <v>164</v>
      </c>
      <c r="AU791" s="144" t="s">
        <v>82</v>
      </c>
      <c r="AY791" s="18" t="s">
        <v>161</v>
      </c>
      <c r="BE791" s="145">
        <f>IF(N791="základní",J791,0)</f>
        <v>0</v>
      </c>
      <c r="BF791" s="145">
        <f>IF(N791="snížená",J791,0)</f>
        <v>0</v>
      </c>
      <c r="BG791" s="145">
        <f>IF(N791="zákl. přenesená",J791,0)</f>
        <v>0</v>
      </c>
      <c r="BH791" s="145">
        <f>IF(N791="sníž. přenesená",J791,0)</f>
        <v>0</v>
      </c>
      <c r="BI791" s="145">
        <f>IF(N791="nulová",J791,0)</f>
        <v>0</v>
      </c>
      <c r="BJ791" s="18" t="s">
        <v>80</v>
      </c>
      <c r="BK791" s="145">
        <f>ROUND(I791*H791,2)</f>
        <v>0</v>
      </c>
      <c r="BL791" s="18" t="s">
        <v>169</v>
      </c>
      <c r="BM791" s="144" t="s">
        <v>3294</v>
      </c>
    </row>
    <row r="792" spans="2:47" s="1" customFormat="1" ht="12">
      <c r="B792" s="33"/>
      <c r="D792" s="146" t="s">
        <v>171</v>
      </c>
      <c r="F792" s="147" t="s">
        <v>3295</v>
      </c>
      <c r="I792" s="148"/>
      <c r="L792" s="33"/>
      <c r="M792" s="149"/>
      <c r="T792" s="54"/>
      <c r="AT792" s="18" t="s">
        <v>171</v>
      </c>
      <c r="AU792" s="18" t="s">
        <v>82</v>
      </c>
    </row>
    <row r="793" spans="2:51" s="12" customFormat="1" ht="12">
      <c r="B793" s="150"/>
      <c r="D793" s="151" t="s">
        <v>173</v>
      </c>
      <c r="E793" s="152" t="s">
        <v>3</v>
      </c>
      <c r="F793" s="153" t="s">
        <v>299</v>
      </c>
      <c r="H793" s="152" t="s">
        <v>3</v>
      </c>
      <c r="I793" s="154"/>
      <c r="L793" s="150"/>
      <c r="M793" s="155"/>
      <c r="T793" s="156"/>
      <c r="AT793" s="152" t="s">
        <v>173</v>
      </c>
      <c r="AU793" s="152" t="s">
        <v>82</v>
      </c>
      <c r="AV793" s="12" t="s">
        <v>80</v>
      </c>
      <c r="AW793" s="12" t="s">
        <v>32</v>
      </c>
      <c r="AX793" s="12" t="s">
        <v>73</v>
      </c>
      <c r="AY793" s="152" t="s">
        <v>161</v>
      </c>
    </row>
    <row r="794" spans="2:51" s="12" customFormat="1" ht="12">
      <c r="B794" s="150"/>
      <c r="D794" s="151" t="s">
        <v>173</v>
      </c>
      <c r="E794" s="152" t="s">
        <v>3</v>
      </c>
      <c r="F794" s="153" t="s">
        <v>3296</v>
      </c>
      <c r="H794" s="152" t="s">
        <v>3</v>
      </c>
      <c r="I794" s="154"/>
      <c r="L794" s="150"/>
      <c r="M794" s="155"/>
      <c r="T794" s="156"/>
      <c r="AT794" s="152" t="s">
        <v>173</v>
      </c>
      <c r="AU794" s="152" t="s">
        <v>82</v>
      </c>
      <c r="AV794" s="12" t="s">
        <v>80</v>
      </c>
      <c r="AW794" s="12" t="s">
        <v>32</v>
      </c>
      <c r="AX794" s="12" t="s">
        <v>73</v>
      </c>
      <c r="AY794" s="152" t="s">
        <v>161</v>
      </c>
    </row>
    <row r="795" spans="2:51" s="13" customFormat="1" ht="12">
      <c r="B795" s="157"/>
      <c r="D795" s="151" t="s">
        <v>173</v>
      </c>
      <c r="E795" s="158" t="s">
        <v>3</v>
      </c>
      <c r="F795" s="159" t="s">
        <v>3297</v>
      </c>
      <c r="H795" s="160">
        <v>6.1</v>
      </c>
      <c r="I795" s="161"/>
      <c r="L795" s="157"/>
      <c r="M795" s="162"/>
      <c r="T795" s="163"/>
      <c r="AT795" s="158" t="s">
        <v>173</v>
      </c>
      <c r="AU795" s="158" t="s">
        <v>82</v>
      </c>
      <c r="AV795" s="13" t="s">
        <v>82</v>
      </c>
      <c r="AW795" s="13" t="s">
        <v>32</v>
      </c>
      <c r="AX795" s="13" t="s">
        <v>80</v>
      </c>
      <c r="AY795" s="158" t="s">
        <v>161</v>
      </c>
    </row>
    <row r="796" spans="2:65" s="1" customFormat="1" ht="49.15" customHeight="1">
      <c r="B796" s="132"/>
      <c r="C796" s="133" t="s">
        <v>938</v>
      </c>
      <c r="D796" s="133" t="s">
        <v>164</v>
      </c>
      <c r="E796" s="134" t="s">
        <v>910</v>
      </c>
      <c r="F796" s="135" t="s">
        <v>911</v>
      </c>
      <c r="G796" s="136" t="s">
        <v>340</v>
      </c>
      <c r="H796" s="137">
        <v>35.6</v>
      </c>
      <c r="I796" s="138"/>
      <c r="J796" s="139">
        <f>ROUND(I796*H796,2)</f>
        <v>0</v>
      </c>
      <c r="K796" s="135" t="s">
        <v>168</v>
      </c>
      <c r="L796" s="33"/>
      <c r="M796" s="140" t="s">
        <v>3</v>
      </c>
      <c r="N796" s="141" t="s">
        <v>44</v>
      </c>
      <c r="P796" s="142">
        <f>O796*H796</f>
        <v>0</v>
      </c>
      <c r="Q796" s="142">
        <v>0</v>
      </c>
      <c r="R796" s="142">
        <f>Q796*H796</f>
        <v>0</v>
      </c>
      <c r="S796" s="142">
        <v>0.042</v>
      </c>
      <c r="T796" s="143">
        <f>S796*H796</f>
        <v>1.4952</v>
      </c>
      <c r="AR796" s="144" t="s">
        <v>169</v>
      </c>
      <c r="AT796" s="144" t="s">
        <v>164</v>
      </c>
      <c r="AU796" s="144" t="s">
        <v>82</v>
      </c>
      <c r="AY796" s="18" t="s">
        <v>161</v>
      </c>
      <c r="BE796" s="145">
        <f>IF(N796="základní",J796,0)</f>
        <v>0</v>
      </c>
      <c r="BF796" s="145">
        <f>IF(N796="snížená",J796,0)</f>
        <v>0</v>
      </c>
      <c r="BG796" s="145">
        <f>IF(N796="zákl. přenesená",J796,0)</f>
        <v>0</v>
      </c>
      <c r="BH796" s="145">
        <f>IF(N796="sníž. přenesená",J796,0)</f>
        <v>0</v>
      </c>
      <c r="BI796" s="145">
        <f>IF(N796="nulová",J796,0)</f>
        <v>0</v>
      </c>
      <c r="BJ796" s="18" t="s">
        <v>80</v>
      </c>
      <c r="BK796" s="145">
        <f>ROUND(I796*H796,2)</f>
        <v>0</v>
      </c>
      <c r="BL796" s="18" t="s">
        <v>169</v>
      </c>
      <c r="BM796" s="144" t="s">
        <v>3298</v>
      </c>
    </row>
    <row r="797" spans="2:47" s="1" customFormat="1" ht="12">
      <c r="B797" s="33"/>
      <c r="D797" s="146" t="s">
        <v>171</v>
      </c>
      <c r="F797" s="147" t="s">
        <v>913</v>
      </c>
      <c r="I797" s="148"/>
      <c r="L797" s="33"/>
      <c r="M797" s="149"/>
      <c r="T797" s="54"/>
      <c r="AT797" s="18" t="s">
        <v>171</v>
      </c>
      <c r="AU797" s="18" t="s">
        <v>82</v>
      </c>
    </row>
    <row r="798" spans="2:51" s="12" customFormat="1" ht="12">
      <c r="B798" s="150"/>
      <c r="D798" s="151" t="s">
        <v>173</v>
      </c>
      <c r="E798" s="152" t="s">
        <v>3</v>
      </c>
      <c r="F798" s="153" t="s">
        <v>3299</v>
      </c>
      <c r="H798" s="152" t="s">
        <v>3</v>
      </c>
      <c r="I798" s="154"/>
      <c r="L798" s="150"/>
      <c r="M798" s="155"/>
      <c r="T798" s="156"/>
      <c r="AT798" s="152" t="s">
        <v>173</v>
      </c>
      <c r="AU798" s="152" t="s">
        <v>82</v>
      </c>
      <c r="AV798" s="12" t="s">
        <v>80</v>
      </c>
      <c r="AW798" s="12" t="s">
        <v>32</v>
      </c>
      <c r="AX798" s="12" t="s">
        <v>73</v>
      </c>
      <c r="AY798" s="152" t="s">
        <v>161</v>
      </c>
    </row>
    <row r="799" spans="2:51" s="12" customFormat="1" ht="12">
      <c r="B799" s="150"/>
      <c r="D799" s="151" t="s">
        <v>173</v>
      </c>
      <c r="E799" s="152" t="s">
        <v>3</v>
      </c>
      <c r="F799" s="153" t="s">
        <v>2901</v>
      </c>
      <c r="H799" s="152" t="s">
        <v>3</v>
      </c>
      <c r="I799" s="154"/>
      <c r="L799" s="150"/>
      <c r="M799" s="155"/>
      <c r="T799" s="156"/>
      <c r="AT799" s="152" t="s">
        <v>173</v>
      </c>
      <c r="AU799" s="152" t="s">
        <v>82</v>
      </c>
      <c r="AV799" s="12" t="s">
        <v>80</v>
      </c>
      <c r="AW799" s="12" t="s">
        <v>32</v>
      </c>
      <c r="AX799" s="12" t="s">
        <v>73</v>
      </c>
      <c r="AY799" s="152" t="s">
        <v>161</v>
      </c>
    </row>
    <row r="800" spans="2:51" s="13" customFormat="1" ht="12">
      <c r="B800" s="157"/>
      <c r="D800" s="151" t="s">
        <v>173</v>
      </c>
      <c r="E800" s="158" t="s">
        <v>3</v>
      </c>
      <c r="F800" s="159" t="s">
        <v>3300</v>
      </c>
      <c r="H800" s="160">
        <v>6.25</v>
      </c>
      <c r="I800" s="161"/>
      <c r="L800" s="157"/>
      <c r="M800" s="162"/>
      <c r="T800" s="163"/>
      <c r="AT800" s="158" t="s">
        <v>173</v>
      </c>
      <c r="AU800" s="158" t="s">
        <v>82</v>
      </c>
      <c r="AV800" s="13" t="s">
        <v>82</v>
      </c>
      <c r="AW800" s="13" t="s">
        <v>32</v>
      </c>
      <c r="AX800" s="13" t="s">
        <v>73</v>
      </c>
      <c r="AY800" s="158" t="s">
        <v>161</v>
      </c>
    </row>
    <row r="801" spans="2:51" s="12" customFormat="1" ht="12">
      <c r="B801" s="150"/>
      <c r="D801" s="151" t="s">
        <v>173</v>
      </c>
      <c r="E801" s="152" t="s">
        <v>3</v>
      </c>
      <c r="F801" s="153" t="s">
        <v>2911</v>
      </c>
      <c r="H801" s="152" t="s">
        <v>3</v>
      </c>
      <c r="I801" s="154"/>
      <c r="L801" s="150"/>
      <c r="M801" s="155"/>
      <c r="T801" s="156"/>
      <c r="AT801" s="152" t="s">
        <v>173</v>
      </c>
      <c r="AU801" s="152" t="s">
        <v>82</v>
      </c>
      <c r="AV801" s="12" t="s">
        <v>80</v>
      </c>
      <c r="AW801" s="12" t="s">
        <v>32</v>
      </c>
      <c r="AX801" s="12" t="s">
        <v>73</v>
      </c>
      <c r="AY801" s="152" t="s">
        <v>161</v>
      </c>
    </row>
    <row r="802" spans="2:51" s="13" customFormat="1" ht="12">
      <c r="B802" s="157"/>
      <c r="D802" s="151" t="s">
        <v>173</v>
      </c>
      <c r="E802" s="158" t="s">
        <v>3</v>
      </c>
      <c r="F802" s="159" t="s">
        <v>3301</v>
      </c>
      <c r="H802" s="160">
        <v>17.6</v>
      </c>
      <c r="I802" s="161"/>
      <c r="L802" s="157"/>
      <c r="M802" s="162"/>
      <c r="T802" s="163"/>
      <c r="AT802" s="158" t="s">
        <v>173</v>
      </c>
      <c r="AU802" s="158" t="s">
        <v>82</v>
      </c>
      <c r="AV802" s="13" t="s">
        <v>82</v>
      </c>
      <c r="AW802" s="13" t="s">
        <v>32</v>
      </c>
      <c r="AX802" s="13" t="s">
        <v>73</v>
      </c>
      <c r="AY802" s="158" t="s">
        <v>161</v>
      </c>
    </row>
    <row r="803" spans="2:51" s="12" customFormat="1" ht="12">
      <c r="B803" s="150"/>
      <c r="D803" s="151" t="s">
        <v>173</v>
      </c>
      <c r="E803" s="152" t="s">
        <v>3</v>
      </c>
      <c r="F803" s="153" t="s">
        <v>2906</v>
      </c>
      <c r="H803" s="152" t="s">
        <v>3</v>
      </c>
      <c r="I803" s="154"/>
      <c r="L803" s="150"/>
      <c r="M803" s="155"/>
      <c r="T803" s="156"/>
      <c r="AT803" s="152" t="s">
        <v>173</v>
      </c>
      <c r="AU803" s="152" t="s">
        <v>82</v>
      </c>
      <c r="AV803" s="12" t="s">
        <v>80</v>
      </c>
      <c r="AW803" s="12" t="s">
        <v>32</v>
      </c>
      <c r="AX803" s="12" t="s">
        <v>73</v>
      </c>
      <c r="AY803" s="152" t="s">
        <v>161</v>
      </c>
    </row>
    <row r="804" spans="2:51" s="13" customFormat="1" ht="12">
      <c r="B804" s="157"/>
      <c r="D804" s="151" t="s">
        <v>173</v>
      </c>
      <c r="E804" s="158" t="s">
        <v>3</v>
      </c>
      <c r="F804" s="159" t="s">
        <v>3302</v>
      </c>
      <c r="H804" s="160">
        <v>2.25</v>
      </c>
      <c r="I804" s="161"/>
      <c r="L804" s="157"/>
      <c r="M804" s="162"/>
      <c r="T804" s="163"/>
      <c r="AT804" s="158" t="s">
        <v>173</v>
      </c>
      <c r="AU804" s="158" t="s">
        <v>82</v>
      </c>
      <c r="AV804" s="13" t="s">
        <v>82</v>
      </c>
      <c r="AW804" s="13" t="s">
        <v>32</v>
      </c>
      <c r="AX804" s="13" t="s">
        <v>73</v>
      </c>
      <c r="AY804" s="158" t="s">
        <v>161</v>
      </c>
    </row>
    <row r="805" spans="2:51" s="12" customFormat="1" ht="12">
      <c r="B805" s="150"/>
      <c r="D805" s="151" t="s">
        <v>173</v>
      </c>
      <c r="E805" s="152" t="s">
        <v>3</v>
      </c>
      <c r="F805" s="153" t="s">
        <v>2913</v>
      </c>
      <c r="H805" s="152" t="s">
        <v>3</v>
      </c>
      <c r="I805" s="154"/>
      <c r="L805" s="150"/>
      <c r="M805" s="155"/>
      <c r="T805" s="156"/>
      <c r="AT805" s="152" t="s">
        <v>173</v>
      </c>
      <c r="AU805" s="152" t="s">
        <v>82</v>
      </c>
      <c r="AV805" s="12" t="s">
        <v>80</v>
      </c>
      <c r="AW805" s="12" t="s">
        <v>32</v>
      </c>
      <c r="AX805" s="12" t="s">
        <v>73</v>
      </c>
      <c r="AY805" s="152" t="s">
        <v>161</v>
      </c>
    </row>
    <row r="806" spans="2:51" s="13" customFormat="1" ht="12">
      <c r="B806" s="157"/>
      <c r="D806" s="151" t="s">
        <v>173</v>
      </c>
      <c r="E806" s="158" t="s">
        <v>3</v>
      </c>
      <c r="F806" s="159" t="s">
        <v>3276</v>
      </c>
      <c r="H806" s="160">
        <v>1.6</v>
      </c>
      <c r="I806" s="161"/>
      <c r="L806" s="157"/>
      <c r="M806" s="162"/>
      <c r="T806" s="163"/>
      <c r="AT806" s="158" t="s">
        <v>173</v>
      </c>
      <c r="AU806" s="158" t="s">
        <v>82</v>
      </c>
      <c r="AV806" s="13" t="s">
        <v>82</v>
      </c>
      <c r="AW806" s="13" t="s">
        <v>32</v>
      </c>
      <c r="AX806" s="13" t="s">
        <v>73</v>
      </c>
      <c r="AY806" s="158" t="s">
        <v>161</v>
      </c>
    </row>
    <row r="807" spans="2:51" s="12" customFormat="1" ht="12">
      <c r="B807" s="150"/>
      <c r="D807" s="151" t="s">
        <v>173</v>
      </c>
      <c r="E807" s="152" t="s">
        <v>3</v>
      </c>
      <c r="F807" s="153" t="s">
        <v>2915</v>
      </c>
      <c r="H807" s="152" t="s">
        <v>3</v>
      </c>
      <c r="I807" s="154"/>
      <c r="L807" s="150"/>
      <c r="M807" s="155"/>
      <c r="T807" s="156"/>
      <c r="AT807" s="152" t="s">
        <v>173</v>
      </c>
      <c r="AU807" s="152" t="s">
        <v>82</v>
      </c>
      <c r="AV807" s="12" t="s">
        <v>80</v>
      </c>
      <c r="AW807" s="12" t="s">
        <v>32</v>
      </c>
      <c r="AX807" s="12" t="s">
        <v>73</v>
      </c>
      <c r="AY807" s="152" t="s">
        <v>161</v>
      </c>
    </row>
    <row r="808" spans="2:51" s="13" customFormat="1" ht="12">
      <c r="B808" s="157"/>
      <c r="D808" s="151" t="s">
        <v>173</v>
      </c>
      <c r="E808" s="158" t="s">
        <v>3</v>
      </c>
      <c r="F808" s="159" t="s">
        <v>3303</v>
      </c>
      <c r="H808" s="160">
        <v>7.9</v>
      </c>
      <c r="I808" s="161"/>
      <c r="L808" s="157"/>
      <c r="M808" s="162"/>
      <c r="T808" s="163"/>
      <c r="AT808" s="158" t="s">
        <v>173</v>
      </c>
      <c r="AU808" s="158" t="s">
        <v>82</v>
      </c>
      <c r="AV808" s="13" t="s">
        <v>82</v>
      </c>
      <c r="AW808" s="13" t="s">
        <v>32</v>
      </c>
      <c r="AX808" s="13" t="s">
        <v>73</v>
      </c>
      <c r="AY808" s="158" t="s">
        <v>161</v>
      </c>
    </row>
    <row r="809" spans="2:51" s="14" customFormat="1" ht="12">
      <c r="B809" s="164"/>
      <c r="D809" s="151" t="s">
        <v>173</v>
      </c>
      <c r="E809" s="165" t="s">
        <v>3</v>
      </c>
      <c r="F809" s="166" t="s">
        <v>192</v>
      </c>
      <c r="H809" s="167">
        <v>35.6</v>
      </c>
      <c r="I809" s="168"/>
      <c r="L809" s="164"/>
      <c r="M809" s="169"/>
      <c r="T809" s="170"/>
      <c r="AT809" s="165" t="s">
        <v>173</v>
      </c>
      <c r="AU809" s="165" t="s">
        <v>82</v>
      </c>
      <c r="AV809" s="14" t="s">
        <v>169</v>
      </c>
      <c r="AW809" s="14" t="s">
        <v>32</v>
      </c>
      <c r="AX809" s="14" t="s">
        <v>80</v>
      </c>
      <c r="AY809" s="165" t="s">
        <v>161</v>
      </c>
    </row>
    <row r="810" spans="2:65" s="1" customFormat="1" ht="49.15" customHeight="1">
      <c r="B810" s="132"/>
      <c r="C810" s="133" t="s">
        <v>943</v>
      </c>
      <c r="D810" s="133" t="s">
        <v>164</v>
      </c>
      <c r="E810" s="134" t="s">
        <v>932</v>
      </c>
      <c r="F810" s="135" t="s">
        <v>933</v>
      </c>
      <c r="G810" s="136" t="s">
        <v>212</v>
      </c>
      <c r="H810" s="137">
        <v>18</v>
      </c>
      <c r="I810" s="138"/>
      <c r="J810" s="139">
        <f>ROUND(I810*H810,2)</f>
        <v>0</v>
      </c>
      <c r="K810" s="135" t="s">
        <v>168</v>
      </c>
      <c r="L810" s="33"/>
      <c r="M810" s="140" t="s">
        <v>3</v>
      </c>
      <c r="N810" s="141" t="s">
        <v>44</v>
      </c>
      <c r="P810" s="142">
        <f>O810*H810</f>
        <v>0</v>
      </c>
      <c r="Q810" s="142">
        <v>0</v>
      </c>
      <c r="R810" s="142">
        <f>Q810*H810</f>
        <v>0</v>
      </c>
      <c r="S810" s="142">
        <v>0.009</v>
      </c>
      <c r="T810" s="143">
        <f>S810*H810</f>
        <v>0.16199999999999998</v>
      </c>
      <c r="AR810" s="144" t="s">
        <v>169</v>
      </c>
      <c r="AT810" s="144" t="s">
        <v>164</v>
      </c>
      <c r="AU810" s="144" t="s">
        <v>82</v>
      </c>
      <c r="AY810" s="18" t="s">
        <v>161</v>
      </c>
      <c r="BE810" s="145">
        <f>IF(N810="základní",J810,0)</f>
        <v>0</v>
      </c>
      <c r="BF810" s="145">
        <f>IF(N810="snížená",J810,0)</f>
        <v>0</v>
      </c>
      <c r="BG810" s="145">
        <f>IF(N810="zákl. přenesená",J810,0)</f>
        <v>0</v>
      </c>
      <c r="BH810" s="145">
        <f>IF(N810="sníž. přenesená",J810,0)</f>
        <v>0</v>
      </c>
      <c r="BI810" s="145">
        <f>IF(N810="nulová",J810,0)</f>
        <v>0</v>
      </c>
      <c r="BJ810" s="18" t="s">
        <v>80</v>
      </c>
      <c r="BK810" s="145">
        <f>ROUND(I810*H810,2)</f>
        <v>0</v>
      </c>
      <c r="BL810" s="18" t="s">
        <v>169</v>
      </c>
      <c r="BM810" s="144" t="s">
        <v>3304</v>
      </c>
    </row>
    <row r="811" spans="2:47" s="1" customFormat="1" ht="12">
      <c r="B811" s="33"/>
      <c r="D811" s="146" t="s">
        <v>171</v>
      </c>
      <c r="F811" s="147" t="s">
        <v>935</v>
      </c>
      <c r="I811" s="148"/>
      <c r="L811" s="33"/>
      <c r="M811" s="149"/>
      <c r="T811" s="54"/>
      <c r="AT811" s="18" t="s">
        <v>171</v>
      </c>
      <c r="AU811" s="18" t="s">
        <v>82</v>
      </c>
    </row>
    <row r="812" spans="2:51" s="12" customFormat="1" ht="12">
      <c r="B812" s="150"/>
      <c r="D812" s="151" t="s">
        <v>173</v>
      </c>
      <c r="E812" s="152" t="s">
        <v>3</v>
      </c>
      <c r="F812" s="153" t="s">
        <v>299</v>
      </c>
      <c r="H812" s="152" t="s">
        <v>3</v>
      </c>
      <c r="I812" s="154"/>
      <c r="L812" s="150"/>
      <c r="M812" s="155"/>
      <c r="T812" s="156"/>
      <c r="AT812" s="152" t="s">
        <v>173</v>
      </c>
      <c r="AU812" s="152" t="s">
        <v>82</v>
      </c>
      <c r="AV812" s="12" t="s">
        <v>80</v>
      </c>
      <c r="AW812" s="12" t="s">
        <v>32</v>
      </c>
      <c r="AX812" s="12" t="s">
        <v>73</v>
      </c>
      <c r="AY812" s="152" t="s">
        <v>161</v>
      </c>
    </row>
    <row r="813" spans="2:51" s="12" customFormat="1" ht="12">
      <c r="B813" s="150"/>
      <c r="D813" s="151" t="s">
        <v>173</v>
      </c>
      <c r="E813" s="152" t="s">
        <v>3</v>
      </c>
      <c r="F813" s="153" t="s">
        <v>3305</v>
      </c>
      <c r="H813" s="152" t="s">
        <v>3</v>
      </c>
      <c r="I813" s="154"/>
      <c r="L813" s="150"/>
      <c r="M813" s="155"/>
      <c r="T813" s="156"/>
      <c r="AT813" s="152" t="s">
        <v>173</v>
      </c>
      <c r="AU813" s="152" t="s">
        <v>82</v>
      </c>
      <c r="AV813" s="12" t="s">
        <v>80</v>
      </c>
      <c r="AW813" s="12" t="s">
        <v>32</v>
      </c>
      <c r="AX813" s="12" t="s">
        <v>73</v>
      </c>
      <c r="AY813" s="152" t="s">
        <v>161</v>
      </c>
    </row>
    <row r="814" spans="2:51" s="13" customFormat="1" ht="12">
      <c r="B814" s="157"/>
      <c r="D814" s="151" t="s">
        <v>173</v>
      </c>
      <c r="E814" s="158" t="s">
        <v>3</v>
      </c>
      <c r="F814" s="159" t="s">
        <v>169</v>
      </c>
      <c r="H814" s="160">
        <v>4</v>
      </c>
      <c r="I814" s="161"/>
      <c r="L814" s="157"/>
      <c r="M814" s="162"/>
      <c r="T814" s="163"/>
      <c r="AT814" s="158" t="s">
        <v>173</v>
      </c>
      <c r="AU814" s="158" t="s">
        <v>82</v>
      </c>
      <c r="AV814" s="13" t="s">
        <v>82</v>
      </c>
      <c r="AW814" s="13" t="s">
        <v>32</v>
      </c>
      <c r="AX814" s="13" t="s">
        <v>73</v>
      </c>
      <c r="AY814" s="158" t="s">
        <v>161</v>
      </c>
    </row>
    <row r="815" spans="2:51" s="12" customFormat="1" ht="12">
      <c r="B815" s="150"/>
      <c r="D815" s="151" t="s">
        <v>173</v>
      </c>
      <c r="E815" s="152" t="s">
        <v>3</v>
      </c>
      <c r="F815" s="153" t="s">
        <v>3306</v>
      </c>
      <c r="H815" s="152" t="s">
        <v>3</v>
      </c>
      <c r="I815" s="154"/>
      <c r="L815" s="150"/>
      <c r="M815" s="155"/>
      <c r="T815" s="156"/>
      <c r="AT815" s="152" t="s">
        <v>173</v>
      </c>
      <c r="AU815" s="152" t="s">
        <v>82</v>
      </c>
      <c r="AV815" s="12" t="s">
        <v>80</v>
      </c>
      <c r="AW815" s="12" t="s">
        <v>32</v>
      </c>
      <c r="AX815" s="12" t="s">
        <v>73</v>
      </c>
      <c r="AY815" s="152" t="s">
        <v>161</v>
      </c>
    </row>
    <row r="816" spans="2:51" s="13" customFormat="1" ht="12">
      <c r="B816" s="157"/>
      <c r="D816" s="151" t="s">
        <v>173</v>
      </c>
      <c r="E816" s="158" t="s">
        <v>3</v>
      </c>
      <c r="F816" s="159" t="s">
        <v>80</v>
      </c>
      <c r="H816" s="160">
        <v>1</v>
      </c>
      <c r="I816" s="161"/>
      <c r="L816" s="157"/>
      <c r="M816" s="162"/>
      <c r="T816" s="163"/>
      <c r="AT816" s="158" t="s">
        <v>173</v>
      </c>
      <c r="AU816" s="158" t="s">
        <v>82</v>
      </c>
      <c r="AV816" s="13" t="s">
        <v>82</v>
      </c>
      <c r="AW816" s="13" t="s">
        <v>32</v>
      </c>
      <c r="AX816" s="13" t="s">
        <v>73</v>
      </c>
      <c r="AY816" s="158" t="s">
        <v>161</v>
      </c>
    </row>
    <row r="817" spans="2:51" s="12" customFormat="1" ht="12">
      <c r="B817" s="150"/>
      <c r="D817" s="151" t="s">
        <v>173</v>
      </c>
      <c r="E817" s="152" t="s">
        <v>3</v>
      </c>
      <c r="F817" s="153" t="s">
        <v>3307</v>
      </c>
      <c r="H817" s="152" t="s">
        <v>3</v>
      </c>
      <c r="I817" s="154"/>
      <c r="L817" s="150"/>
      <c r="M817" s="155"/>
      <c r="T817" s="156"/>
      <c r="AT817" s="152" t="s">
        <v>173</v>
      </c>
      <c r="AU817" s="152" t="s">
        <v>82</v>
      </c>
      <c r="AV817" s="12" t="s">
        <v>80</v>
      </c>
      <c r="AW817" s="12" t="s">
        <v>32</v>
      </c>
      <c r="AX817" s="12" t="s">
        <v>73</v>
      </c>
      <c r="AY817" s="152" t="s">
        <v>161</v>
      </c>
    </row>
    <row r="818" spans="2:51" s="13" customFormat="1" ht="12">
      <c r="B818" s="157"/>
      <c r="D818" s="151" t="s">
        <v>173</v>
      </c>
      <c r="E818" s="158" t="s">
        <v>3</v>
      </c>
      <c r="F818" s="159" t="s">
        <v>283</v>
      </c>
      <c r="H818" s="160">
        <v>13</v>
      </c>
      <c r="I818" s="161"/>
      <c r="L818" s="157"/>
      <c r="M818" s="162"/>
      <c r="T818" s="163"/>
      <c r="AT818" s="158" t="s">
        <v>173</v>
      </c>
      <c r="AU818" s="158" t="s">
        <v>82</v>
      </c>
      <c r="AV818" s="13" t="s">
        <v>82</v>
      </c>
      <c r="AW818" s="13" t="s">
        <v>32</v>
      </c>
      <c r="AX818" s="13" t="s">
        <v>73</v>
      </c>
      <c r="AY818" s="158" t="s">
        <v>161</v>
      </c>
    </row>
    <row r="819" spans="2:51" s="14" customFormat="1" ht="12">
      <c r="B819" s="164"/>
      <c r="D819" s="151" t="s">
        <v>173</v>
      </c>
      <c r="E819" s="165" t="s">
        <v>3</v>
      </c>
      <c r="F819" s="166" t="s">
        <v>192</v>
      </c>
      <c r="H819" s="167">
        <v>18</v>
      </c>
      <c r="I819" s="168"/>
      <c r="L819" s="164"/>
      <c r="M819" s="169"/>
      <c r="T819" s="170"/>
      <c r="AT819" s="165" t="s">
        <v>173</v>
      </c>
      <c r="AU819" s="165" t="s">
        <v>82</v>
      </c>
      <c r="AV819" s="14" t="s">
        <v>169</v>
      </c>
      <c r="AW819" s="14" t="s">
        <v>32</v>
      </c>
      <c r="AX819" s="14" t="s">
        <v>80</v>
      </c>
      <c r="AY819" s="165" t="s">
        <v>161</v>
      </c>
    </row>
    <row r="820" spans="2:65" s="1" customFormat="1" ht="49.15" customHeight="1">
      <c r="B820" s="132"/>
      <c r="C820" s="133" t="s">
        <v>948</v>
      </c>
      <c r="D820" s="133" t="s">
        <v>164</v>
      </c>
      <c r="E820" s="134" t="s">
        <v>3308</v>
      </c>
      <c r="F820" s="135" t="s">
        <v>3309</v>
      </c>
      <c r="G820" s="136" t="s">
        <v>212</v>
      </c>
      <c r="H820" s="137">
        <v>1</v>
      </c>
      <c r="I820" s="138"/>
      <c r="J820" s="139">
        <f>ROUND(I820*H820,2)</f>
        <v>0</v>
      </c>
      <c r="K820" s="135" t="s">
        <v>168</v>
      </c>
      <c r="L820" s="33"/>
      <c r="M820" s="140" t="s">
        <v>3</v>
      </c>
      <c r="N820" s="141" t="s">
        <v>44</v>
      </c>
      <c r="P820" s="142">
        <f>O820*H820</f>
        <v>0</v>
      </c>
      <c r="Q820" s="142">
        <v>0</v>
      </c>
      <c r="R820" s="142">
        <f>Q820*H820</f>
        <v>0</v>
      </c>
      <c r="S820" s="142">
        <v>0.045</v>
      </c>
      <c r="T820" s="143">
        <f>S820*H820</f>
        <v>0.045</v>
      </c>
      <c r="AR820" s="144" t="s">
        <v>169</v>
      </c>
      <c r="AT820" s="144" t="s">
        <v>164</v>
      </c>
      <c r="AU820" s="144" t="s">
        <v>82</v>
      </c>
      <c r="AY820" s="18" t="s">
        <v>161</v>
      </c>
      <c r="BE820" s="145">
        <f>IF(N820="základní",J820,0)</f>
        <v>0</v>
      </c>
      <c r="BF820" s="145">
        <f>IF(N820="snížená",J820,0)</f>
        <v>0</v>
      </c>
      <c r="BG820" s="145">
        <f>IF(N820="zákl. přenesená",J820,0)</f>
        <v>0</v>
      </c>
      <c r="BH820" s="145">
        <f>IF(N820="sníž. přenesená",J820,0)</f>
        <v>0</v>
      </c>
      <c r="BI820" s="145">
        <f>IF(N820="nulová",J820,0)</f>
        <v>0</v>
      </c>
      <c r="BJ820" s="18" t="s">
        <v>80</v>
      </c>
      <c r="BK820" s="145">
        <f>ROUND(I820*H820,2)</f>
        <v>0</v>
      </c>
      <c r="BL820" s="18" t="s">
        <v>169</v>
      </c>
      <c r="BM820" s="144" t="s">
        <v>3310</v>
      </c>
    </row>
    <row r="821" spans="2:47" s="1" customFormat="1" ht="12">
      <c r="B821" s="33"/>
      <c r="D821" s="146" t="s">
        <v>171</v>
      </c>
      <c r="F821" s="147" t="s">
        <v>3311</v>
      </c>
      <c r="I821" s="148"/>
      <c r="L821" s="33"/>
      <c r="M821" s="149"/>
      <c r="T821" s="54"/>
      <c r="AT821" s="18" t="s">
        <v>171</v>
      </c>
      <c r="AU821" s="18" t="s">
        <v>82</v>
      </c>
    </row>
    <row r="822" spans="2:51" s="12" customFormat="1" ht="12">
      <c r="B822" s="150"/>
      <c r="D822" s="151" t="s">
        <v>173</v>
      </c>
      <c r="E822" s="152" t="s">
        <v>3</v>
      </c>
      <c r="F822" s="153" t="s">
        <v>299</v>
      </c>
      <c r="H822" s="152" t="s">
        <v>3</v>
      </c>
      <c r="I822" s="154"/>
      <c r="L822" s="150"/>
      <c r="M822" s="155"/>
      <c r="T822" s="156"/>
      <c r="AT822" s="152" t="s">
        <v>173</v>
      </c>
      <c r="AU822" s="152" t="s">
        <v>82</v>
      </c>
      <c r="AV822" s="12" t="s">
        <v>80</v>
      </c>
      <c r="AW822" s="12" t="s">
        <v>32</v>
      </c>
      <c r="AX822" s="12" t="s">
        <v>73</v>
      </c>
      <c r="AY822" s="152" t="s">
        <v>161</v>
      </c>
    </row>
    <row r="823" spans="2:51" s="13" customFormat="1" ht="12">
      <c r="B823" s="157"/>
      <c r="D823" s="151" t="s">
        <v>173</v>
      </c>
      <c r="E823" s="158" t="s">
        <v>3</v>
      </c>
      <c r="F823" s="159" t="s">
        <v>80</v>
      </c>
      <c r="H823" s="160">
        <v>1</v>
      </c>
      <c r="I823" s="161"/>
      <c r="L823" s="157"/>
      <c r="M823" s="162"/>
      <c r="T823" s="163"/>
      <c r="AT823" s="158" t="s">
        <v>173</v>
      </c>
      <c r="AU823" s="158" t="s">
        <v>82</v>
      </c>
      <c r="AV823" s="13" t="s">
        <v>82</v>
      </c>
      <c r="AW823" s="13" t="s">
        <v>32</v>
      </c>
      <c r="AX823" s="13" t="s">
        <v>80</v>
      </c>
      <c r="AY823" s="158" t="s">
        <v>161</v>
      </c>
    </row>
    <row r="824" spans="2:65" s="1" customFormat="1" ht="33" customHeight="1">
      <c r="B824" s="132"/>
      <c r="C824" s="133" t="s">
        <v>953</v>
      </c>
      <c r="D824" s="133" t="s">
        <v>164</v>
      </c>
      <c r="E824" s="134" t="s">
        <v>3312</v>
      </c>
      <c r="F824" s="135" t="s">
        <v>3313</v>
      </c>
      <c r="G824" s="136" t="s">
        <v>167</v>
      </c>
      <c r="H824" s="137">
        <v>158.948</v>
      </c>
      <c r="I824" s="138"/>
      <c r="J824" s="139">
        <f>ROUND(I824*H824,2)</f>
        <v>0</v>
      </c>
      <c r="K824" s="135" t="s">
        <v>168</v>
      </c>
      <c r="L824" s="33"/>
      <c r="M824" s="140" t="s">
        <v>3</v>
      </c>
      <c r="N824" s="141" t="s">
        <v>44</v>
      </c>
      <c r="P824" s="142">
        <f>O824*H824</f>
        <v>0</v>
      </c>
      <c r="Q824" s="142">
        <v>0</v>
      </c>
      <c r="R824" s="142">
        <f>Q824*H824</f>
        <v>0</v>
      </c>
      <c r="S824" s="142">
        <v>0.02</v>
      </c>
      <c r="T824" s="143">
        <f>S824*H824</f>
        <v>3.17896</v>
      </c>
      <c r="AR824" s="144" t="s">
        <v>169</v>
      </c>
      <c r="AT824" s="144" t="s">
        <v>164</v>
      </c>
      <c r="AU824" s="144" t="s">
        <v>82</v>
      </c>
      <c r="AY824" s="18" t="s">
        <v>161</v>
      </c>
      <c r="BE824" s="145">
        <f>IF(N824="základní",J824,0)</f>
        <v>0</v>
      </c>
      <c r="BF824" s="145">
        <f>IF(N824="snížená",J824,0)</f>
        <v>0</v>
      </c>
      <c r="BG824" s="145">
        <f>IF(N824="zákl. přenesená",J824,0)</f>
        <v>0</v>
      </c>
      <c r="BH824" s="145">
        <f>IF(N824="sníž. přenesená",J824,0)</f>
        <v>0</v>
      </c>
      <c r="BI824" s="145">
        <f>IF(N824="nulová",J824,0)</f>
        <v>0</v>
      </c>
      <c r="BJ824" s="18" t="s">
        <v>80</v>
      </c>
      <c r="BK824" s="145">
        <f>ROUND(I824*H824,2)</f>
        <v>0</v>
      </c>
      <c r="BL824" s="18" t="s">
        <v>169</v>
      </c>
      <c r="BM824" s="144" t="s">
        <v>3314</v>
      </c>
    </row>
    <row r="825" spans="2:47" s="1" customFormat="1" ht="12">
      <c r="B825" s="33"/>
      <c r="D825" s="146" t="s">
        <v>171</v>
      </c>
      <c r="F825" s="147" t="s">
        <v>3315</v>
      </c>
      <c r="I825" s="148"/>
      <c r="L825" s="33"/>
      <c r="M825" s="149"/>
      <c r="T825" s="54"/>
      <c r="AT825" s="18" t="s">
        <v>171</v>
      </c>
      <c r="AU825" s="18" t="s">
        <v>82</v>
      </c>
    </row>
    <row r="826" spans="2:51" s="12" customFormat="1" ht="12">
      <c r="B826" s="150"/>
      <c r="D826" s="151" t="s">
        <v>173</v>
      </c>
      <c r="E826" s="152" t="s">
        <v>3</v>
      </c>
      <c r="F826" s="153" t="s">
        <v>2956</v>
      </c>
      <c r="H826" s="152" t="s">
        <v>3</v>
      </c>
      <c r="I826" s="154"/>
      <c r="L826" s="150"/>
      <c r="M826" s="155"/>
      <c r="T826" s="156"/>
      <c r="AT826" s="152" t="s">
        <v>173</v>
      </c>
      <c r="AU826" s="152" t="s">
        <v>82</v>
      </c>
      <c r="AV826" s="12" t="s">
        <v>80</v>
      </c>
      <c r="AW826" s="12" t="s">
        <v>32</v>
      </c>
      <c r="AX826" s="12" t="s">
        <v>73</v>
      </c>
      <c r="AY826" s="152" t="s">
        <v>161</v>
      </c>
    </row>
    <row r="827" spans="2:51" s="12" customFormat="1" ht="12">
      <c r="B827" s="150"/>
      <c r="D827" s="151" t="s">
        <v>173</v>
      </c>
      <c r="E827" s="152" t="s">
        <v>3</v>
      </c>
      <c r="F827" s="153" t="s">
        <v>2957</v>
      </c>
      <c r="H827" s="152" t="s">
        <v>3</v>
      </c>
      <c r="I827" s="154"/>
      <c r="L827" s="150"/>
      <c r="M827" s="155"/>
      <c r="T827" s="156"/>
      <c r="AT827" s="152" t="s">
        <v>173</v>
      </c>
      <c r="AU827" s="152" t="s">
        <v>82</v>
      </c>
      <c r="AV827" s="12" t="s">
        <v>80</v>
      </c>
      <c r="AW827" s="12" t="s">
        <v>32</v>
      </c>
      <c r="AX827" s="12" t="s">
        <v>73</v>
      </c>
      <c r="AY827" s="152" t="s">
        <v>161</v>
      </c>
    </row>
    <row r="828" spans="2:51" s="13" customFormat="1" ht="12">
      <c r="B828" s="157"/>
      <c r="D828" s="151" t="s">
        <v>173</v>
      </c>
      <c r="E828" s="158" t="s">
        <v>3</v>
      </c>
      <c r="F828" s="159" t="s">
        <v>2958</v>
      </c>
      <c r="H828" s="160">
        <v>6.82</v>
      </c>
      <c r="I828" s="161"/>
      <c r="L828" s="157"/>
      <c r="M828" s="162"/>
      <c r="T828" s="163"/>
      <c r="AT828" s="158" t="s">
        <v>173</v>
      </c>
      <c r="AU828" s="158" t="s">
        <v>82</v>
      </c>
      <c r="AV828" s="13" t="s">
        <v>82</v>
      </c>
      <c r="AW828" s="13" t="s">
        <v>32</v>
      </c>
      <c r="AX828" s="13" t="s">
        <v>73</v>
      </c>
      <c r="AY828" s="158" t="s">
        <v>161</v>
      </c>
    </row>
    <row r="829" spans="2:51" s="12" customFormat="1" ht="12">
      <c r="B829" s="150"/>
      <c r="D829" s="151" t="s">
        <v>173</v>
      </c>
      <c r="E829" s="152" t="s">
        <v>3</v>
      </c>
      <c r="F829" s="153" t="s">
        <v>2959</v>
      </c>
      <c r="H829" s="152" t="s">
        <v>3</v>
      </c>
      <c r="I829" s="154"/>
      <c r="L829" s="150"/>
      <c r="M829" s="155"/>
      <c r="T829" s="156"/>
      <c r="AT829" s="152" t="s">
        <v>173</v>
      </c>
      <c r="AU829" s="152" t="s">
        <v>82</v>
      </c>
      <c r="AV829" s="12" t="s">
        <v>80</v>
      </c>
      <c r="AW829" s="12" t="s">
        <v>32</v>
      </c>
      <c r="AX829" s="12" t="s">
        <v>73</v>
      </c>
      <c r="AY829" s="152" t="s">
        <v>161</v>
      </c>
    </row>
    <row r="830" spans="2:51" s="13" customFormat="1" ht="12">
      <c r="B830" s="157"/>
      <c r="D830" s="151" t="s">
        <v>173</v>
      </c>
      <c r="E830" s="158" t="s">
        <v>3</v>
      </c>
      <c r="F830" s="159" t="s">
        <v>2960</v>
      </c>
      <c r="H830" s="160">
        <v>19.679</v>
      </c>
      <c r="I830" s="161"/>
      <c r="L830" s="157"/>
      <c r="M830" s="162"/>
      <c r="T830" s="163"/>
      <c r="AT830" s="158" t="s">
        <v>173</v>
      </c>
      <c r="AU830" s="158" t="s">
        <v>82</v>
      </c>
      <c r="AV830" s="13" t="s">
        <v>82</v>
      </c>
      <c r="AW830" s="13" t="s">
        <v>32</v>
      </c>
      <c r="AX830" s="13" t="s">
        <v>73</v>
      </c>
      <c r="AY830" s="158" t="s">
        <v>161</v>
      </c>
    </row>
    <row r="831" spans="2:51" s="12" customFormat="1" ht="12">
      <c r="B831" s="150"/>
      <c r="D831" s="151" t="s">
        <v>173</v>
      </c>
      <c r="E831" s="152" t="s">
        <v>3</v>
      </c>
      <c r="F831" s="153" t="s">
        <v>2961</v>
      </c>
      <c r="H831" s="152" t="s">
        <v>3</v>
      </c>
      <c r="I831" s="154"/>
      <c r="L831" s="150"/>
      <c r="M831" s="155"/>
      <c r="T831" s="156"/>
      <c r="AT831" s="152" t="s">
        <v>173</v>
      </c>
      <c r="AU831" s="152" t="s">
        <v>82</v>
      </c>
      <c r="AV831" s="12" t="s">
        <v>80</v>
      </c>
      <c r="AW831" s="12" t="s">
        <v>32</v>
      </c>
      <c r="AX831" s="12" t="s">
        <v>73</v>
      </c>
      <c r="AY831" s="152" t="s">
        <v>161</v>
      </c>
    </row>
    <row r="832" spans="2:51" s="13" customFormat="1" ht="12">
      <c r="B832" s="157"/>
      <c r="D832" s="151" t="s">
        <v>173</v>
      </c>
      <c r="E832" s="158" t="s">
        <v>3</v>
      </c>
      <c r="F832" s="159" t="s">
        <v>2962</v>
      </c>
      <c r="H832" s="160">
        <v>18.606</v>
      </c>
      <c r="I832" s="161"/>
      <c r="L832" s="157"/>
      <c r="M832" s="162"/>
      <c r="T832" s="163"/>
      <c r="AT832" s="158" t="s">
        <v>173</v>
      </c>
      <c r="AU832" s="158" t="s">
        <v>82</v>
      </c>
      <c r="AV832" s="13" t="s">
        <v>82</v>
      </c>
      <c r="AW832" s="13" t="s">
        <v>32</v>
      </c>
      <c r="AX832" s="13" t="s">
        <v>73</v>
      </c>
      <c r="AY832" s="158" t="s">
        <v>161</v>
      </c>
    </row>
    <row r="833" spans="2:51" s="12" customFormat="1" ht="12">
      <c r="B833" s="150"/>
      <c r="D833" s="151" t="s">
        <v>173</v>
      </c>
      <c r="E833" s="152" t="s">
        <v>3</v>
      </c>
      <c r="F833" s="153" t="s">
        <v>2963</v>
      </c>
      <c r="H833" s="152" t="s">
        <v>3</v>
      </c>
      <c r="I833" s="154"/>
      <c r="L833" s="150"/>
      <c r="M833" s="155"/>
      <c r="T833" s="156"/>
      <c r="AT833" s="152" t="s">
        <v>173</v>
      </c>
      <c r="AU833" s="152" t="s">
        <v>82</v>
      </c>
      <c r="AV833" s="12" t="s">
        <v>80</v>
      </c>
      <c r="AW833" s="12" t="s">
        <v>32</v>
      </c>
      <c r="AX833" s="12" t="s">
        <v>73</v>
      </c>
      <c r="AY833" s="152" t="s">
        <v>161</v>
      </c>
    </row>
    <row r="834" spans="2:51" s="13" customFormat="1" ht="12">
      <c r="B834" s="157"/>
      <c r="D834" s="151" t="s">
        <v>173</v>
      </c>
      <c r="E834" s="158" t="s">
        <v>3</v>
      </c>
      <c r="F834" s="159" t="s">
        <v>2964</v>
      </c>
      <c r="H834" s="160">
        <v>1.788</v>
      </c>
      <c r="I834" s="161"/>
      <c r="L834" s="157"/>
      <c r="M834" s="162"/>
      <c r="T834" s="163"/>
      <c r="AT834" s="158" t="s">
        <v>173</v>
      </c>
      <c r="AU834" s="158" t="s">
        <v>82</v>
      </c>
      <c r="AV834" s="13" t="s">
        <v>82</v>
      </c>
      <c r="AW834" s="13" t="s">
        <v>32</v>
      </c>
      <c r="AX834" s="13" t="s">
        <v>73</v>
      </c>
      <c r="AY834" s="158" t="s">
        <v>161</v>
      </c>
    </row>
    <row r="835" spans="2:51" s="12" customFormat="1" ht="12">
      <c r="B835" s="150"/>
      <c r="D835" s="151" t="s">
        <v>173</v>
      </c>
      <c r="E835" s="152" t="s">
        <v>3</v>
      </c>
      <c r="F835" s="153" t="s">
        <v>2965</v>
      </c>
      <c r="H835" s="152" t="s">
        <v>3</v>
      </c>
      <c r="I835" s="154"/>
      <c r="L835" s="150"/>
      <c r="M835" s="155"/>
      <c r="T835" s="156"/>
      <c r="AT835" s="152" t="s">
        <v>173</v>
      </c>
      <c r="AU835" s="152" t="s">
        <v>82</v>
      </c>
      <c r="AV835" s="12" t="s">
        <v>80</v>
      </c>
      <c r="AW835" s="12" t="s">
        <v>32</v>
      </c>
      <c r="AX835" s="12" t="s">
        <v>73</v>
      </c>
      <c r="AY835" s="152" t="s">
        <v>161</v>
      </c>
    </row>
    <row r="836" spans="2:51" s="13" customFormat="1" ht="12">
      <c r="B836" s="157"/>
      <c r="D836" s="151" t="s">
        <v>173</v>
      </c>
      <c r="E836" s="158" t="s">
        <v>3</v>
      </c>
      <c r="F836" s="159" t="s">
        <v>2966</v>
      </c>
      <c r="H836" s="160">
        <v>1.853</v>
      </c>
      <c r="I836" s="161"/>
      <c r="L836" s="157"/>
      <c r="M836" s="162"/>
      <c r="T836" s="163"/>
      <c r="AT836" s="158" t="s">
        <v>173</v>
      </c>
      <c r="AU836" s="158" t="s">
        <v>82</v>
      </c>
      <c r="AV836" s="13" t="s">
        <v>82</v>
      </c>
      <c r="AW836" s="13" t="s">
        <v>32</v>
      </c>
      <c r="AX836" s="13" t="s">
        <v>73</v>
      </c>
      <c r="AY836" s="158" t="s">
        <v>161</v>
      </c>
    </row>
    <row r="837" spans="2:51" s="12" customFormat="1" ht="12">
      <c r="B837" s="150"/>
      <c r="D837" s="151" t="s">
        <v>173</v>
      </c>
      <c r="E837" s="152" t="s">
        <v>3</v>
      </c>
      <c r="F837" s="153" t="s">
        <v>2967</v>
      </c>
      <c r="H837" s="152" t="s">
        <v>3</v>
      </c>
      <c r="I837" s="154"/>
      <c r="L837" s="150"/>
      <c r="M837" s="155"/>
      <c r="T837" s="156"/>
      <c r="AT837" s="152" t="s">
        <v>173</v>
      </c>
      <c r="AU837" s="152" t="s">
        <v>82</v>
      </c>
      <c r="AV837" s="12" t="s">
        <v>80</v>
      </c>
      <c r="AW837" s="12" t="s">
        <v>32</v>
      </c>
      <c r="AX837" s="12" t="s">
        <v>73</v>
      </c>
      <c r="AY837" s="152" t="s">
        <v>161</v>
      </c>
    </row>
    <row r="838" spans="2:51" s="13" customFormat="1" ht="12">
      <c r="B838" s="157"/>
      <c r="D838" s="151" t="s">
        <v>173</v>
      </c>
      <c r="E838" s="158" t="s">
        <v>3</v>
      </c>
      <c r="F838" s="159" t="s">
        <v>2968</v>
      </c>
      <c r="H838" s="160">
        <v>21.076</v>
      </c>
      <c r="I838" s="161"/>
      <c r="L838" s="157"/>
      <c r="M838" s="162"/>
      <c r="T838" s="163"/>
      <c r="AT838" s="158" t="s">
        <v>173</v>
      </c>
      <c r="AU838" s="158" t="s">
        <v>82</v>
      </c>
      <c r="AV838" s="13" t="s">
        <v>82</v>
      </c>
      <c r="AW838" s="13" t="s">
        <v>32</v>
      </c>
      <c r="AX838" s="13" t="s">
        <v>73</v>
      </c>
      <c r="AY838" s="158" t="s">
        <v>161</v>
      </c>
    </row>
    <row r="839" spans="2:51" s="12" customFormat="1" ht="12">
      <c r="B839" s="150"/>
      <c r="D839" s="151" t="s">
        <v>173</v>
      </c>
      <c r="E839" s="152" t="s">
        <v>3</v>
      </c>
      <c r="F839" s="153" t="s">
        <v>2969</v>
      </c>
      <c r="H839" s="152" t="s">
        <v>3</v>
      </c>
      <c r="I839" s="154"/>
      <c r="L839" s="150"/>
      <c r="M839" s="155"/>
      <c r="T839" s="156"/>
      <c r="AT839" s="152" t="s">
        <v>173</v>
      </c>
      <c r="AU839" s="152" t="s">
        <v>82</v>
      </c>
      <c r="AV839" s="12" t="s">
        <v>80</v>
      </c>
      <c r="AW839" s="12" t="s">
        <v>32</v>
      </c>
      <c r="AX839" s="12" t="s">
        <v>73</v>
      </c>
      <c r="AY839" s="152" t="s">
        <v>161</v>
      </c>
    </row>
    <row r="840" spans="2:51" s="13" customFormat="1" ht="12">
      <c r="B840" s="157"/>
      <c r="D840" s="151" t="s">
        <v>173</v>
      </c>
      <c r="E840" s="158" t="s">
        <v>3</v>
      </c>
      <c r="F840" s="159" t="s">
        <v>2970</v>
      </c>
      <c r="H840" s="160">
        <v>21.655</v>
      </c>
      <c r="I840" s="161"/>
      <c r="L840" s="157"/>
      <c r="M840" s="162"/>
      <c r="T840" s="163"/>
      <c r="AT840" s="158" t="s">
        <v>173</v>
      </c>
      <c r="AU840" s="158" t="s">
        <v>82</v>
      </c>
      <c r="AV840" s="13" t="s">
        <v>82</v>
      </c>
      <c r="AW840" s="13" t="s">
        <v>32</v>
      </c>
      <c r="AX840" s="13" t="s">
        <v>73</v>
      </c>
      <c r="AY840" s="158" t="s">
        <v>161</v>
      </c>
    </row>
    <row r="841" spans="2:51" s="12" customFormat="1" ht="12">
      <c r="B841" s="150"/>
      <c r="D841" s="151" t="s">
        <v>173</v>
      </c>
      <c r="E841" s="152" t="s">
        <v>3</v>
      </c>
      <c r="F841" s="153" t="s">
        <v>2971</v>
      </c>
      <c r="H841" s="152" t="s">
        <v>3</v>
      </c>
      <c r="I841" s="154"/>
      <c r="L841" s="150"/>
      <c r="M841" s="155"/>
      <c r="T841" s="156"/>
      <c r="AT841" s="152" t="s">
        <v>173</v>
      </c>
      <c r="AU841" s="152" t="s">
        <v>82</v>
      </c>
      <c r="AV841" s="12" t="s">
        <v>80</v>
      </c>
      <c r="AW841" s="12" t="s">
        <v>32</v>
      </c>
      <c r="AX841" s="12" t="s">
        <v>73</v>
      </c>
      <c r="AY841" s="152" t="s">
        <v>161</v>
      </c>
    </row>
    <row r="842" spans="2:51" s="13" customFormat="1" ht="12">
      <c r="B842" s="157"/>
      <c r="D842" s="151" t="s">
        <v>173</v>
      </c>
      <c r="E842" s="158" t="s">
        <v>3</v>
      </c>
      <c r="F842" s="159" t="s">
        <v>2972</v>
      </c>
      <c r="H842" s="160">
        <v>11.863</v>
      </c>
      <c r="I842" s="161"/>
      <c r="L842" s="157"/>
      <c r="M842" s="162"/>
      <c r="T842" s="163"/>
      <c r="AT842" s="158" t="s">
        <v>173</v>
      </c>
      <c r="AU842" s="158" t="s">
        <v>82</v>
      </c>
      <c r="AV842" s="13" t="s">
        <v>82</v>
      </c>
      <c r="AW842" s="13" t="s">
        <v>32</v>
      </c>
      <c r="AX842" s="13" t="s">
        <v>73</v>
      </c>
      <c r="AY842" s="158" t="s">
        <v>161</v>
      </c>
    </row>
    <row r="843" spans="2:51" s="12" customFormat="1" ht="12">
      <c r="B843" s="150"/>
      <c r="D843" s="151" t="s">
        <v>173</v>
      </c>
      <c r="E843" s="152" t="s">
        <v>3</v>
      </c>
      <c r="F843" s="153" t="s">
        <v>2977</v>
      </c>
      <c r="H843" s="152" t="s">
        <v>3</v>
      </c>
      <c r="I843" s="154"/>
      <c r="L843" s="150"/>
      <c r="M843" s="155"/>
      <c r="T843" s="156"/>
      <c r="AT843" s="152" t="s">
        <v>173</v>
      </c>
      <c r="AU843" s="152" t="s">
        <v>82</v>
      </c>
      <c r="AV843" s="12" t="s">
        <v>80</v>
      </c>
      <c r="AW843" s="12" t="s">
        <v>32</v>
      </c>
      <c r="AX843" s="12" t="s">
        <v>73</v>
      </c>
      <c r="AY843" s="152" t="s">
        <v>161</v>
      </c>
    </row>
    <row r="844" spans="2:51" s="13" customFormat="1" ht="12">
      <c r="B844" s="157"/>
      <c r="D844" s="151" t="s">
        <v>173</v>
      </c>
      <c r="E844" s="158" t="s">
        <v>3</v>
      </c>
      <c r="F844" s="159" t="s">
        <v>2978</v>
      </c>
      <c r="H844" s="160">
        <v>55.608</v>
      </c>
      <c r="I844" s="161"/>
      <c r="L844" s="157"/>
      <c r="M844" s="162"/>
      <c r="T844" s="163"/>
      <c r="AT844" s="158" t="s">
        <v>173</v>
      </c>
      <c r="AU844" s="158" t="s">
        <v>82</v>
      </c>
      <c r="AV844" s="13" t="s">
        <v>82</v>
      </c>
      <c r="AW844" s="13" t="s">
        <v>32</v>
      </c>
      <c r="AX844" s="13" t="s">
        <v>73</v>
      </c>
      <c r="AY844" s="158" t="s">
        <v>161</v>
      </c>
    </row>
    <row r="845" spans="2:51" s="14" customFormat="1" ht="12">
      <c r="B845" s="164"/>
      <c r="D845" s="151" t="s">
        <v>173</v>
      </c>
      <c r="E845" s="165" t="s">
        <v>3</v>
      </c>
      <c r="F845" s="166" t="s">
        <v>192</v>
      </c>
      <c r="H845" s="167">
        <v>158.948</v>
      </c>
      <c r="I845" s="168"/>
      <c r="L845" s="164"/>
      <c r="M845" s="169"/>
      <c r="T845" s="170"/>
      <c r="AT845" s="165" t="s">
        <v>173</v>
      </c>
      <c r="AU845" s="165" t="s">
        <v>82</v>
      </c>
      <c r="AV845" s="14" t="s">
        <v>169</v>
      </c>
      <c r="AW845" s="14" t="s">
        <v>32</v>
      </c>
      <c r="AX845" s="14" t="s">
        <v>80</v>
      </c>
      <c r="AY845" s="165" t="s">
        <v>161</v>
      </c>
    </row>
    <row r="846" spans="2:65" s="1" customFormat="1" ht="37.9" customHeight="1">
      <c r="B846" s="132"/>
      <c r="C846" s="133" t="s">
        <v>959</v>
      </c>
      <c r="D846" s="133" t="s">
        <v>164</v>
      </c>
      <c r="E846" s="134" t="s">
        <v>3316</v>
      </c>
      <c r="F846" s="135" t="s">
        <v>3317</v>
      </c>
      <c r="G846" s="136" t="s">
        <v>167</v>
      </c>
      <c r="H846" s="137">
        <v>68.74</v>
      </c>
      <c r="I846" s="138"/>
      <c r="J846" s="139">
        <f>ROUND(I846*H846,2)</f>
        <v>0</v>
      </c>
      <c r="K846" s="135" t="s">
        <v>168</v>
      </c>
      <c r="L846" s="33"/>
      <c r="M846" s="140" t="s">
        <v>3</v>
      </c>
      <c r="N846" s="141" t="s">
        <v>44</v>
      </c>
      <c r="P846" s="142">
        <f>O846*H846</f>
        <v>0</v>
      </c>
      <c r="Q846" s="142">
        <v>0</v>
      </c>
      <c r="R846" s="142">
        <f>Q846*H846</f>
        <v>0</v>
      </c>
      <c r="S846" s="142">
        <v>0.05</v>
      </c>
      <c r="T846" s="143">
        <f>S846*H846</f>
        <v>3.437</v>
      </c>
      <c r="AR846" s="144" t="s">
        <v>169</v>
      </c>
      <c r="AT846" s="144" t="s">
        <v>164</v>
      </c>
      <c r="AU846" s="144" t="s">
        <v>82</v>
      </c>
      <c r="AY846" s="18" t="s">
        <v>161</v>
      </c>
      <c r="BE846" s="145">
        <f>IF(N846="základní",J846,0)</f>
        <v>0</v>
      </c>
      <c r="BF846" s="145">
        <f>IF(N846="snížená",J846,0)</f>
        <v>0</v>
      </c>
      <c r="BG846" s="145">
        <f>IF(N846="zákl. přenesená",J846,0)</f>
        <v>0</v>
      </c>
      <c r="BH846" s="145">
        <f>IF(N846="sníž. přenesená",J846,0)</f>
        <v>0</v>
      </c>
      <c r="BI846" s="145">
        <f>IF(N846="nulová",J846,0)</f>
        <v>0</v>
      </c>
      <c r="BJ846" s="18" t="s">
        <v>80</v>
      </c>
      <c r="BK846" s="145">
        <f>ROUND(I846*H846,2)</f>
        <v>0</v>
      </c>
      <c r="BL846" s="18" t="s">
        <v>169</v>
      </c>
      <c r="BM846" s="144" t="s">
        <v>3318</v>
      </c>
    </row>
    <row r="847" spans="2:47" s="1" customFormat="1" ht="12">
      <c r="B847" s="33"/>
      <c r="D847" s="146" t="s">
        <v>171</v>
      </c>
      <c r="F847" s="147" t="s">
        <v>3319</v>
      </c>
      <c r="I847" s="148"/>
      <c r="L847" s="33"/>
      <c r="M847" s="149"/>
      <c r="T847" s="54"/>
      <c r="AT847" s="18" t="s">
        <v>171</v>
      </c>
      <c r="AU847" s="18" t="s">
        <v>82</v>
      </c>
    </row>
    <row r="848" spans="2:51" s="12" customFormat="1" ht="12">
      <c r="B848" s="150"/>
      <c r="D848" s="151" t="s">
        <v>173</v>
      </c>
      <c r="E848" s="152" t="s">
        <v>3</v>
      </c>
      <c r="F848" s="153" t="s">
        <v>299</v>
      </c>
      <c r="H848" s="152" t="s">
        <v>3</v>
      </c>
      <c r="I848" s="154"/>
      <c r="L848" s="150"/>
      <c r="M848" s="155"/>
      <c r="T848" s="156"/>
      <c r="AT848" s="152" t="s">
        <v>173</v>
      </c>
      <c r="AU848" s="152" t="s">
        <v>82</v>
      </c>
      <c r="AV848" s="12" t="s">
        <v>80</v>
      </c>
      <c r="AW848" s="12" t="s">
        <v>32</v>
      </c>
      <c r="AX848" s="12" t="s">
        <v>73</v>
      </c>
      <c r="AY848" s="152" t="s">
        <v>161</v>
      </c>
    </row>
    <row r="849" spans="2:51" s="12" customFormat="1" ht="12">
      <c r="B849" s="150"/>
      <c r="D849" s="151" t="s">
        <v>173</v>
      </c>
      <c r="E849" s="152" t="s">
        <v>3</v>
      </c>
      <c r="F849" s="153" t="s">
        <v>3320</v>
      </c>
      <c r="H849" s="152" t="s">
        <v>3</v>
      </c>
      <c r="I849" s="154"/>
      <c r="L849" s="150"/>
      <c r="M849" s="155"/>
      <c r="T849" s="156"/>
      <c r="AT849" s="152" t="s">
        <v>173</v>
      </c>
      <c r="AU849" s="152" t="s">
        <v>82</v>
      </c>
      <c r="AV849" s="12" t="s">
        <v>80</v>
      </c>
      <c r="AW849" s="12" t="s">
        <v>32</v>
      </c>
      <c r="AX849" s="12" t="s">
        <v>73</v>
      </c>
      <c r="AY849" s="152" t="s">
        <v>161</v>
      </c>
    </row>
    <row r="850" spans="2:51" s="13" customFormat="1" ht="12">
      <c r="B850" s="157"/>
      <c r="D850" s="151" t="s">
        <v>173</v>
      </c>
      <c r="E850" s="158" t="s">
        <v>3</v>
      </c>
      <c r="F850" s="159" t="s">
        <v>3321</v>
      </c>
      <c r="H850" s="160">
        <v>68.74</v>
      </c>
      <c r="I850" s="161"/>
      <c r="L850" s="157"/>
      <c r="M850" s="162"/>
      <c r="T850" s="163"/>
      <c r="AT850" s="158" t="s">
        <v>173</v>
      </c>
      <c r="AU850" s="158" t="s">
        <v>82</v>
      </c>
      <c r="AV850" s="13" t="s">
        <v>82</v>
      </c>
      <c r="AW850" s="13" t="s">
        <v>32</v>
      </c>
      <c r="AX850" s="13" t="s">
        <v>80</v>
      </c>
      <c r="AY850" s="158" t="s">
        <v>161</v>
      </c>
    </row>
    <row r="851" spans="2:65" s="1" customFormat="1" ht="37.9" customHeight="1">
      <c r="B851" s="132"/>
      <c r="C851" s="133" t="s">
        <v>964</v>
      </c>
      <c r="D851" s="133" t="s">
        <v>164</v>
      </c>
      <c r="E851" s="134" t="s">
        <v>949</v>
      </c>
      <c r="F851" s="135" t="s">
        <v>950</v>
      </c>
      <c r="G851" s="136" t="s">
        <v>167</v>
      </c>
      <c r="H851" s="137">
        <v>912.674</v>
      </c>
      <c r="I851" s="138"/>
      <c r="J851" s="139">
        <f>ROUND(I851*H851,2)</f>
        <v>0</v>
      </c>
      <c r="K851" s="135" t="s">
        <v>168</v>
      </c>
      <c r="L851" s="33"/>
      <c r="M851" s="140" t="s">
        <v>3</v>
      </c>
      <c r="N851" s="141" t="s">
        <v>44</v>
      </c>
      <c r="P851" s="142">
        <f>O851*H851</f>
        <v>0</v>
      </c>
      <c r="Q851" s="142">
        <v>0</v>
      </c>
      <c r="R851" s="142">
        <f>Q851*H851</f>
        <v>0</v>
      </c>
      <c r="S851" s="142">
        <v>0.02</v>
      </c>
      <c r="T851" s="143">
        <f>S851*H851</f>
        <v>18.25348</v>
      </c>
      <c r="AR851" s="144" t="s">
        <v>169</v>
      </c>
      <c r="AT851" s="144" t="s">
        <v>164</v>
      </c>
      <c r="AU851" s="144" t="s">
        <v>82</v>
      </c>
      <c r="AY851" s="18" t="s">
        <v>161</v>
      </c>
      <c r="BE851" s="145">
        <f>IF(N851="základní",J851,0)</f>
        <v>0</v>
      </c>
      <c r="BF851" s="145">
        <f>IF(N851="snížená",J851,0)</f>
        <v>0</v>
      </c>
      <c r="BG851" s="145">
        <f>IF(N851="zákl. přenesená",J851,0)</f>
        <v>0</v>
      </c>
      <c r="BH851" s="145">
        <f>IF(N851="sníž. přenesená",J851,0)</f>
        <v>0</v>
      </c>
      <c r="BI851" s="145">
        <f>IF(N851="nulová",J851,0)</f>
        <v>0</v>
      </c>
      <c r="BJ851" s="18" t="s">
        <v>80</v>
      </c>
      <c r="BK851" s="145">
        <f>ROUND(I851*H851,2)</f>
        <v>0</v>
      </c>
      <c r="BL851" s="18" t="s">
        <v>169</v>
      </c>
      <c r="BM851" s="144" t="s">
        <v>3322</v>
      </c>
    </row>
    <row r="852" spans="2:47" s="1" customFormat="1" ht="12">
      <c r="B852" s="33"/>
      <c r="D852" s="146" t="s">
        <v>171</v>
      </c>
      <c r="F852" s="147" t="s">
        <v>952</v>
      </c>
      <c r="I852" s="148"/>
      <c r="L852" s="33"/>
      <c r="M852" s="149"/>
      <c r="T852" s="54"/>
      <c r="AT852" s="18" t="s">
        <v>171</v>
      </c>
      <c r="AU852" s="18" t="s">
        <v>82</v>
      </c>
    </row>
    <row r="853" spans="2:51" s="12" customFormat="1" ht="12">
      <c r="B853" s="150"/>
      <c r="D853" s="151" t="s">
        <v>173</v>
      </c>
      <c r="E853" s="152" t="s">
        <v>3</v>
      </c>
      <c r="F853" s="153" t="s">
        <v>3034</v>
      </c>
      <c r="H853" s="152" t="s">
        <v>3</v>
      </c>
      <c r="I853" s="154"/>
      <c r="L853" s="150"/>
      <c r="M853" s="155"/>
      <c r="T853" s="156"/>
      <c r="AT853" s="152" t="s">
        <v>173</v>
      </c>
      <c r="AU853" s="152" t="s">
        <v>82</v>
      </c>
      <c r="AV853" s="12" t="s">
        <v>80</v>
      </c>
      <c r="AW853" s="12" t="s">
        <v>32</v>
      </c>
      <c r="AX853" s="12" t="s">
        <v>73</v>
      </c>
      <c r="AY853" s="152" t="s">
        <v>161</v>
      </c>
    </row>
    <row r="854" spans="2:51" s="13" customFormat="1" ht="22.5">
      <c r="B854" s="157"/>
      <c r="D854" s="151" t="s">
        <v>173</v>
      </c>
      <c r="E854" s="158" t="s">
        <v>3</v>
      </c>
      <c r="F854" s="159" t="s">
        <v>3035</v>
      </c>
      <c r="H854" s="160">
        <v>147.388</v>
      </c>
      <c r="I854" s="161"/>
      <c r="L854" s="157"/>
      <c r="M854" s="162"/>
      <c r="T854" s="163"/>
      <c r="AT854" s="158" t="s">
        <v>173</v>
      </c>
      <c r="AU854" s="158" t="s">
        <v>82</v>
      </c>
      <c r="AV854" s="13" t="s">
        <v>82</v>
      </c>
      <c r="AW854" s="13" t="s">
        <v>32</v>
      </c>
      <c r="AX854" s="13" t="s">
        <v>73</v>
      </c>
      <c r="AY854" s="158" t="s">
        <v>161</v>
      </c>
    </row>
    <row r="855" spans="2:51" s="13" customFormat="1" ht="22.5">
      <c r="B855" s="157"/>
      <c r="D855" s="151" t="s">
        <v>173</v>
      </c>
      <c r="E855" s="158" t="s">
        <v>3</v>
      </c>
      <c r="F855" s="159" t="s">
        <v>3036</v>
      </c>
      <c r="H855" s="160">
        <v>-13.834</v>
      </c>
      <c r="I855" s="161"/>
      <c r="L855" s="157"/>
      <c r="M855" s="162"/>
      <c r="T855" s="163"/>
      <c r="AT855" s="158" t="s">
        <v>173</v>
      </c>
      <c r="AU855" s="158" t="s">
        <v>82</v>
      </c>
      <c r="AV855" s="13" t="s">
        <v>82</v>
      </c>
      <c r="AW855" s="13" t="s">
        <v>32</v>
      </c>
      <c r="AX855" s="13" t="s">
        <v>73</v>
      </c>
      <c r="AY855" s="158" t="s">
        <v>161</v>
      </c>
    </row>
    <row r="856" spans="2:51" s="12" customFormat="1" ht="12">
      <c r="B856" s="150"/>
      <c r="D856" s="151" t="s">
        <v>173</v>
      </c>
      <c r="E856" s="152" t="s">
        <v>3</v>
      </c>
      <c r="F856" s="153" t="s">
        <v>3037</v>
      </c>
      <c r="H856" s="152" t="s">
        <v>3</v>
      </c>
      <c r="I856" s="154"/>
      <c r="L856" s="150"/>
      <c r="M856" s="155"/>
      <c r="T856" s="156"/>
      <c r="AT856" s="152" t="s">
        <v>173</v>
      </c>
      <c r="AU856" s="152" t="s">
        <v>82</v>
      </c>
      <c r="AV856" s="12" t="s">
        <v>80</v>
      </c>
      <c r="AW856" s="12" t="s">
        <v>32</v>
      </c>
      <c r="AX856" s="12" t="s">
        <v>73</v>
      </c>
      <c r="AY856" s="152" t="s">
        <v>161</v>
      </c>
    </row>
    <row r="857" spans="2:51" s="13" customFormat="1" ht="12">
      <c r="B857" s="157"/>
      <c r="D857" s="151" t="s">
        <v>173</v>
      </c>
      <c r="E857" s="158" t="s">
        <v>3</v>
      </c>
      <c r="F857" s="159" t="s">
        <v>3038</v>
      </c>
      <c r="H857" s="160">
        <v>43.18</v>
      </c>
      <c r="I857" s="161"/>
      <c r="L857" s="157"/>
      <c r="M857" s="162"/>
      <c r="T857" s="163"/>
      <c r="AT857" s="158" t="s">
        <v>173</v>
      </c>
      <c r="AU857" s="158" t="s">
        <v>82</v>
      </c>
      <c r="AV857" s="13" t="s">
        <v>82</v>
      </c>
      <c r="AW857" s="13" t="s">
        <v>32</v>
      </c>
      <c r="AX857" s="13" t="s">
        <v>73</v>
      </c>
      <c r="AY857" s="158" t="s">
        <v>161</v>
      </c>
    </row>
    <row r="858" spans="2:51" s="12" customFormat="1" ht="12">
      <c r="B858" s="150"/>
      <c r="D858" s="151" t="s">
        <v>173</v>
      </c>
      <c r="E858" s="152" t="s">
        <v>3</v>
      </c>
      <c r="F858" s="153" t="s">
        <v>3039</v>
      </c>
      <c r="H858" s="152" t="s">
        <v>3</v>
      </c>
      <c r="I858" s="154"/>
      <c r="L858" s="150"/>
      <c r="M858" s="155"/>
      <c r="T858" s="156"/>
      <c r="AT858" s="152" t="s">
        <v>173</v>
      </c>
      <c r="AU858" s="152" t="s">
        <v>82</v>
      </c>
      <c r="AV858" s="12" t="s">
        <v>80</v>
      </c>
      <c r="AW858" s="12" t="s">
        <v>32</v>
      </c>
      <c r="AX858" s="12" t="s">
        <v>73</v>
      </c>
      <c r="AY858" s="152" t="s">
        <v>161</v>
      </c>
    </row>
    <row r="859" spans="2:51" s="13" customFormat="1" ht="22.5">
      <c r="B859" s="157"/>
      <c r="D859" s="151" t="s">
        <v>173</v>
      </c>
      <c r="E859" s="158" t="s">
        <v>3</v>
      </c>
      <c r="F859" s="159" t="s">
        <v>3040</v>
      </c>
      <c r="H859" s="160">
        <v>95.374</v>
      </c>
      <c r="I859" s="161"/>
      <c r="L859" s="157"/>
      <c r="M859" s="162"/>
      <c r="T859" s="163"/>
      <c r="AT859" s="158" t="s">
        <v>173</v>
      </c>
      <c r="AU859" s="158" t="s">
        <v>82</v>
      </c>
      <c r="AV859" s="13" t="s">
        <v>82</v>
      </c>
      <c r="AW859" s="13" t="s">
        <v>32</v>
      </c>
      <c r="AX859" s="13" t="s">
        <v>73</v>
      </c>
      <c r="AY859" s="158" t="s">
        <v>161</v>
      </c>
    </row>
    <row r="860" spans="2:51" s="13" customFormat="1" ht="12">
      <c r="B860" s="157"/>
      <c r="D860" s="151" t="s">
        <v>173</v>
      </c>
      <c r="E860" s="158" t="s">
        <v>3</v>
      </c>
      <c r="F860" s="159" t="s">
        <v>3041</v>
      </c>
      <c r="H860" s="160">
        <v>-2.16</v>
      </c>
      <c r="I860" s="161"/>
      <c r="L860" s="157"/>
      <c r="M860" s="162"/>
      <c r="T860" s="163"/>
      <c r="AT860" s="158" t="s">
        <v>173</v>
      </c>
      <c r="AU860" s="158" t="s">
        <v>82</v>
      </c>
      <c r="AV860" s="13" t="s">
        <v>82</v>
      </c>
      <c r="AW860" s="13" t="s">
        <v>32</v>
      </c>
      <c r="AX860" s="13" t="s">
        <v>73</v>
      </c>
      <c r="AY860" s="158" t="s">
        <v>161</v>
      </c>
    </row>
    <row r="861" spans="2:51" s="12" customFormat="1" ht="12">
      <c r="B861" s="150"/>
      <c r="D861" s="151" t="s">
        <v>173</v>
      </c>
      <c r="E861" s="152" t="s">
        <v>3</v>
      </c>
      <c r="F861" s="153" t="s">
        <v>3042</v>
      </c>
      <c r="H861" s="152" t="s">
        <v>3</v>
      </c>
      <c r="I861" s="154"/>
      <c r="L861" s="150"/>
      <c r="M861" s="155"/>
      <c r="T861" s="156"/>
      <c r="AT861" s="152" t="s">
        <v>173</v>
      </c>
      <c r="AU861" s="152" t="s">
        <v>82</v>
      </c>
      <c r="AV861" s="12" t="s">
        <v>80</v>
      </c>
      <c r="AW861" s="12" t="s">
        <v>32</v>
      </c>
      <c r="AX861" s="12" t="s">
        <v>73</v>
      </c>
      <c r="AY861" s="152" t="s">
        <v>161</v>
      </c>
    </row>
    <row r="862" spans="2:51" s="13" customFormat="1" ht="22.5">
      <c r="B862" s="157"/>
      <c r="D862" s="151" t="s">
        <v>173</v>
      </c>
      <c r="E862" s="158" t="s">
        <v>3</v>
      </c>
      <c r="F862" s="159" t="s">
        <v>3043</v>
      </c>
      <c r="H862" s="160">
        <v>18.905</v>
      </c>
      <c r="I862" s="161"/>
      <c r="L862" s="157"/>
      <c r="M862" s="162"/>
      <c r="T862" s="163"/>
      <c r="AT862" s="158" t="s">
        <v>173</v>
      </c>
      <c r="AU862" s="158" t="s">
        <v>82</v>
      </c>
      <c r="AV862" s="13" t="s">
        <v>82</v>
      </c>
      <c r="AW862" s="13" t="s">
        <v>32</v>
      </c>
      <c r="AX862" s="13" t="s">
        <v>73</v>
      </c>
      <c r="AY862" s="158" t="s">
        <v>161</v>
      </c>
    </row>
    <row r="863" spans="2:51" s="12" customFormat="1" ht="12">
      <c r="B863" s="150"/>
      <c r="D863" s="151" t="s">
        <v>173</v>
      </c>
      <c r="E863" s="152" t="s">
        <v>3</v>
      </c>
      <c r="F863" s="153" t="s">
        <v>3044</v>
      </c>
      <c r="H863" s="152" t="s">
        <v>3</v>
      </c>
      <c r="I863" s="154"/>
      <c r="L863" s="150"/>
      <c r="M863" s="155"/>
      <c r="T863" s="156"/>
      <c r="AT863" s="152" t="s">
        <v>173</v>
      </c>
      <c r="AU863" s="152" t="s">
        <v>82</v>
      </c>
      <c r="AV863" s="12" t="s">
        <v>80</v>
      </c>
      <c r="AW863" s="12" t="s">
        <v>32</v>
      </c>
      <c r="AX863" s="12" t="s">
        <v>73</v>
      </c>
      <c r="AY863" s="152" t="s">
        <v>161</v>
      </c>
    </row>
    <row r="864" spans="2:51" s="13" customFormat="1" ht="22.5">
      <c r="B864" s="157"/>
      <c r="D864" s="151" t="s">
        <v>173</v>
      </c>
      <c r="E864" s="158" t="s">
        <v>3</v>
      </c>
      <c r="F864" s="159" t="s">
        <v>3045</v>
      </c>
      <c r="H864" s="160">
        <v>17.594</v>
      </c>
      <c r="I864" s="161"/>
      <c r="L864" s="157"/>
      <c r="M864" s="162"/>
      <c r="T864" s="163"/>
      <c r="AT864" s="158" t="s">
        <v>173</v>
      </c>
      <c r="AU864" s="158" t="s">
        <v>82</v>
      </c>
      <c r="AV864" s="13" t="s">
        <v>82</v>
      </c>
      <c r="AW864" s="13" t="s">
        <v>32</v>
      </c>
      <c r="AX864" s="13" t="s">
        <v>73</v>
      </c>
      <c r="AY864" s="158" t="s">
        <v>161</v>
      </c>
    </row>
    <row r="865" spans="2:51" s="12" customFormat="1" ht="12">
      <c r="B865" s="150"/>
      <c r="D865" s="151" t="s">
        <v>173</v>
      </c>
      <c r="E865" s="152" t="s">
        <v>3</v>
      </c>
      <c r="F865" s="153" t="s">
        <v>3046</v>
      </c>
      <c r="H865" s="152" t="s">
        <v>3</v>
      </c>
      <c r="I865" s="154"/>
      <c r="L865" s="150"/>
      <c r="M865" s="155"/>
      <c r="T865" s="156"/>
      <c r="AT865" s="152" t="s">
        <v>173</v>
      </c>
      <c r="AU865" s="152" t="s">
        <v>82</v>
      </c>
      <c r="AV865" s="12" t="s">
        <v>80</v>
      </c>
      <c r="AW865" s="12" t="s">
        <v>32</v>
      </c>
      <c r="AX865" s="12" t="s">
        <v>73</v>
      </c>
      <c r="AY865" s="152" t="s">
        <v>161</v>
      </c>
    </row>
    <row r="866" spans="2:51" s="13" customFormat="1" ht="22.5">
      <c r="B866" s="157"/>
      <c r="D866" s="151" t="s">
        <v>173</v>
      </c>
      <c r="E866" s="158" t="s">
        <v>3</v>
      </c>
      <c r="F866" s="159" t="s">
        <v>3047</v>
      </c>
      <c r="H866" s="160">
        <v>18.05</v>
      </c>
      <c r="I866" s="161"/>
      <c r="L866" s="157"/>
      <c r="M866" s="162"/>
      <c r="T866" s="163"/>
      <c r="AT866" s="158" t="s">
        <v>173</v>
      </c>
      <c r="AU866" s="158" t="s">
        <v>82</v>
      </c>
      <c r="AV866" s="13" t="s">
        <v>82</v>
      </c>
      <c r="AW866" s="13" t="s">
        <v>32</v>
      </c>
      <c r="AX866" s="13" t="s">
        <v>73</v>
      </c>
      <c r="AY866" s="158" t="s">
        <v>161</v>
      </c>
    </row>
    <row r="867" spans="2:51" s="12" customFormat="1" ht="12">
      <c r="B867" s="150"/>
      <c r="D867" s="151" t="s">
        <v>173</v>
      </c>
      <c r="E867" s="152" t="s">
        <v>3</v>
      </c>
      <c r="F867" s="153" t="s">
        <v>3048</v>
      </c>
      <c r="H867" s="152" t="s">
        <v>3</v>
      </c>
      <c r="I867" s="154"/>
      <c r="L867" s="150"/>
      <c r="M867" s="155"/>
      <c r="T867" s="156"/>
      <c r="AT867" s="152" t="s">
        <v>173</v>
      </c>
      <c r="AU867" s="152" t="s">
        <v>82</v>
      </c>
      <c r="AV867" s="12" t="s">
        <v>80</v>
      </c>
      <c r="AW867" s="12" t="s">
        <v>32</v>
      </c>
      <c r="AX867" s="12" t="s">
        <v>73</v>
      </c>
      <c r="AY867" s="152" t="s">
        <v>161</v>
      </c>
    </row>
    <row r="868" spans="2:51" s="13" customFormat="1" ht="12">
      <c r="B868" s="157"/>
      <c r="D868" s="151" t="s">
        <v>173</v>
      </c>
      <c r="E868" s="158" t="s">
        <v>3</v>
      </c>
      <c r="F868" s="159" t="s">
        <v>3049</v>
      </c>
      <c r="H868" s="160">
        <v>14.076</v>
      </c>
      <c r="I868" s="161"/>
      <c r="L868" s="157"/>
      <c r="M868" s="162"/>
      <c r="T868" s="163"/>
      <c r="AT868" s="158" t="s">
        <v>173</v>
      </c>
      <c r="AU868" s="158" t="s">
        <v>82</v>
      </c>
      <c r="AV868" s="13" t="s">
        <v>82</v>
      </c>
      <c r="AW868" s="13" t="s">
        <v>32</v>
      </c>
      <c r="AX868" s="13" t="s">
        <v>73</v>
      </c>
      <c r="AY868" s="158" t="s">
        <v>161</v>
      </c>
    </row>
    <row r="869" spans="2:51" s="12" customFormat="1" ht="12">
      <c r="B869" s="150"/>
      <c r="D869" s="151" t="s">
        <v>173</v>
      </c>
      <c r="E869" s="152" t="s">
        <v>3</v>
      </c>
      <c r="F869" s="153" t="s">
        <v>2997</v>
      </c>
      <c r="H869" s="152" t="s">
        <v>3</v>
      </c>
      <c r="I869" s="154"/>
      <c r="L869" s="150"/>
      <c r="M869" s="155"/>
      <c r="T869" s="156"/>
      <c r="AT869" s="152" t="s">
        <v>173</v>
      </c>
      <c r="AU869" s="152" t="s">
        <v>82</v>
      </c>
      <c r="AV869" s="12" t="s">
        <v>80</v>
      </c>
      <c r="AW869" s="12" t="s">
        <v>32</v>
      </c>
      <c r="AX869" s="12" t="s">
        <v>73</v>
      </c>
      <c r="AY869" s="152" t="s">
        <v>161</v>
      </c>
    </row>
    <row r="870" spans="2:51" s="13" customFormat="1" ht="22.5">
      <c r="B870" s="157"/>
      <c r="D870" s="151" t="s">
        <v>173</v>
      </c>
      <c r="E870" s="158" t="s">
        <v>3</v>
      </c>
      <c r="F870" s="159" t="s">
        <v>3050</v>
      </c>
      <c r="H870" s="160">
        <v>19.468</v>
      </c>
      <c r="I870" s="161"/>
      <c r="L870" s="157"/>
      <c r="M870" s="162"/>
      <c r="T870" s="163"/>
      <c r="AT870" s="158" t="s">
        <v>173</v>
      </c>
      <c r="AU870" s="158" t="s">
        <v>82</v>
      </c>
      <c r="AV870" s="13" t="s">
        <v>82</v>
      </c>
      <c r="AW870" s="13" t="s">
        <v>32</v>
      </c>
      <c r="AX870" s="13" t="s">
        <v>73</v>
      </c>
      <c r="AY870" s="158" t="s">
        <v>161</v>
      </c>
    </row>
    <row r="871" spans="2:51" s="12" customFormat="1" ht="12">
      <c r="B871" s="150"/>
      <c r="D871" s="151" t="s">
        <v>173</v>
      </c>
      <c r="E871" s="152" t="s">
        <v>3</v>
      </c>
      <c r="F871" s="153" t="s">
        <v>3051</v>
      </c>
      <c r="H871" s="152" t="s">
        <v>3</v>
      </c>
      <c r="I871" s="154"/>
      <c r="L871" s="150"/>
      <c r="M871" s="155"/>
      <c r="T871" s="156"/>
      <c r="AT871" s="152" t="s">
        <v>173</v>
      </c>
      <c r="AU871" s="152" t="s">
        <v>82</v>
      </c>
      <c r="AV871" s="12" t="s">
        <v>80</v>
      </c>
      <c r="AW871" s="12" t="s">
        <v>32</v>
      </c>
      <c r="AX871" s="12" t="s">
        <v>73</v>
      </c>
      <c r="AY871" s="152" t="s">
        <v>161</v>
      </c>
    </row>
    <row r="872" spans="2:51" s="13" customFormat="1" ht="22.5">
      <c r="B872" s="157"/>
      <c r="D872" s="151" t="s">
        <v>173</v>
      </c>
      <c r="E872" s="158" t="s">
        <v>3</v>
      </c>
      <c r="F872" s="159" t="s">
        <v>3052</v>
      </c>
      <c r="H872" s="160">
        <v>62.717</v>
      </c>
      <c r="I872" s="161"/>
      <c r="L872" s="157"/>
      <c r="M872" s="162"/>
      <c r="T872" s="163"/>
      <c r="AT872" s="158" t="s">
        <v>173</v>
      </c>
      <c r="AU872" s="158" t="s">
        <v>82</v>
      </c>
      <c r="AV872" s="13" t="s">
        <v>82</v>
      </c>
      <c r="AW872" s="13" t="s">
        <v>32</v>
      </c>
      <c r="AX872" s="13" t="s">
        <v>73</v>
      </c>
      <c r="AY872" s="158" t="s">
        <v>161</v>
      </c>
    </row>
    <row r="873" spans="2:51" s="13" customFormat="1" ht="12">
      <c r="B873" s="157"/>
      <c r="D873" s="151" t="s">
        <v>173</v>
      </c>
      <c r="E873" s="158" t="s">
        <v>3</v>
      </c>
      <c r="F873" s="159" t="s">
        <v>3053</v>
      </c>
      <c r="H873" s="160">
        <v>5.992</v>
      </c>
      <c r="I873" s="161"/>
      <c r="L873" s="157"/>
      <c r="M873" s="162"/>
      <c r="T873" s="163"/>
      <c r="AT873" s="158" t="s">
        <v>173</v>
      </c>
      <c r="AU873" s="158" t="s">
        <v>82</v>
      </c>
      <c r="AV873" s="13" t="s">
        <v>82</v>
      </c>
      <c r="AW873" s="13" t="s">
        <v>32</v>
      </c>
      <c r="AX873" s="13" t="s">
        <v>73</v>
      </c>
      <c r="AY873" s="158" t="s">
        <v>161</v>
      </c>
    </row>
    <row r="874" spans="2:51" s="12" customFormat="1" ht="12">
      <c r="B874" s="150"/>
      <c r="D874" s="151" t="s">
        <v>173</v>
      </c>
      <c r="E874" s="152" t="s">
        <v>3</v>
      </c>
      <c r="F874" s="153" t="s">
        <v>3054</v>
      </c>
      <c r="H874" s="152" t="s">
        <v>3</v>
      </c>
      <c r="I874" s="154"/>
      <c r="L874" s="150"/>
      <c r="M874" s="155"/>
      <c r="T874" s="156"/>
      <c r="AT874" s="152" t="s">
        <v>173</v>
      </c>
      <c r="AU874" s="152" t="s">
        <v>82</v>
      </c>
      <c r="AV874" s="12" t="s">
        <v>80</v>
      </c>
      <c r="AW874" s="12" t="s">
        <v>32</v>
      </c>
      <c r="AX874" s="12" t="s">
        <v>73</v>
      </c>
      <c r="AY874" s="152" t="s">
        <v>161</v>
      </c>
    </row>
    <row r="875" spans="2:51" s="13" customFormat="1" ht="22.5">
      <c r="B875" s="157"/>
      <c r="D875" s="151" t="s">
        <v>173</v>
      </c>
      <c r="E875" s="158" t="s">
        <v>3</v>
      </c>
      <c r="F875" s="159" t="s">
        <v>3055</v>
      </c>
      <c r="H875" s="160">
        <v>30.045</v>
      </c>
      <c r="I875" s="161"/>
      <c r="L875" s="157"/>
      <c r="M875" s="162"/>
      <c r="T875" s="163"/>
      <c r="AT875" s="158" t="s">
        <v>173</v>
      </c>
      <c r="AU875" s="158" t="s">
        <v>82</v>
      </c>
      <c r="AV875" s="13" t="s">
        <v>82</v>
      </c>
      <c r="AW875" s="13" t="s">
        <v>32</v>
      </c>
      <c r="AX875" s="13" t="s">
        <v>73</v>
      </c>
      <c r="AY875" s="158" t="s">
        <v>161</v>
      </c>
    </row>
    <row r="876" spans="2:51" s="12" customFormat="1" ht="12">
      <c r="B876" s="150"/>
      <c r="D876" s="151" t="s">
        <v>173</v>
      </c>
      <c r="E876" s="152" t="s">
        <v>3</v>
      </c>
      <c r="F876" s="153" t="s">
        <v>3056</v>
      </c>
      <c r="H876" s="152" t="s">
        <v>3</v>
      </c>
      <c r="I876" s="154"/>
      <c r="L876" s="150"/>
      <c r="M876" s="155"/>
      <c r="T876" s="156"/>
      <c r="AT876" s="152" t="s">
        <v>173</v>
      </c>
      <c r="AU876" s="152" t="s">
        <v>82</v>
      </c>
      <c r="AV876" s="12" t="s">
        <v>80</v>
      </c>
      <c r="AW876" s="12" t="s">
        <v>32</v>
      </c>
      <c r="AX876" s="12" t="s">
        <v>73</v>
      </c>
      <c r="AY876" s="152" t="s">
        <v>161</v>
      </c>
    </row>
    <row r="877" spans="2:51" s="13" customFormat="1" ht="12">
      <c r="B877" s="157"/>
      <c r="D877" s="151" t="s">
        <v>173</v>
      </c>
      <c r="E877" s="158" t="s">
        <v>3</v>
      </c>
      <c r="F877" s="159" t="s">
        <v>3057</v>
      </c>
      <c r="H877" s="160">
        <v>28.966</v>
      </c>
      <c r="I877" s="161"/>
      <c r="L877" s="157"/>
      <c r="M877" s="162"/>
      <c r="T877" s="163"/>
      <c r="AT877" s="158" t="s">
        <v>173</v>
      </c>
      <c r="AU877" s="158" t="s">
        <v>82</v>
      </c>
      <c r="AV877" s="13" t="s">
        <v>82</v>
      </c>
      <c r="AW877" s="13" t="s">
        <v>32</v>
      </c>
      <c r="AX877" s="13" t="s">
        <v>73</v>
      </c>
      <c r="AY877" s="158" t="s">
        <v>161</v>
      </c>
    </row>
    <row r="878" spans="2:51" s="12" customFormat="1" ht="12">
      <c r="B878" s="150"/>
      <c r="D878" s="151" t="s">
        <v>173</v>
      </c>
      <c r="E878" s="152" t="s">
        <v>3</v>
      </c>
      <c r="F878" s="153" t="s">
        <v>3058</v>
      </c>
      <c r="H878" s="152" t="s">
        <v>3</v>
      </c>
      <c r="I878" s="154"/>
      <c r="L878" s="150"/>
      <c r="M878" s="155"/>
      <c r="T878" s="156"/>
      <c r="AT878" s="152" t="s">
        <v>173</v>
      </c>
      <c r="AU878" s="152" t="s">
        <v>82</v>
      </c>
      <c r="AV878" s="12" t="s">
        <v>80</v>
      </c>
      <c r="AW878" s="12" t="s">
        <v>32</v>
      </c>
      <c r="AX878" s="12" t="s">
        <v>73</v>
      </c>
      <c r="AY878" s="152" t="s">
        <v>161</v>
      </c>
    </row>
    <row r="879" spans="2:51" s="13" customFormat="1" ht="22.5">
      <c r="B879" s="157"/>
      <c r="D879" s="151" t="s">
        <v>173</v>
      </c>
      <c r="E879" s="158" t="s">
        <v>3</v>
      </c>
      <c r="F879" s="159" t="s">
        <v>3059</v>
      </c>
      <c r="H879" s="160">
        <v>71.601</v>
      </c>
      <c r="I879" s="161"/>
      <c r="L879" s="157"/>
      <c r="M879" s="162"/>
      <c r="T879" s="163"/>
      <c r="AT879" s="158" t="s">
        <v>173</v>
      </c>
      <c r="AU879" s="158" t="s">
        <v>82</v>
      </c>
      <c r="AV879" s="13" t="s">
        <v>82</v>
      </c>
      <c r="AW879" s="13" t="s">
        <v>32</v>
      </c>
      <c r="AX879" s="13" t="s">
        <v>73</v>
      </c>
      <c r="AY879" s="158" t="s">
        <v>161</v>
      </c>
    </row>
    <row r="880" spans="2:51" s="12" customFormat="1" ht="12">
      <c r="B880" s="150"/>
      <c r="D880" s="151" t="s">
        <v>173</v>
      </c>
      <c r="E880" s="152" t="s">
        <v>3</v>
      </c>
      <c r="F880" s="153" t="s">
        <v>3060</v>
      </c>
      <c r="H880" s="152" t="s">
        <v>3</v>
      </c>
      <c r="I880" s="154"/>
      <c r="L880" s="150"/>
      <c r="M880" s="155"/>
      <c r="T880" s="156"/>
      <c r="AT880" s="152" t="s">
        <v>173</v>
      </c>
      <c r="AU880" s="152" t="s">
        <v>82</v>
      </c>
      <c r="AV880" s="12" t="s">
        <v>80</v>
      </c>
      <c r="AW880" s="12" t="s">
        <v>32</v>
      </c>
      <c r="AX880" s="12" t="s">
        <v>73</v>
      </c>
      <c r="AY880" s="152" t="s">
        <v>161</v>
      </c>
    </row>
    <row r="881" spans="2:51" s="13" customFormat="1" ht="12">
      <c r="B881" s="157"/>
      <c r="D881" s="151" t="s">
        <v>173</v>
      </c>
      <c r="E881" s="158" t="s">
        <v>3</v>
      </c>
      <c r="F881" s="159" t="s">
        <v>3061</v>
      </c>
      <c r="H881" s="160">
        <v>33.341</v>
      </c>
      <c r="I881" s="161"/>
      <c r="L881" s="157"/>
      <c r="M881" s="162"/>
      <c r="T881" s="163"/>
      <c r="AT881" s="158" t="s">
        <v>173</v>
      </c>
      <c r="AU881" s="158" t="s">
        <v>82</v>
      </c>
      <c r="AV881" s="13" t="s">
        <v>82</v>
      </c>
      <c r="AW881" s="13" t="s">
        <v>32</v>
      </c>
      <c r="AX881" s="13" t="s">
        <v>73</v>
      </c>
      <c r="AY881" s="158" t="s">
        <v>161</v>
      </c>
    </row>
    <row r="882" spans="2:51" s="12" customFormat="1" ht="12">
      <c r="B882" s="150"/>
      <c r="D882" s="151" t="s">
        <v>173</v>
      </c>
      <c r="E882" s="152" t="s">
        <v>3</v>
      </c>
      <c r="F882" s="153" t="s">
        <v>3000</v>
      </c>
      <c r="H882" s="152" t="s">
        <v>3</v>
      </c>
      <c r="I882" s="154"/>
      <c r="L882" s="150"/>
      <c r="M882" s="155"/>
      <c r="T882" s="156"/>
      <c r="AT882" s="152" t="s">
        <v>173</v>
      </c>
      <c r="AU882" s="152" t="s">
        <v>82</v>
      </c>
      <c r="AV882" s="12" t="s">
        <v>80</v>
      </c>
      <c r="AW882" s="12" t="s">
        <v>32</v>
      </c>
      <c r="AX882" s="12" t="s">
        <v>73</v>
      </c>
      <c r="AY882" s="152" t="s">
        <v>161</v>
      </c>
    </row>
    <row r="883" spans="2:51" s="13" customFormat="1" ht="12">
      <c r="B883" s="157"/>
      <c r="D883" s="151" t="s">
        <v>173</v>
      </c>
      <c r="E883" s="158" t="s">
        <v>3</v>
      </c>
      <c r="F883" s="159" t="s">
        <v>3062</v>
      </c>
      <c r="H883" s="160">
        <v>6.375</v>
      </c>
      <c r="I883" s="161"/>
      <c r="L883" s="157"/>
      <c r="M883" s="162"/>
      <c r="T883" s="163"/>
      <c r="AT883" s="158" t="s">
        <v>173</v>
      </c>
      <c r="AU883" s="158" t="s">
        <v>82</v>
      </c>
      <c r="AV883" s="13" t="s">
        <v>82</v>
      </c>
      <c r="AW883" s="13" t="s">
        <v>32</v>
      </c>
      <c r="AX883" s="13" t="s">
        <v>73</v>
      </c>
      <c r="AY883" s="158" t="s">
        <v>161</v>
      </c>
    </row>
    <row r="884" spans="2:51" s="13" customFormat="1" ht="22.5">
      <c r="B884" s="157"/>
      <c r="D884" s="151" t="s">
        <v>173</v>
      </c>
      <c r="E884" s="158" t="s">
        <v>3</v>
      </c>
      <c r="F884" s="159" t="s">
        <v>3063</v>
      </c>
      <c r="H884" s="160">
        <v>10.442</v>
      </c>
      <c r="I884" s="161"/>
      <c r="L884" s="157"/>
      <c r="M884" s="162"/>
      <c r="T884" s="163"/>
      <c r="AT884" s="158" t="s">
        <v>173</v>
      </c>
      <c r="AU884" s="158" t="s">
        <v>82</v>
      </c>
      <c r="AV884" s="13" t="s">
        <v>82</v>
      </c>
      <c r="AW884" s="13" t="s">
        <v>32</v>
      </c>
      <c r="AX884" s="13" t="s">
        <v>73</v>
      </c>
      <c r="AY884" s="158" t="s">
        <v>161</v>
      </c>
    </row>
    <row r="885" spans="2:51" s="13" customFormat="1" ht="12">
      <c r="B885" s="157"/>
      <c r="D885" s="151" t="s">
        <v>173</v>
      </c>
      <c r="E885" s="158" t="s">
        <v>3</v>
      </c>
      <c r="F885" s="159" t="s">
        <v>3064</v>
      </c>
      <c r="H885" s="160">
        <v>2.233</v>
      </c>
      <c r="I885" s="161"/>
      <c r="L885" s="157"/>
      <c r="M885" s="162"/>
      <c r="T885" s="163"/>
      <c r="AT885" s="158" t="s">
        <v>173</v>
      </c>
      <c r="AU885" s="158" t="s">
        <v>82</v>
      </c>
      <c r="AV885" s="13" t="s">
        <v>82</v>
      </c>
      <c r="AW885" s="13" t="s">
        <v>32</v>
      </c>
      <c r="AX885" s="13" t="s">
        <v>73</v>
      </c>
      <c r="AY885" s="158" t="s">
        <v>161</v>
      </c>
    </row>
    <row r="886" spans="2:51" s="12" customFormat="1" ht="12">
      <c r="B886" s="150"/>
      <c r="D886" s="151" t="s">
        <v>173</v>
      </c>
      <c r="E886" s="152" t="s">
        <v>3</v>
      </c>
      <c r="F886" s="153" t="s">
        <v>3004</v>
      </c>
      <c r="H886" s="152" t="s">
        <v>3</v>
      </c>
      <c r="I886" s="154"/>
      <c r="L886" s="150"/>
      <c r="M886" s="155"/>
      <c r="T886" s="156"/>
      <c r="AT886" s="152" t="s">
        <v>173</v>
      </c>
      <c r="AU886" s="152" t="s">
        <v>82</v>
      </c>
      <c r="AV886" s="12" t="s">
        <v>80</v>
      </c>
      <c r="AW886" s="12" t="s">
        <v>32</v>
      </c>
      <c r="AX886" s="12" t="s">
        <v>73</v>
      </c>
      <c r="AY886" s="152" t="s">
        <v>161</v>
      </c>
    </row>
    <row r="887" spans="2:51" s="13" customFormat="1" ht="12">
      <c r="B887" s="157"/>
      <c r="D887" s="151" t="s">
        <v>173</v>
      </c>
      <c r="E887" s="158" t="s">
        <v>3</v>
      </c>
      <c r="F887" s="159" t="s">
        <v>3065</v>
      </c>
      <c r="H887" s="160">
        <v>5.04</v>
      </c>
      <c r="I887" s="161"/>
      <c r="L887" s="157"/>
      <c r="M887" s="162"/>
      <c r="T887" s="163"/>
      <c r="AT887" s="158" t="s">
        <v>173</v>
      </c>
      <c r="AU887" s="158" t="s">
        <v>82</v>
      </c>
      <c r="AV887" s="13" t="s">
        <v>82</v>
      </c>
      <c r="AW887" s="13" t="s">
        <v>32</v>
      </c>
      <c r="AX887" s="13" t="s">
        <v>73</v>
      </c>
      <c r="AY887" s="158" t="s">
        <v>161</v>
      </c>
    </row>
    <row r="888" spans="2:51" s="12" customFormat="1" ht="12">
      <c r="B888" s="150"/>
      <c r="D888" s="151" t="s">
        <v>173</v>
      </c>
      <c r="E888" s="152" t="s">
        <v>3</v>
      </c>
      <c r="F888" s="153" t="s">
        <v>3066</v>
      </c>
      <c r="H888" s="152" t="s">
        <v>3</v>
      </c>
      <c r="I888" s="154"/>
      <c r="L888" s="150"/>
      <c r="M888" s="155"/>
      <c r="T888" s="156"/>
      <c r="AT888" s="152" t="s">
        <v>173</v>
      </c>
      <c r="AU888" s="152" t="s">
        <v>82</v>
      </c>
      <c r="AV888" s="12" t="s">
        <v>80</v>
      </c>
      <c r="AW888" s="12" t="s">
        <v>32</v>
      </c>
      <c r="AX888" s="12" t="s">
        <v>73</v>
      </c>
      <c r="AY888" s="152" t="s">
        <v>161</v>
      </c>
    </row>
    <row r="889" spans="2:51" s="13" customFormat="1" ht="12">
      <c r="B889" s="157"/>
      <c r="D889" s="151" t="s">
        <v>173</v>
      </c>
      <c r="E889" s="158" t="s">
        <v>3</v>
      </c>
      <c r="F889" s="159" t="s">
        <v>3067</v>
      </c>
      <c r="H889" s="160">
        <v>28.315</v>
      </c>
      <c r="I889" s="161"/>
      <c r="L889" s="157"/>
      <c r="M889" s="162"/>
      <c r="T889" s="163"/>
      <c r="AT889" s="158" t="s">
        <v>173</v>
      </c>
      <c r="AU889" s="158" t="s">
        <v>82</v>
      </c>
      <c r="AV889" s="13" t="s">
        <v>82</v>
      </c>
      <c r="AW889" s="13" t="s">
        <v>32</v>
      </c>
      <c r="AX889" s="13" t="s">
        <v>73</v>
      </c>
      <c r="AY889" s="158" t="s">
        <v>161</v>
      </c>
    </row>
    <row r="890" spans="2:51" s="12" customFormat="1" ht="12">
      <c r="B890" s="150"/>
      <c r="D890" s="151" t="s">
        <v>173</v>
      </c>
      <c r="E890" s="152" t="s">
        <v>3</v>
      </c>
      <c r="F890" s="153" t="s">
        <v>3068</v>
      </c>
      <c r="H890" s="152" t="s">
        <v>3</v>
      </c>
      <c r="I890" s="154"/>
      <c r="L890" s="150"/>
      <c r="M890" s="155"/>
      <c r="T890" s="156"/>
      <c r="AT890" s="152" t="s">
        <v>173</v>
      </c>
      <c r="AU890" s="152" t="s">
        <v>82</v>
      </c>
      <c r="AV890" s="12" t="s">
        <v>80</v>
      </c>
      <c r="AW890" s="12" t="s">
        <v>32</v>
      </c>
      <c r="AX890" s="12" t="s">
        <v>73</v>
      </c>
      <c r="AY890" s="152" t="s">
        <v>161</v>
      </c>
    </row>
    <row r="891" spans="2:51" s="13" customFormat="1" ht="12">
      <c r="B891" s="157"/>
      <c r="D891" s="151" t="s">
        <v>173</v>
      </c>
      <c r="E891" s="158" t="s">
        <v>3</v>
      </c>
      <c r="F891" s="159" t="s">
        <v>3069</v>
      </c>
      <c r="H891" s="160">
        <v>24.429</v>
      </c>
      <c r="I891" s="161"/>
      <c r="L891" s="157"/>
      <c r="M891" s="162"/>
      <c r="T891" s="163"/>
      <c r="AT891" s="158" t="s">
        <v>173</v>
      </c>
      <c r="AU891" s="158" t="s">
        <v>82</v>
      </c>
      <c r="AV891" s="13" t="s">
        <v>82</v>
      </c>
      <c r="AW891" s="13" t="s">
        <v>32</v>
      </c>
      <c r="AX891" s="13" t="s">
        <v>73</v>
      </c>
      <c r="AY891" s="158" t="s">
        <v>161</v>
      </c>
    </row>
    <row r="892" spans="2:51" s="12" customFormat="1" ht="12">
      <c r="B892" s="150"/>
      <c r="D892" s="151" t="s">
        <v>173</v>
      </c>
      <c r="E892" s="152" t="s">
        <v>3</v>
      </c>
      <c r="F892" s="153" t="s">
        <v>3070</v>
      </c>
      <c r="H892" s="152" t="s">
        <v>3</v>
      </c>
      <c r="I892" s="154"/>
      <c r="L892" s="150"/>
      <c r="M892" s="155"/>
      <c r="T892" s="156"/>
      <c r="AT892" s="152" t="s">
        <v>173</v>
      </c>
      <c r="AU892" s="152" t="s">
        <v>82</v>
      </c>
      <c r="AV892" s="12" t="s">
        <v>80</v>
      </c>
      <c r="AW892" s="12" t="s">
        <v>32</v>
      </c>
      <c r="AX892" s="12" t="s">
        <v>73</v>
      </c>
      <c r="AY892" s="152" t="s">
        <v>161</v>
      </c>
    </row>
    <row r="893" spans="2:51" s="13" customFormat="1" ht="22.5">
      <c r="B893" s="157"/>
      <c r="D893" s="151" t="s">
        <v>173</v>
      </c>
      <c r="E893" s="158" t="s">
        <v>3</v>
      </c>
      <c r="F893" s="159" t="s">
        <v>3071</v>
      </c>
      <c r="H893" s="160">
        <v>26.96</v>
      </c>
      <c r="I893" s="161"/>
      <c r="L893" s="157"/>
      <c r="M893" s="162"/>
      <c r="T893" s="163"/>
      <c r="AT893" s="158" t="s">
        <v>173</v>
      </c>
      <c r="AU893" s="158" t="s">
        <v>82</v>
      </c>
      <c r="AV893" s="13" t="s">
        <v>82</v>
      </c>
      <c r="AW893" s="13" t="s">
        <v>32</v>
      </c>
      <c r="AX893" s="13" t="s">
        <v>73</v>
      </c>
      <c r="AY893" s="158" t="s">
        <v>161</v>
      </c>
    </row>
    <row r="894" spans="2:51" s="12" customFormat="1" ht="12">
      <c r="B894" s="150"/>
      <c r="D894" s="151" t="s">
        <v>173</v>
      </c>
      <c r="E894" s="152" t="s">
        <v>3</v>
      </c>
      <c r="F894" s="153" t="s">
        <v>3072</v>
      </c>
      <c r="H894" s="152" t="s">
        <v>3</v>
      </c>
      <c r="I894" s="154"/>
      <c r="L894" s="150"/>
      <c r="M894" s="155"/>
      <c r="T894" s="156"/>
      <c r="AT894" s="152" t="s">
        <v>173</v>
      </c>
      <c r="AU894" s="152" t="s">
        <v>82</v>
      </c>
      <c r="AV894" s="12" t="s">
        <v>80</v>
      </c>
      <c r="AW894" s="12" t="s">
        <v>32</v>
      </c>
      <c r="AX894" s="12" t="s">
        <v>73</v>
      </c>
      <c r="AY894" s="152" t="s">
        <v>161</v>
      </c>
    </row>
    <row r="895" spans="2:51" s="13" customFormat="1" ht="12">
      <c r="B895" s="157"/>
      <c r="D895" s="151" t="s">
        <v>173</v>
      </c>
      <c r="E895" s="158" t="s">
        <v>3</v>
      </c>
      <c r="F895" s="159" t="s">
        <v>3073</v>
      </c>
      <c r="H895" s="160">
        <v>7.12</v>
      </c>
      <c r="I895" s="161"/>
      <c r="L895" s="157"/>
      <c r="M895" s="162"/>
      <c r="T895" s="163"/>
      <c r="AT895" s="158" t="s">
        <v>173</v>
      </c>
      <c r="AU895" s="158" t="s">
        <v>82</v>
      </c>
      <c r="AV895" s="13" t="s">
        <v>82</v>
      </c>
      <c r="AW895" s="13" t="s">
        <v>32</v>
      </c>
      <c r="AX895" s="13" t="s">
        <v>73</v>
      </c>
      <c r="AY895" s="158" t="s">
        <v>161</v>
      </c>
    </row>
    <row r="896" spans="2:51" s="12" customFormat="1" ht="12">
      <c r="B896" s="150"/>
      <c r="D896" s="151" t="s">
        <v>173</v>
      </c>
      <c r="E896" s="152" t="s">
        <v>3</v>
      </c>
      <c r="F896" s="153" t="s">
        <v>3074</v>
      </c>
      <c r="H896" s="152" t="s">
        <v>3</v>
      </c>
      <c r="I896" s="154"/>
      <c r="L896" s="150"/>
      <c r="M896" s="155"/>
      <c r="T896" s="156"/>
      <c r="AT896" s="152" t="s">
        <v>173</v>
      </c>
      <c r="AU896" s="152" t="s">
        <v>82</v>
      </c>
      <c r="AV896" s="12" t="s">
        <v>80</v>
      </c>
      <c r="AW896" s="12" t="s">
        <v>32</v>
      </c>
      <c r="AX896" s="12" t="s">
        <v>73</v>
      </c>
      <c r="AY896" s="152" t="s">
        <v>161</v>
      </c>
    </row>
    <row r="897" spans="2:51" s="13" customFormat="1" ht="12">
      <c r="B897" s="157"/>
      <c r="D897" s="151" t="s">
        <v>173</v>
      </c>
      <c r="E897" s="158" t="s">
        <v>3</v>
      </c>
      <c r="F897" s="159" t="s">
        <v>3075</v>
      </c>
      <c r="H897" s="160">
        <v>28.341</v>
      </c>
      <c r="I897" s="161"/>
      <c r="L897" s="157"/>
      <c r="M897" s="162"/>
      <c r="T897" s="163"/>
      <c r="AT897" s="158" t="s">
        <v>173</v>
      </c>
      <c r="AU897" s="158" t="s">
        <v>82</v>
      </c>
      <c r="AV897" s="13" t="s">
        <v>82</v>
      </c>
      <c r="AW897" s="13" t="s">
        <v>32</v>
      </c>
      <c r="AX897" s="13" t="s">
        <v>73</v>
      </c>
      <c r="AY897" s="158" t="s">
        <v>161</v>
      </c>
    </row>
    <row r="898" spans="2:51" s="12" customFormat="1" ht="12">
      <c r="B898" s="150"/>
      <c r="D898" s="151" t="s">
        <v>173</v>
      </c>
      <c r="E898" s="152" t="s">
        <v>3</v>
      </c>
      <c r="F898" s="153" t="s">
        <v>3076</v>
      </c>
      <c r="H898" s="152" t="s">
        <v>3</v>
      </c>
      <c r="I898" s="154"/>
      <c r="L898" s="150"/>
      <c r="M898" s="155"/>
      <c r="T898" s="156"/>
      <c r="AT898" s="152" t="s">
        <v>173</v>
      </c>
      <c r="AU898" s="152" t="s">
        <v>82</v>
      </c>
      <c r="AV898" s="12" t="s">
        <v>80</v>
      </c>
      <c r="AW898" s="12" t="s">
        <v>32</v>
      </c>
      <c r="AX898" s="12" t="s">
        <v>73</v>
      </c>
      <c r="AY898" s="152" t="s">
        <v>161</v>
      </c>
    </row>
    <row r="899" spans="2:51" s="13" customFormat="1" ht="12">
      <c r="B899" s="157"/>
      <c r="D899" s="151" t="s">
        <v>173</v>
      </c>
      <c r="E899" s="158" t="s">
        <v>3</v>
      </c>
      <c r="F899" s="159" t="s">
        <v>3077</v>
      </c>
      <c r="H899" s="160">
        <v>39.344</v>
      </c>
      <c r="I899" s="161"/>
      <c r="L899" s="157"/>
      <c r="M899" s="162"/>
      <c r="T899" s="163"/>
      <c r="AT899" s="158" t="s">
        <v>173</v>
      </c>
      <c r="AU899" s="158" t="s">
        <v>82</v>
      </c>
      <c r="AV899" s="13" t="s">
        <v>82</v>
      </c>
      <c r="AW899" s="13" t="s">
        <v>32</v>
      </c>
      <c r="AX899" s="13" t="s">
        <v>73</v>
      </c>
      <c r="AY899" s="158" t="s">
        <v>161</v>
      </c>
    </row>
    <row r="900" spans="2:51" s="12" customFormat="1" ht="12">
      <c r="B900" s="150"/>
      <c r="D900" s="151" t="s">
        <v>173</v>
      </c>
      <c r="E900" s="152" t="s">
        <v>3</v>
      </c>
      <c r="F900" s="153" t="s">
        <v>3006</v>
      </c>
      <c r="H900" s="152" t="s">
        <v>3</v>
      </c>
      <c r="I900" s="154"/>
      <c r="L900" s="150"/>
      <c r="M900" s="155"/>
      <c r="T900" s="156"/>
      <c r="AT900" s="152" t="s">
        <v>173</v>
      </c>
      <c r="AU900" s="152" t="s">
        <v>82</v>
      </c>
      <c r="AV900" s="12" t="s">
        <v>80</v>
      </c>
      <c r="AW900" s="12" t="s">
        <v>32</v>
      </c>
      <c r="AX900" s="12" t="s">
        <v>73</v>
      </c>
      <c r="AY900" s="152" t="s">
        <v>161</v>
      </c>
    </row>
    <row r="901" spans="2:51" s="13" customFormat="1" ht="22.5">
      <c r="B901" s="157"/>
      <c r="D901" s="151" t="s">
        <v>173</v>
      </c>
      <c r="E901" s="158" t="s">
        <v>3</v>
      </c>
      <c r="F901" s="159" t="s">
        <v>3078</v>
      </c>
      <c r="H901" s="160">
        <v>17.46</v>
      </c>
      <c r="I901" s="161"/>
      <c r="L901" s="157"/>
      <c r="M901" s="162"/>
      <c r="T901" s="163"/>
      <c r="AT901" s="158" t="s">
        <v>173</v>
      </c>
      <c r="AU901" s="158" t="s">
        <v>82</v>
      </c>
      <c r="AV901" s="13" t="s">
        <v>82</v>
      </c>
      <c r="AW901" s="13" t="s">
        <v>32</v>
      </c>
      <c r="AX901" s="13" t="s">
        <v>73</v>
      </c>
      <c r="AY901" s="158" t="s">
        <v>161</v>
      </c>
    </row>
    <row r="902" spans="2:51" s="12" customFormat="1" ht="12">
      <c r="B902" s="150"/>
      <c r="D902" s="151" t="s">
        <v>173</v>
      </c>
      <c r="E902" s="152" t="s">
        <v>3</v>
      </c>
      <c r="F902" s="153" t="s">
        <v>3008</v>
      </c>
      <c r="H902" s="152" t="s">
        <v>3</v>
      </c>
      <c r="I902" s="154"/>
      <c r="L902" s="150"/>
      <c r="M902" s="155"/>
      <c r="T902" s="156"/>
      <c r="AT902" s="152" t="s">
        <v>173</v>
      </c>
      <c r="AU902" s="152" t="s">
        <v>82</v>
      </c>
      <c r="AV902" s="12" t="s">
        <v>80</v>
      </c>
      <c r="AW902" s="12" t="s">
        <v>32</v>
      </c>
      <c r="AX902" s="12" t="s">
        <v>73</v>
      </c>
      <c r="AY902" s="152" t="s">
        <v>161</v>
      </c>
    </row>
    <row r="903" spans="2:51" s="13" customFormat="1" ht="12">
      <c r="B903" s="157"/>
      <c r="D903" s="151" t="s">
        <v>173</v>
      </c>
      <c r="E903" s="158" t="s">
        <v>3</v>
      </c>
      <c r="F903" s="159" t="s">
        <v>3079</v>
      </c>
      <c r="H903" s="160">
        <v>4.36</v>
      </c>
      <c r="I903" s="161"/>
      <c r="L903" s="157"/>
      <c r="M903" s="162"/>
      <c r="T903" s="163"/>
      <c r="AT903" s="158" t="s">
        <v>173</v>
      </c>
      <c r="AU903" s="158" t="s">
        <v>82</v>
      </c>
      <c r="AV903" s="13" t="s">
        <v>82</v>
      </c>
      <c r="AW903" s="13" t="s">
        <v>32</v>
      </c>
      <c r="AX903" s="13" t="s">
        <v>73</v>
      </c>
      <c r="AY903" s="158" t="s">
        <v>161</v>
      </c>
    </row>
    <row r="904" spans="2:51" s="12" customFormat="1" ht="12">
      <c r="B904" s="150"/>
      <c r="D904" s="151" t="s">
        <v>173</v>
      </c>
      <c r="E904" s="152" t="s">
        <v>3</v>
      </c>
      <c r="F904" s="153" t="s">
        <v>3010</v>
      </c>
      <c r="H904" s="152" t="s">
        <v>3</v>
      </c>
      <c r="I904" s="154"/>
      <c r="L904" s="150"/>
      <c r="M904" s="155"/>
      <c r="T904" s="156"/>
      <c r="AT904" s="152" t="s">
        <v>173</v>
      </c>
      <c r="AU904" s="152" t="s">
        <v>82</v>
      </c>
      <c r="AV904" s="12" t="s">
        <v>80</v>
      </c>
      <c r="AW904" s="12" t="s">
        <v>32</v>
      </c>
      <c r="AX904" s="12" t="s">
        <v>73</v>
      </c>
      <c r="AY904" s="152" t="s">
        <v>161</v>
      </c>
    </row>
    <row r="905" spans="2:51" s="13" customFormat="1" ht="22.5">
      <c r="B905" s="157"/>
      <c r="D905" s="151" t="s">
        <v>173</v>
      </c>
      <c r="E905" s="158" t="s">
        <v>3</v>
      </c>
      <c r="F905" s="159" t="s">
        <v>3080</v>
      </c>
      <c r="H905" s="160">
        <v>30.525</v>
      </c>
      <c r="I905" s="161"/>
      <c r="L905" s="157"/>
      <c r="M905" s="162"/>
      <c r="T905" s="163"/>
      <c r="AT905" s="158" t="s">
        <v>173</v>
      </c>
      <c r="AU905" s="158" t="s">
        <v>82</v>
      </c>
      <c r="AV905" s="13" t="s">
        <v>82</v>
      </c>
      <c r="AW905" s="13" t="s">
        <v>32</v>
      </c>
      <c r="AX905" s="13" t="s">
        <v>73</v>
      </c>
      <c r="AY905" s="158" t="s">
        <v>161</v>
      </c>
    </row>
    <row r="906" spans="2:51" s="13" customFormat="1" ht="22.5">
      <c r="B906" s="157"/>
      <c r="D906" s="151" t="s">
        <v>173</v>
      </c>
      <c r="E906" s="158" t="s">
        <v>3</v>
      </c>
      <c r="F906" s="159" t="s">
        <v>3081</v>
      </c>
      <c r="H906" s="160">
        <v>0.557</v>
      </c>
      <c r="I906" s="161"/>
      <c r="L906" s="157"/>
      <c r="M906" s="162"/>
      <c r="T906" s="163"/>
      <c r="AT906" s="158" t="s">
        <v>173</v>
      </c>
      <c r="AU906" s="158" t="s">
        <v>82</v>
      </c>
      <c r="AV906" s="13" t="s">
        <v>82</v>
      </c>
      <c r="AW906" s="13" t="s">
        <v>32</v>
      </c>
      <c r="AX906" s="13" t="s">
        <v>73</v>
      </c>
      <c r="AY906" s="158" t="s">
        <v>161</v>
      </c>
    </row>
    <row r="907" spans="2:51" s="13" customFormat="1" ht="12">
      <c r="B907" s="157"/>
      <c r="D907" s="151" t="s">
        <v>173</v>
      </c>
      <c r="E907" s="158" t="s">
        <v>3</v>
      </c>
      <c r="F907" s="159" t="s">
        <v>3082</v>
      </c>
      <c r="H907" s="160">
        <v>1.392</v>
      </c>
      <c r="I907" s="161"/>
      <c r="L907" s="157"/>
      <c r="M907" s="162"/>
      <c r="T907" s="163"/>
      <c r="AT907" s="158" t="s">
        <v>173</v>
      </c>
      <c r="AU907" s="158" t="s">
        <v>82</v>
      </c>
      <c r="AV907" s="13" t="s">
        <v>82</v>
      </c>
      <c r="AW907" s="13" t="s">
        <v>32</v>
      </c>
      <c r="AX907" s="13" t="s">
        <v>73</v>
      </c>
      <c r="AY907" s="158" t="s">
        <v>161</v>
      </c>
    </row>
    <row r="908" spans="2:51" s="12" customFormat="1" ht="12">
      <c r="B908" s="150"/>
      <c r="D908" s="151" t="s">
        <v>173</v>
      </c>
      <c r="E908" s="152" t="s">
        <v>3</v>
      </c>
      <c r="F908" s="153" t="s">
        <v>3083</v>
      </c>
      <c r="H908" s="152" t="s">
        <v>3</v>
      </c>
      <c r="I908" s="154"/>
      <c r="L908" s="150"/>
      <c r="M908" s="155"/>
      <c r="T908" s="156"/>
      <c r="AT908" s="152" t="s">
        <v>173</v>
      </c>
      <c r="AU908" s="152" t="s">
        <v>82</v>
      </c>
      <c r="AV908" s="12" t="s">
        <v>80</v>
      </c>
      <c r="AW908" s="12" t="s">
        <v>32</v>
      </c>
      <c r="AX908" s="12" t="s">
        <v>73</v>
      </c>
      <c r="AY908" s="152" t="s">
        <v>161</v>
      </c>
    </row>
    <row r="909" spans="2:51" s="13" customFormat="1" ht="12">
      <c r="B909" s="157"/>
      <c r="D909" s="151" t="s">
        <v>173</v>
      </c>
      <c r="E909" s="158" t="s">
        <v>3</v>
      </c>
      <c r="F909" s="159" t="s">
        <v>3084</v>
      </c>
      <c r="H909" s="160">
        <v>33.981</v>
      </c>
      <c r="I909" s="161"/>
      <c r="L909" s="157"/>
      <c r="M909" s="162"/>
      <c r="T909" s="163"/>
      <c r="AT909" s="158" t="s">
        <v>173</v>
      </c>
      <c r="AU909" s="158" t="s">
        <v>82</v>
      </c>
      <c r="AV909" s="13" t="s">
        <v>82</v>
      </c>
      <c r="AW909" s="13" t="s">
        <v>32</v>
      </c>
      <c r="AX909" s="13" t="s">
        <v>73</v>
      </c>
      <c r="AY909" s="158" t="s">
        <v>161</v>
      </c>
    </row>
    <row r="910" spans="2:51" s="13" customFormat="1" ht="22.5">
      <c r="B910" s="157"/>
      <c r="D910" s="151" t="s">
        <v>173</v>
      </c>
      <c r="E910" s="158" t="s">
        <v>3</v>
      </c>
      <c r="F910" s="159" t="s">
        <v>3085</v>
      </c>
      <c r="H910" s="160">
        <v>52.174</v>
      </c>
      <c r="I910" s="161"/>
      <c r="L910" s="157"/>
      <c r="M910" s="162"/>
      <c r="T910" s="163"/>
      <c r="AT910" s="158" t="s">
        <v>173</v>
      </c>
      <c r="AU910" s="158" t="s">
        <v>82</v>
      </c>
      <c r="AV910" s="13" t="s">
        <v>82</v>
      </c>
      <c r="AW910" s="13" t="s">
        <v>32</v>
      </c>
      <c r="AX910" s="13" t="s">
        <v>73</v>
      </c>
      <c r="AY910" s="158" t="s">
        <v>161</v>
      </c>
    </row>
    <row r="911" spans="2:51" s="13" customFormat="1" ht="12">
      <c r="B911" s="157"/>
      <c r="D911" s="151" t="s">
        <v>173</v>
      </c>
      <c r="E911" s="158" t="s">
        <v>3</v>
      </c>
      <c r="F911" s="159" t="s">
        <v>3086</v>
      </c>
      <c r="H911" s="160">
        <v>-26.973</v>
      </c>
      <c r="I911" s="161"/>
      <c r="L911" s="157"/>
      <c r="M911" s="162"/>
      <c r="T911" s="163"/>
      <c r="AT911" s="158" t="s">
        <v>173</v>
      </c>
      <c r="AU911" s="158" t="s">
        <v>82</v>
      </c>
      <c r="AV911" s="13" t="s">
        <v>82</v>
      </c>
      <c r="AW911" s="13" t="s">
        <v>32</v>
      </c>
      <c r="AX911" s="13" t="s">
        <v>73</v>
      </c>
      <c r="AY911" s="158" t="s">
        <v>161</v>
      </c>
    </row>
    <row r="912" spans="2:51" s="12" customFormat="1" ht="12">
      <c r="B912" s="150"/>
      <c r="D912" s="151" t="s">
        <v>173</v>
      </c>
      <c r="E912" s="152" t="s">
        <v>3</v>
      </c>
      <c r="F912" s="153" t="s">
        <v>3087</v>
      </c>
      <c r="H912" s="152" t="s">
        <v>3</v>
      </c>
      <c r="I912" s="154"/>
      <c r="L912" s="150"/>
      <c r="M912" s="155"/>
      <c r="T912" s="156"/>
      <c r="AT912" s="152" t="s">
        <v>173</v>
      </c>
      <c r="AU912" s="152" t="s">
        <v>82</v>
      </c>
      <c r="AV912" s="12" t="s">
        <v>80</v>
      </c>
      <c r="AW912" s="12" t="s">
        <v>32</v>
      </c>
      <c r="AX912" s="12" t="s">
        <v>73</v>
      </c>
      <c r="AY912" s="152" t="s">
        <v>161</v>
      </c>
    </row>
    <row r="913" spans="2:51" s="13" customFormat="1" ht="22.5">
      <c r="B913" s="157"/>
      <c r="D913" s="151" t="s">
        <v>173</v>
      </c>
      <c r="E913" s="158" t="s">
        <v>3</v>
      </c>
      <c r="F913" s="159" t="s">
        <v>3088</v>
      </c>
      <c r="H913" s="160">
        <v>42.667</v>
      </c>
      <c r="I913" s="161"/>
      <c r="L913" s="157"/>
      <c r="M913" s="162"/>
      <c r="T913" s="163"/>
      <c r="AT913" s="158" t="s">
        <v>173</v>
      </c>
      <c r="AU913" s="158" t="s">
        <v>82</v>
      </c>
      <c r="AV913" s="13" t="s">
        <v>82</v>
      </c>
      <c r="AW913" s="13" t="s">
        <v>32</v>
      </c>
      <c r="AX913" s="13" t="s">
        <v>73</v>
      </c>
      <c r="AY913" s="158" t="s">
        <v>161</v>
      </c>
    </row>
    <row r="914" spans="2:51" s="13" customFormat="1" ht="12">
      <c r="B914" s="157"/>
      <c r="D914" s="151" t="s">
        <v>173</v>
      </c>
      <c r="E914" s="158" t="s">
        <v>3</v>
      </c>
      <c r="F914" s="159" t="s">
        <v>3089</v>
      </c>
      <c r="H914" s="160">
        <v>-6.023</v>
      </c>
      <c r="I914" s="161"/>
      <c r="L914" s="157"/>
      <c r="M914" s="162"/>
      <c r="T914" s="163"/>
      <c r="AT914" s="158" t="s">
        <v>173</v>
      </c>
      <c r="AU914" s="158" t="s">
        <v>82</v>
      </c>
      <c r="AV914" s="13" t="s">
        <v>82</v>
      </c>
      <c r="AW914" s="13" t="s">
        <v>32</v>
      </c>
      <c r="AX914" s="13" t="s">
        <v>73</v>
      </c>
      <c r="AY914" s="158" t="s">
        <v>161</v>
      </c>
    </row>
    <row r="915" spans="2:51" s="13" customFormat="1" ht="12">
      <c r="B915" s="157"/>
      <c r="D915" s="151" t="s">
        <v>173</v>
      </c>
      <c r="E915" s="158" t="s">
        <v>3</v>
      </c>
      <c r="F915" s="159" t="s">
        <v>3090</v>
      </c>
      <c r="H915" s="160">
        <v>-0.888</v>
      </c>
      <c r="I915" s="161"/>
      <c r="L915" s="157"/>
      <c r="M915" s="162"/>
      <c r="T915" s="163"/>
      <c r="AT915" s="158" t="s">
        <v>173</v>
      </c>
      <c r="AU915" s="158" t="s">
        <v>82</v>
      </c>
      <c r="AV915" s="13" t="s">
        <v>82</v>
      </c>
      <c r="AW915" s="13" t="s">
        <v>32</v>
      </c>
      <c r="AX915" s="13" t="s">
        <v>73</v>
      </c>
      <c r="AY915" s="158" t="s">
        <v>161</v>
      </c>
    </row>
    <row r="916" spans="2:51" s="12" customFormat="1" ht="12">
      <c r="B916" s="150"/>
      <c r="D916" s="151" t="s">
        <v>173</v>
      </c>
      <c r="E916" s="152" t="s">
        <v>3</v>
      </c>
      <c r="F916" s="153" t="s">
        <v>3091</v>
      </c>
      <c r="H916" s="152" t="s">
        <v>3</v>
      </c>
      <c r="I916" s="154"/>
      <c r="L916" s="150"/>
      <c r="M916" s="155"/>
      <c r="T916" s="156"/>
      <c r="AT916" s="152" t="s">
        <v>173</v>
      </c>
      <c r="AU916" s="152" t="s">
        <v>82</v>
      </c>
      <c r="AV916" s="12" t="s">
        <v>80</v>
      </c>
      <c r="AW916" s="12" t="s">
        <v>32</v>
      </c>
      <c r="AX916" s="12" t="s">
        <v>73</v>
      </c>
      <c r="AY916" s="152" t="s">
        <v>161</v>
      </c>
    </row>
    <row r="917" spans="2:51" s="13" customFormat="1" ht="22.5">
      <c r="B917" s="157"/>
      <c r="D917" s="151" t="s">
        <v>173</v>
      </c>
      <c r="E917" s="158" t="s">
        <v>3</v>
      </c>
      <c r="F917" s="159" t="s">
        <v>3092</v>
      </c>
      <c r="H917" s="160">
        <v>35.525</v>
      </c>
      <c r="I917" s="161"/>
      <c r="L917" s="157"/>
      <c r="M917" s="162"/>
      <c r="T917" s="163"/>
      <c r="AT917" s="158" t="s">
        <v>173</v>
      </c>
      <c r="AU917" s="158" t="s">
        <v>82</v>
      </c>
      <c r="AV917" s="13" t="s">
        <v>82</v>
      </c>
      <c r="AW917" s="13" t="s">
        <v>32</v>
      </c>
      <c r="AX917" s="13" t="s">
        <v>73</v>
      </c>
      <c r="AY917" s="158" t="s">
        <v>161</v>
      </c>
    </row>
    <row r="918" spans="2:51" s="12" customFormat="1" ht="12">
      <c r="B918" s="150"/>
      <c r="D918" s="151" t="s">
        <v>173</v>
      </c>
      <c r="E918" s="152" t="s">
        <v>3</v>
      </c>
      <c r="F918" s="153" t="s">
        <v>3093</v>
      </c>
      <c r="H918" s="152" t="s">
        <v>3</v>
      </c>
      <c r="I918" s="154"/>
      <c r="L918" s="150"/>
      <c r="M918" s="155"/>
      <c r="T918" s="156"/>
      <c r="AT918" s="152" t="s">
        <v>173</v>
      </c>
      <c r="AU918" s="152" t="s">
        <v>82</v>
      </c>
      <c r="AV918" s="12" t="s">
        <v>80</v>
      </c>
      <c r="AW918" s="12" t="s">
        <v>32</v>
      </c>
      <c r="AX918" s="12" t="s">
        <v>73</v>
      </c>
      <c r="AY918" s="152" t="s">
        <v>161</v>
      </c>
    </row>
    <row r="919" spans="2:51" s="13" customFormat="1" ht="12">
      <c r="B919" s="157"/>
      <c r="D919" s="151" t="s">
        <v>173</v>
      </c>
      <c r="E919" s="158" t="s">
        <v>3</v>
      </c>
      <c r="F919" s="159" t="s">
        <v>3094</v>
      </c>
      <c r="H919" s="160">
        <v>-41.385</v>
      </c>
      <c r="I919" s="161"/>
      <c r="L919" s="157"/>
      <c r="M919" s="162"/>
      <c r="T919" s="163"/>
      <c r="AT919" s="158" t="s">
        <v>173</v>
      </c>
      <c r="AU919" s="158" t="s">
        <v>82</v>
      </c>
      <c r="AV919" s="13" t="s">
        <v>82</v>
      </c>
      <c r="AW919" s="13" t="s">
        <v>32</v>
      </c>
      <c r="AX919" s="13" t="s">
        <v>73</v>
      </c>
      <c r="AY919" s="158" t="s">
        <v>161</v>
      </c>
    </row>
    <row r="920" spans="2:51" s="14" customFormat="1" ht="12">
      <c r="B920" s="164"/>
      <c r="D920" s="151" t="s">
        <v>173</v>
      </c>
      <c r="E920" s="165" t="s">
        <v>3</v>
      </c>
      <c r="F920" s="166" t="s">
        <v>192</v>
      </c>
      <c r="H920" s="167">
        <v>912.6740000000002</v>
      </c>
      <c r="I920" s="168"/>
      <c r="L920" s="164"/>
      <c r="M920" s="169"/>
      <c r="T920" s="170"/>
      <c r="AT920" s="165" t="s">
        <v>173</v>
      </c>
      <c r="AU920" s="165" t="s">
        <v>82</v>
      </c>
      <c r="AV920" s="14" t="s">
        <v>169</v>
      </c>
      <c r="AW920" s="14" t="s">
        <v>32</v>
      </c>
      <c r="AX920" s="14" t="s">
        <v>80</v>
      </c>
      <c r="AY920" s="165" t="s">
        <v>161</v>
      </c>
    </row>
    <row r="921" spans="2:65" s="1" customFormat="1" ht="37.9" customHeight="1">
      <c r="B921" s="132"/>
      <c r="C921" s="133" t="s">
        <v>972</v>
      </c>
      <c r="D921" s="133" t="s">
        <v>164</v>
      </c>
      <c r="E921" s="134" t="s">
        <v>954</v>
      </c>
      <c r="F921" s="135" t="s">
        <v>955</v>
      </c>
      <c r="G921" s="136" t="s">
        <v>167</v>
      </c>
      <c r="H921" s="137">
        <v>244.417</v>
      </c>
      <c r="I921" s="138"/>
      <c r="J921" s="139">
        <f>ROUND(I921*H921,2)</f>
        <v>0</v>
      </c>
      <c r="K921" s="135" t="s">
        <v>168</v>
      </c>
      <c r="L921" s="33"/>
      <c r="M921" s="140" t="s">
        <v>3</v>
      </c>
      <c r="N921" s="141" t="s">
        <v>44</v>
      </c>
      <c r="P921" s="142">
        <f>O921*H921</f>
        <v>0</v>
      </c>
      <c r="Q921" s="142">
        <v>0</v>
      </c>
      <c r="R921" s="142">
        <f>Q921*H921</f>
        <v>0</v>
      </c>
      <c r="S921" s="142">
        <v>0.046</v>
      </c>
      <c r="T921" s="143">
        <f>S921*H921</f>
        <v>11.243182</v>
      </c>
      <c r="AR921" s="144" t="s">
        <v>169</v>
      </c>
      <c r="AT921" s="144" t="s">
        <v>164</v>
      </c>
      <c r="AU921" s="144" t="s">
        <v>82</v>
      </c>
      <c r="AY921" s="18" t="s">
        <v>161</v>
      </c>
      <c r="BE921" s="145">
        <f>IF(N921="základní",J921,0)</f>
        <v>0</v>
      </c>
      <c r="BF921" s="145">
        <f>IF(N921="snížená",J921,0)</f>
        <v>0</v>
      </c>
      <c r="BG921" s="145">
        <f>IF(N921="zákl. přenesená",J921,0)</f>
        <v>0</v>
      </c>
      <c r="BH921" s="145">
        <f>IF(N921="sníž. přenesená",J921,0)</f>
        <v>0</v>
      </c>
      <c r="BI921" s="145">
        <f>IF(N921="nulová",J921,0)</f>
        <v>0</v>
      </c>
      <c r="BJ921" s="18" t="s">
        <v>80</v>
      </c>
      <c r="BK921" s="145">
        <f>ROUND(I921*H921,2)</f>
        <v>0</v>
      </c>
      <c r="BL921" s="18" t="s">
        <v>169</v>
      </c>
      <c r="BM921" s="144" t="s">
        <v>3323</v>
      </c>
    </row>
    <row r="922" spans="2:47" s="1" customFormat="1" ht="12">
      <c r="B922" s="33"/>
      <c r="D922" s="146" t="s">
        <v>171</v>
      </c>
      <c r="F922" s="147" t="s">
        <v>957</v>
      </c>
      <c r="I922" s="148"/>
      <c r="L922" s="33"/>
      <c r="M922" s="149"/>
      <c r="T922" s="54"/>
      <c r="AT922" s="18" t="s">
        <v>171</v>
      </c>
      <c r="AU922" s="18" t="s">
        <v>82</v>
      </c>
    </row>
    <row r="923" spans="2:51" s="12" customFormat="1" ht="12">
      <c r="B923" s="150"/>
      <c r="D923" s="151" t="s">
        <v>173</v>
      </c>
      <c r="E923" s="152" t="s">
        <v>3</v>
      </c>
      <c r="F923" s="153" t="s">
        <v>3324</v>
      </c>
      <c r="H923" s="152" t="s">
        <v>3</v>
      </c>
      <c r="I923" s="154"/>
      <c r="L923" s="150"/>
      <c r="M923" s="155"/>
      <c r="T923" s="156"/>
      <c r="AT923" s="152" t="s">
        <v>173</v>
      </c>
      <c r="AU923" s="152" t="s">
        <v>82</v>
      </c>
      <c r="AV923" s="12" t="s">
        <v>80</v>
      </c>
      <c r="AW923" s="12" t="s">
        <v>32</v>
      </c>
      <c r="AX923" s="12" t="s">
        <v>73</v>
      </c>
      <c r="AY923" s="152" t="s">
        <v>161</v>
      </c>
    </row>
    <row r="924" spans="2:51" s="13" customFormat="1" ht="12">
      <c r="B924" s="157"/>
      <c r="D924" s="151" t="s">
        <v>173</v>
      </c>
      <c r="E924" s="158" t="s">
        <v>3</v>
      </c>
      <c r="F924" s="159" t="s">
        <v>3325</v>
      </c>
      <c r="H924" s="160">
        <v>192.686</v>
      </c>
      <c r="I924" s="161"/>
      <c r="L924" s="157"/>
      <c r="M924" s="162"/>
      <c r="T924" s="163"/>
      <c r="AT924" s="158" t="s">
        <v>173</v>
      </c>
      <c r="AU924" s="158" t="s">
        <v>82</v>
      </c>
      <c r="AV924" s="13" t="s">
        <v>82</v>
      </c>
      <c r="AW924" s="13" t="s">
        <v>32</v>
      </c>
      <c r="AX924" s="13" t="s">
        <v>73</v>
      </c>
      <c r="AY924" s="158" t="s">
        <v>161</v>
      </c>
    </row>
    <row r="925" spans="2:51" s="12" customFormat="1" ht="12">
      <c r="B925" s="150"/>
      <c r="D925" s="151" t="s">
        <v>173</v>
      </c>
      <c r="E925" s="152" t="s">
        <v>3</v>
      </c>
      <c r="F925" s="153" t="s">
        <v>3326</v>
      </c>
      <c r="H925" s="152" t="s">
        <v>3</v>
      </c>
      <c r="I925" s="154"/>
      <c r="L925" s="150"/>
      <c r="M925" s="155"/>
      <c r="T925" s="156"/>
      <c r="AT925" s="152" t="s">
        <v>173</v>
      </c>
      <c r="AU925" s="152" t="s">
        <v>82</v>
      </c>
      <c r="AV925" s="12" t="s">
        <v>80</v>
      </c>
      <c r="AW925" s="12" t="s">
        <v>32</v>
      </c>
      <c r="AX925" s="12" t="s">
        <v>73</v>
      </c>
      <c r="AY925" s="152" t="s">
        <v>161</v>
      </c>
    </row>
    <row r="926" spans="2:51" s="13" customFormat="1" ht="12">
      <c r="B926" s="157"/>
      <c r="D926" s="151" t="s">
        <v>173</v>
      </c>
      <c r="E926" s="158" t="s">
        <v>3</v>
      </c>
      <c r="F926" s="159" t="s">
        <v>3117</v>
      </c>
      <c r="H926" s="160">
        <v>51.731</v>
      </c>
      <c r="I926" s="161"/>
      <c r="L926" s="157"/>
      <c r="M926" s="162"/>
      <c r="T926" s="163"/>
      <c r="AT926" s="158" t="s">
        <v>173</v>
      </c>
      <c r="AU926" s="158" t="s">
        <v>82</v>
      </c>
      <c r="AV926" s="13" t="s">
        <v>82</v>
      </c>
      <c r="AW926" s="13" t="s">
        <v>32</v>
      </c>
      <c r="AX926" s="13" t="s">
        <v>73</v>
      </c>
      <c r="AY926" s="158" t="s">
        <v>161</v>
      </c>
    </row>
    <row r="927" spans="2:51" s="14" customFormat="1" ht="12">
      <c r="B927" s="164"/>
      <c r="D927" s="151" t="s">
        <v>173</v>
      </c>
      <c r="E927" s="165" t="s">
        <v>3</v>
      </c>
      <c r="F927" s="166" t="s">
        <v>192</v>
      </c>
      <c r="H927" s="167">
        <v>244.417</v>
      </c>
      <c r="I927" s="168"/>
      <c r="L927" s="164"/>
      <c r="M927" s="169"/>
      <c r="T927" s="170"/>
      <c r="AT927" s="165" t="s">
        <v>173</v>
      </c>
      <c r="AU927" s="165" t="s">
        <v>82</v>
      </c>
      <c r="AV927" s="14" t="s">
        <v>169</v>
      </c>
      <c r="AW927" s="14" t="s">
        <v>32</v>
      </c>
      <c r="AX927" s="14" t="s">
        <v>80</v>
      </c>
      <c r="AY927" s="165" t="s">
        <v>161</v>
      </c>
    </row>
    <row r="928" spans="2:65" s="1" customFormat="1" ht="24.2" customHeight="1">
      <c r="B928" s="132"/>
      <c r="C928" s="133" t="s">
        <v>976</v>
      </c>
      <c r="D928" s="133" t="s">
        <v>164</v>
      </c>
      <c r="E928" s="134" t="s">
        <v>3327</v>
      </c>
      <c r="F928" s="135" t="s">
        <v>3328</v>
      </c>
      <c r="G928" s="136" t="s">
        <v>167</v>
      </c>
      <c r="H928" s="137">
        <v>51.731</v>
      </c>
      <c r="I928" s="138"/>
      <c r="J928" s="139">
        <f>ROUND(I928*H928,2)</f>
        <v>0</v>
      </c>
      <c r="K928" s="135" t="s">
        <v>168</v>
      </c>
      <c r="L928" s="33"/>
      <c r="M928" s="140" t="s">
        <v>3</v>
      </c>
      <c r="N928" s="141" t="s">
        <v>44</v>
      </c>
      <c r="P928" s="142">
        <f>O928*H928</f>
        <v>0</v>
      </c>
      <c r="Q928" s="142">
        <v>0</v>
      </c>
      <c r="R928" s="142">
        <f>Q928*H928</f>
        <v>0</v>
      </c>
      <c r="S928" s="142">
        <v>0.014</v>
      </c>
      <c r="T928" s="143">
        <f>S928*H928</f>
        <v>0.724234</v>
      </c>
      <c r="AR928" s="144" t="s">
        <v>169</v>
      </c>
      <c r="AT928" s="144" t="s">
        <v>164</v>
      </c>
      <c r="AU928" s="144" t="s">
        <v>82</v>
      </c>
      <c r="AY928" s="18" t="s">
        <v>161</v>
      </c>
      <c r="BE928" s="145">
        <f>IF(N928="základní",J928,0)</f>
        <v>0</v>
      </c>
      <c r="BF928" s="145">
        <f>IF(N928="snížená",J928,0)</f>
        <v>0</v>
      </c>
      <c r="BG928" s="145">
        <f>IF(N928="zákl. přenesená",J928,0)</f>
        <v>0</v>
      </c>
      <c r="BH928" s="145">
        <f>IF(N928="sníž. přenesená",J928,0)</f>
        <v>0</v>
      </c>
      <c r="BI928" s="145">
        <f>IF(N928="nulová",J928,0)</f>
        <v>0</v>
      </c>
      <c r="BJ928" s="18" t="s">
        <v>80</v>
      </c>
      <c r="BK928" s="145">
        <f>ROUND(I928*H928,2)</f>
        <v>0</v>
      </c>
      <c r="BL928" s="18" t="s">
        <v>169</v>
      </c>
      <c r="BM928" s="144" t="s">
        <v>3329</v>
      </c>
    </row>
    <row r="929" spans="2:47" s="1" customFormat="1" ht="12">
      <c r="B929" s="33"/>
      <c r="D929" s="146" t="s">
        <v>171</v>
      </c>
      <c r="F929" s="147" t="s">
        <v>3330</v>
      </c>
      <c r="I929" s="148"/>
      <c r="L929" s="33"/>
      <c r="M929" s="149"/>
      <c r="T929" s="54"/>
      <c r="AT929" s="18" t="s">
        <v>171</v>
      </c>
      <c r="AU929" s="18" t="s">
        <v>82</v>
      </c>
    </row>
    <row r="930" spans="2:51" s="12" customFormat="1" ht="12">
      <c r="B930" s="150"/>
      <c r="D930" s="151" t="s">
        <v>173</v>
      </c>
      <c r="E930" s="152" t="s">
        <v>3</v>
      </c>
      <c r="F930" s="153" t="s">
        <v>3331</v>
      </c>
      <c r="H930" s="152" t="s">
        <v>3</v>
      </c>
      <c r="I930" s="154"/>
      <c r="L930" s="150"/>
      <c r="M930" s="155"/>
      <c r="T930" s="156"/>
      <c r="AT930" s="152" t="s">
        <v>173</v>
      </c>
      <c r="AU930" s="152" t="s">
        <v>82</v>
      </c>
      <c r="AV930" s="12" t="s">
        <v>80</v>
      </c>
      <c r="AW930" s="12" t="s">
        <v>32</v>
      </c>
      <c r="AX930" s="12" t="s">
        <v>73</v>
      </c>
      <c r="AY930" s="152" t="s">
        <v>161</v>
      </c>
    </row>
    <row r="931" spans="2:51" s="13" customFormat="1" ht="12">
      <c r="B931" s="157"/>
      <c r="D931" s="151" t="s">
        <v>173</v>
      </c>
      <c r="E931" s="158" t="s">
        <v>3</v>
      </c>
      <c r="F931" s="159" t="s">
        <v>3117</v>
      </c>
      <c r="H931" s="160">
        <v>51.731</v>
      </c>
      <c r="I931" s="161"/>
      <c r="L931" s="157"/>
      <c r="M931" s="162"/>
      <c r="T931" s="163"/>
      <c r="AT931" s="158" t="s">
        <v>173</v>
      </c>
      <c r="AU931" s="158" t="s">
        <v>82</v>
      </c>
      <c r="AV931" s="13" t="s">
        <v>82</v>
      </c>
      <c r="AW931" s="13" t="s">
        <v>32</v>
      </c>
      <c r="AX931" s="13" t="s">
        <v>80</v>
      </c>
      <c r="AY931" s="158" t="s">
        <v>161</v>
      </c>
    </row>
    <row r="932" spans="2:65" s="1" customFormat="1" ht="37.9" customHeight="1">
      <c r="B932" s="132"/>
      <c r="C932" s="133" t="s">
        <v>980</v>
      </c>
      <c r="D932" s="133" t="s">
        <v>164</v>
      </c>
      <c r="E932" s="134" t="s">
        <v>960</v>
      </c>
      <c r="F932" s="135" t="s">
        <v>961</v>
      </c>
      <c r="G932" s="136" t="s">
        <v>167</v>
      </c>
      <c r="H932" s="137">
        <v>192.686</v>
      </c>
      <c r="I932" s="138"/>
      <c r="J932" s="139">
        <f>ROUND(I932*H932,2)</f>
        <v>0</v>
      </c>
      <c r="K932" s="135" t="s">
        <v>168</v>
      </c>
      <c r="L932" s="33"/>
      <c r="M932" s="140" t="s">
        <v>3</v>
      </c>
      <c r="N932" s="141" t="s">
        <v>44</v>
      </c>
      <c r="P932" s="142">
        <f>O932*H932</f>
        <v>0</v>
      </c>
      <c r="Q932" s="142">
        <v>0</v>
      </c>
      <c r="R932" s="142">
        <f>Q932*H932</f>
        <v>0</v>
      </c>
      <c r="S932" s="142">
        <v>0.068</v>
      </c>
      <c r="T932" s="143">
        <f>S932*H932</f>
        <v>13.102648000000002</v>
      </c>
      <c r="AR932" s="144" t="s">
        <v>169</v>
      </c>
      <c r="AT932" s="144" t="s">
        <v>164</v>
      </c>
      <c r="AU932" s="144" t="s">
        <v>82</v>
      </c>
      <c r="AY932" s="18" t="s">
        <v>161</v>
      </c>
      <c r="BE932" s="145">
        <f>IF(N932="základní",J932,0)</f>
        <v>0</v>
      </c>
      <c r="BF932" s="145">
        <f>IF(N932="snížená",J932,0)</f>
        <v>0</v>
      </c>
      <c r="BG932" s="145">
        <f>IF(N932="zákl. přenesená",J932,0)</f>
        <v>0</v>
      </c>
      <c r="BH932" s="145">
        <f>IF(N932="sníž. přenesená",J932,0)</f>
        <v>0</v>
      </c>
      <c r="BI932" s="145">
        <f>IF(N932="nulová",J932,0)</f>
        <v>0</v>
      </c>
      <c r="BJ932" s="18" t="s">
        <v>80</v>
      </c>
      <c r="BK932" s="145">
        <f>ROUND(I932*H932,2)</f>
        <v>0</v>
      </c>
      <c r="BL932" s="18" t="s">
        <v>169</v>
      </c>
      <c r="BM932" s="144" t="s">
        <v>3332</v>
      </c>
    </row>
    <row r="933" spans="2:47" s="1" customFormat="1" ht="12">
      <c r="B933" s="33"/>
      <c r="D933" s="146" t="s">
        <v>171</v>
      </c>
      <c r="F933" s="147" t="s">
        <v>963</v>
      </c>
      <c r="I933" s="148"/>
      <c r="L933" s="33"/>
      <c r="M933" s="149"/>
      <c r="T933" s="54"/>
      <c r="AT933" s="18" t="s">
        <v>171</v>
      </c>
      <c r="AU933" s="18" t="s">
        <v>82</v>
      </c>
    </row>
    <row r="934" spans="2:51" s="12" customFormat="1" ht="12">
      <c r="B934" s="150"/>
      <c r="D934" s="151" t="s">
        <v>173</v>
      </c>
      <c r="E934" s="152" t="s">
        <v>3</v>
      </c>
      <c r="F934" s="153" t="s">
        <v>299</v>
      </c>
      <c r="H934" s="152" t="s">
        <v>3</v>
      </c>
      <c r="I934" s="154"/>
      <c r="L934" s="150"/>
      <c r="M934" s="155"/>
      <c r="T934" s="156"/>
      <c r="AT934" s="152" t="s">
        <v>173</v>
      </c>
      <c r="AU934" s="152" t="s">
        <v>82</v>
      </c>
      <c r="AV934" s="12" t="s">
        <v>80</v>
      </c>
      <c r="AW934" s="12" t="s">
        <v>32</v>
      </c>
      <c r="AX934" s="12" t="s">
        <v>73</v>
      </c>
      <c r="AY934" s="152" t="s">
        <v>161</v>
      </c>
    </row>
    <row r="935" spans="2:51" s="12" customFormat="1" ht="12">
      <c r="B935" s="150"/>
      <c r="D935" s="151" t="s">
        <v>173</v>
      </c>
      <c r="E935" s="152" t="s">
        <v>3</v>
      </c>
      <c r="F935" s="153" t="s">
        <v>3333</v>
      </c>
      <c r="H935" s="152" t="s">
        <v>3</v>
      </c>
      <c r="I935" s="154"/>
      <c r="L935" s="150"/>
      <c r="M935" s="155"/>
      <c r="T935" s="156"/>
      <c r="AT935" s="152" t="s">
        <v>173</v>
      </c>
      <c r="AU935" s="152" t="s">
        <v>82</v>
      </c>
      <c r="AV935" s="12" t="s">
        <v>80</v>
      </c>
      <c r="AW935" s="12" t="s">
        <v>32</v>
      </c>
      <c r="AX935" s="12" t="s">
        <v>73</v>
      </c>
      <c r="AY935" s="152" t="s">
        <v>161</v>
      </c>
    </row>
    <row r="936" spans="2:51" s="13" customFormat="1" ht="12">
      <c r="B936" s="157"/>
      <c r="D936" s="151" t="s">
        <v>173</v>
      </c>
      <c r="E936" s="158" t="s">
        <v>3</v>
      </c>
      <c r="F936" s="159" t="s">
        <v>3001</v>
      </c>
      <c r="H936" s="160">
        <v>10.6</v>
      </c>
      <c r="I936" s="161"/>
      <c r="L936" s="157"/>
      <c r="M936" s="162"/>
      <c r="T936" s="163"/>
      <c r="AT936" s="158" t="s">
        <v>173</v>
      </c>
      <c r="AU936" s="158" t="s">
        <v>82</v>
      </c>
      <c r="AV936" s="13" t="s">
        <v>82</v>
      </c>
      <c r="AW936" s="13" t="s">
        <v>32</v>
      </c>
      <c r="AX936" s="13" t="s">
        <v>73</v>
      </c>
      <c r="AY936" s="158" t="s">
        <v>161</v>
      </c>
    </row>
    <row r="937" spans="2:51" s="13" customFormat="1" ht="22.5">
      <c r="B937" s="157"/>
      <c r="D937" s="151" t="s">
        <v>173</v>
      </c>
      <c r="E937" s="158" t="s">
        <v>3</v>
      </c>
      <c r="F937" s="159" t="s">
        <v>3002</v>
      </c>
      <c r="H937" s="160">
        <v>23.487</v>
      </c>
      <c r="I937" s="161"/>
      <c r="L937" s="157"/>
      <c r="M937" s="162"/>
      <c r="T937" s="163"/>
      <c r="AT937" s="158" t="s">
        <v>173</v>
      </c>
      <c r="AU937" s="158" t="s">
        <v>82</v>
      </c>
      <c r="AV937" s="13" t="s">
        <v>82</v>
      </c>
      <c r="AW937" s="13" t="s">
        <v>32</v>
      </c>
      <c r="AX937" s="13" t="s">
        <v>73</v>
      </c>
      <c r="AY937" s="158" t="s">
        <v>161</v>
      </c>
    </row>
    <row r="938" spans="2:51" s="13" customFormat="1" ht="12">
      <c r="B938" s="157"/>
      <c r="D938" s="151" t="s">
        <v>173</v>
      </c>
      <c r="E938" s="158" t="s">
        <v>3</v>
      </c>
      <c r="F938" s="159" t="s">
        <v>3003</v>
      </c>
      <c r="H938" s="160">
        <v>3.729</v>
      </c>
      <c r="I938" s="161"/>
      <c r="L938" s="157"/>
      <c r="M938" s="162"/>
      <c r="T938" s="163"/>
      <c r="AT938" s="158" t="s">
        <v>173</v>
      </c>
      <c r="AU938" s="158" t="s">
        <v>82</v>
      </c>
      <c r="AV938" s="13" t="s">
        <v>82</v>
      </c>
      <c r="AW938" s="13" t="s">
        <v>32</v>
      </c>
      <c r="AX938" s="13" t="s">
        <v>73</v>
      </c>
      <c r="AY938" s="158" t="s">
        <v>161</v>
      </c>
    </row>
    <row r="939" spans="2:51" s="12" customFormat="1" ht="12">
      <c r="B939" s="150"/>
      <c r="D939" s="151" t="s">
        <v>173</v>
      </c>
      <c r="E939" s="152" t="s">
        <v>3</v>
      </c>
      <c r="F939" s="153" t="s">
        <v>3334</v>
      </c>
      <c r="H939" s="152" t="s">
        <v>3</v>
      </c>
      <c r="I939" s="154"/>
      <c r="L939" s="150"/>
      <c r="M939" s="155"/>
      <c r="T939" s="156"/>
      <c r="AT939" s="152" t="s">
        <v>173</v>
      </c>
      <c r="AU939" s="152" t="s">
        <v>82</v>
      </c>
      <c r="AV939" s="12" t="s">
        <v>80</v>
      </c>
      <c r="AW939" s="12" t="s">
        <v>32</v>
      </c>
      <c r="AX939" s="12" t="s">
        <v>73</v>
      </c>
      <c r="AY939" s="152" t="s">
        <v>161</v>
      </c>
    </row>
    <row r="940" spans="2:51" s="13" customFormat="1" ht="12">
      <c r="B940" s="157"/>
      <c r="D940" s="151" t="s">
        <v>173</v>
      </c>
      <c r="E940" s="158" t="s">
        <v>3</v>
      </c>
      <c r="F940" s="159" t="s">
        <v>3005</v>
      </c>
      <c r="H940" s="160">
        <v>12.512</v>
      </c>
      <c r="I940" s="161"/>
      <c r="L940" s="157"/>
      <c r="M940" s="162"/>
      <c r="T940" s="163"/>
      <c r="AT940" s="158" t="s">
        <v>173</v>
      </c>
      <c r="AU940" s="158" t="s">
        <v>82</v>
      </c>
      <c r="AV940" s="13" t="s">
        <v>82</v>
      </c>
      <c r="AW940" s="13" t="s">
        <v>32</v>
      </c>
      <c r="AX940" s="13" t="s">
        <v>73</v>
      </c>
      <c r="AY940" s="158" t="s">
        <v>161</v>
      </c>
    </row>
    <row r="941" spans="2:51" s="12" customFormat="1" ht="12">
      <c r="B941" s="150"/>
      <c r="D941" s="151" t="s">
        <v>173</v>
      </c>
      <c r="E941" s="152" t="s">
        <v>3</v>
      </c>
      <c r="F941" s="153" t="s">
        <v>3335</v>
      </c>
      <c r="H941" s="152" t="s">
        <v>3</v>
      </c>
      <c r="I941" s="154"/>
      <c r="L941" s="150"/>
      <c r="M941" s="155"/>
      <c r="T941" s="156"/>
      <c r="AT941" s="152" t="s">
        <v>173</v>
      </c>
      <c r="AU941" s="152" t="s">
        <v>82</v>
      </c>
      <c r="AV941" s="12" t="s">
        <v>80</v>
      </c>
      <c r="AW941" s="12" t="s">
        <v>32</v>
      </c>
      <c r="AX941" s="12" t="s">
        <v>73</v>
      </c>
      <c r="AY941" s="152" t="s">
        <v>161</v>
      </c>
    </row>
    <row r="942" spans="2:51" s="13" customFormat="1" ht="22.5">
      <c r="B942" s="157"/>
      <c r="D942" s="151" t="s">
        <v>173</v>
      </c>
      <c r="E942" s="158" t="s">
        <v>3</v>
      </c>
      <c r="F942" s="159" t="s">
        <v>3007</v>
      </c>
      <c r="H942" s="160">
        <v>34.887</v>
      </c>
      <c r="I942" s="161"/>
      <c r="L942" s="157"/>
      <c r="M942" s="162"/>
      <c r="T942" s="163"/>
      <c r="AT942" s="158" t="s">
        <v>173</v>
      </c>
      <c r="AU942" s="158" t="s">
        <v>82</v>
      </c>
      <c r="AV942" s="13" t="s">
        <v>82</v>
      </c>
      <c r="AW942" s="13" t="s">
        <v>32</v>
      </c>
      <c r="AX942" s="13" t="s">
        <v>73</v>
      </c>
      <c r="AY942" s="158" t="s">
        <v>161</v>
      </c>
    </row>
    <row r="943" spans="2:51" s="12" customFormat="1" ht="12">
      <c r="B943" s="150"/>
      <c r="D943" s="151" t="s">
        <v>173</v>
      </c>
      <c r="E943" s="152" t="s">
        <v>3</v>
      </c>
      <c r="F943" s="153" t="s">
        <v>3336</v>
      </c>
      <c r="H943" s="152" t="s">
        <v>3</v>
      </c>
      <c r="I943" s="154"/>
      <c r="L943" s="150"/>
      <c r="M943" s="155"/>
      <c r="T943" s="156"/>
      <c r="AT943" s="152" t="s">
        <v>173</v>
      </c>
      <c r="AU943" s="152" t="s">
        <v>82</v>
      </c>
      <c r="AV943" s="12" t="s">
        <v>80</v>
      </c>
      <c r="AW943" s="12" t="s">
        <v>32</v>
      </c>
      <c r="AX943" s="12" t="s">
        <v>73</v>
      </c>
      <c r="AY943" s="152" t="s">
        <v>161</v>
      </c>
    </row>
    <row r="944" spans="2:51" s="13" customFormat="1" ht="12">
      <c r="B944" s="157"/>
      <c r="D944" s="151" t="s">
        <v>173</v>
      </c>
      <c r="E944" s="158" t="s">
        <v>3</v>
      </c>
      <c r="F944" s="159" t="s">
        <v>3337</v>
      </c>
      <c r="H944" s="160">
        <v>8.22</v>
      </c>
      <c r="I944" s="161"/>
      <c r="L944" s="157"/>
      <c r="M944" s="162"/>
      <c r="T944" s="163"/>
      <c r="AT944" s="158" t="s">
        <v>173</v>
      </c>
      <c r="AU944" s="158" t="s">
        <v>82</v>
      </c>
      <c r="AV944" s="13" t="s">
        <v>82</v>
      </c>
      <c r="AW944" s="13" t="s">
        <v>32</v>
      </c>
      <c r="AX944" s="13" t="s">
        <v>73</v>
      </c>
      <c r="AY944" s="158" t="s">
        <v>161</v>
      </c>
    </row>
    <row r="945" spans="2:51" s="12" customFormat="1" ht="12">
      <c r="B945" s="150"/>
      <c r="D945" s="151" t="s">
        <v>173</v>
      </c>
      <c r="E945" s="152" t="s">
        <v>3</v>
      </c>
      <c r="F945" s="153" t="s">
        <v>3338</v>
      </c>
      <c r="H945" s="152" t="s">
        <v>3</v>
      </c>
      <c r="I945" s="154"/>
      <c r="L945" s="150"/>
      <c r="M945" s="155"/>
      <c r="T945" s="156"/>
      <c r="AT945" s="152" t="s">
        <v>173</v>
      </c>
      <c r="AU945" s="152" t="s">
        <v>82</v>
      </c>
      <c r="AV945" s="12" t="s">
        <v>80</v>
      </c>
      <c r="AW945" s="12" t="s">
        <v>32</v>
      </c>
      <c r="AX945" s="12" t="s">
        <v>73</v>
      </c>
      <c r="AY945" s="152" t="s">
        <v>161</v>
      </c>
    </row>
    <row r="946" spans="2:51" s="13" customFormat="1" ht="22.5">
      <c r="B946" s="157"/>
      <c r="D946" s="151" t="s">
        <v>173</v>
      </c>
      <c r="E946" s="158" t="s">
        <v>3</v>
      </c>
      <c r="F946" s="159" t="s">
        <v>3011</v>
      </c>
      <c r="H946" s="160">
        <v>85.47</v>
      </c>
      <c r="I946" s="161"/>
      <c r="L946" s="157"/>
      <c r="M946" s="162"/>
      <c r="T946" s="163"/>
      <c r="AT946" s="158" t="s">
        <v>173</v>
      </c>
      <c r="AU946" s="158" t="s">
        <v>82</v>
      </c>
      <c r="AV946" s="13" t="s">
        <v>82</v>
      </c>
      <c r="AW946" s="13" t="s">
        <v>32</v>
      </c>
      <c r="AX946" s="13" t="s">
        <v>73</v>
      </c>
      <c r="AY946" s="158" t="s">
        <v>161</v>
      </c>
    </row>
    <row r="947" spans="2:51" s="13" customFormat="1" ht="22.5">
      <c r="B947" s="157"/>
      <c r="D947" s="151" t="s">
        <v>173</v>
      </c>
      <c r="E947" s="158" t="s">
        <v>3</v>
      </c>
      <c r="F947" s="159" t="s">
        <v>3012</v>
      </c>
      <c r="H947" s="160">
        <v>-15.678</v>
      </c>
      <c r="I947" s="161"/>
      <c r="L947" s="157"/>
      <c r="M947" s="162"/>
      <c r="T947" s="163"/>
      <c r="AT947" s="158" t="s">
        <v>173</v>
      </c>
      <c r="AU947" s="158" t="s">
        <v>82</v>
      </c>
      <c r="AV947" s="13" t="s">
        <v>82</v>
      </c>
      <c r="AW947" s="13" t="s">
        <v>32</v>
      </c>
      <c r="AX947" s="13" t="s">
        <v>73</v>
      </c>
      <c r="AY947" s="158" t="s">
        <v>161</v>
      </c>
    </row>
    <row r="948" spans="2:51" s="13" customFormat="1" ht="12">
      <c r="B948" s="157"/>
      <c r="D948" s="151" t="s">
        <v>173</v>
      </c>
      <c r="E948" s="158" t="s">
        <v>3</v>
      </c>
      <c r="F948" s="159" t="s">
        <v>3013</v>
      </c>
      <c r="H948" s="160">
        <v>2.316</v>
      </c>
      <c r="I948" s="161"/>
      <c r="L948" s="157"/>
      <c r="M948" s="162"/>
      <c r="T948" s="163"/>
      <c r="AT948" s="158" t="s">
        <v>173</v>
      </c>
      <c r="AU948" s="158" t="s">
        <v>82</v>
      </c>
      <c r="AV948" s="13" t="s">
        <v>82</v>
      </c>
      <c r="AW948" s="13" t="s">
        <v>32</v>
      </c>
      <c r="AX948" s="13" t="s">
        <v>73</v>
      </c>
      <c r="AY948" s="158" t="s">
        <v>161</v>
      </c>
    </row>
    <row r="949" spans="2:51" s="12" customFormat="1" ht="12">
      <c r="B949" s="150"/>
      <c r="D949" s="151" t="s">
        <v>173</v>
      </c>
      <c r="E949" s="152" t="s">
        <v>3</v>
      </c>
      <c r="F949" s="153" t="s">
        <v>3339</v>
      </c>
      <c r="H949" s="152" t="s">
        <v>3</v>
      </c>
      <c r="I949" s="154"/>
      <c r="L949" s="150"/>
      <c r="M949" s="155"/>
      <c r="T949" s="156"/>
      <c r="AT949" s="152" t="s">
        <v>173</v>
      </c>
      <c r="AU949" s="152" t="s">
        <v>82</v>
      </c>
      <c r="AV949" s="12" t="s">
        <v>80</v>
      </c>
      <c r="AW949" s="12" t="s">
        <v>32</v>
      </c>
      <c r="AX949" s="12" t="s">
        <v>73</v>
      </c>
      <c r="AY949" s="152" t="s">
        <v>161</v>
      </c>
    </row>
    <row r="950" spans="2:51" s="13" customFormat="1" ht="12">
      <c r="B950" s="157"/>
      <c r="D950" s="151" t="s">
        <v>173</v>
      </c>
      <c r="E950" s="158" t="s">
        <v>3</v>
      </c>
      <c r="F950" s="159" t="s">
        <v>2994</v>
      </c>
      <c r="H950" s="160">
        <v>3.015</v>
      </c>
      <c r="I950" s="161"/>
      <c r="L950" s="157"/>
      <c r="M950" s="162"/>
      <c r="T950" s="163"/>
      <c r="AT950" s="158" t="s">
        <v>173</v>
      </c>
      <c r="AU950" s="158" t="s">
        <v>82</v>
      </c>
      <c r="AV950" s="13" t="s">
        <v>82</v>
      </c>
      <c r="AW950" s="13" t="s">
        <v>32</v>
      </c>
      <c r="AX950" s="13" t="s">
        <v>73</v>
      </c>
      <c r="AY950" s="158" t="s">
        <v>161</v>
      </c>
    </row>
    <row r="951" spans="2:51" s="12" customFormat="1" ht="12">
      <c r="B951" s="150"/>
      <c r="D951" s="151" t="s">
        <v>173</v>
      </c>
      <c r="E951" s="152" t="s">
        <v>3</v>
      </c>
      <c r="F951" s="153" t="s">
        <v>3340</v>
      </c>
      <c r="H951" s="152" t="s">
        <v>3</v>
      </c>
      <c r="I951" s="154"/>
      <c r="L951" s="150"/>
      <c r="M951" s="155"/>
      <c r="T951" s="156"/>
      <c r="AT951" s="152" t="s">
        <v>173</v>
      </c>
      <c r="AU951" s="152" t="s">
        <v>82</v>
      </c>
      <c r="AV951" s="12" t="s">
        <v>80</v>
      </c>
      <c r="AW951" s="12" t="s">
        <v>32</v>
      </c>
      <c r="AX951" s="12" t="s">
        <v>73</v>
      </c>
      <c r="AY951" s="152" t="s">
        <v>161</v>
      </c>
    </row>
    <row r="952" spans="2:51" s="13" customFormat="1" ht="12">
      <c r="B952" s="157"/>
      <c r="D952" s="151" t="s">
        <v>173</v>
      </c>
      <c r="E952" s="158" t="s">
        <v>3</v>
      </c>
      <c r="F952" s="159" t="s">
        <v>2996</v>
      </c>
      <c r="H952" s="160">
        <v>2.018</v>
      </c>
      <c r="I952" s="161"/>
      <c r="L952" s="157"/>
      <c r="M952" s="162"/>
      <c r="T952" s="163"/>
      <c r="AT952" s="158" t="s">
        <v>173</v>
      </c>
      <c r="AU952" s="158" t="s">
        <v>82</v>
      </c>
      <c r="AV952" s="13" t="s">
        <v>82</v>
      </c>
      <c r="AW952" s="13" t="s">
        <v>32</v>
      </c>
      <c r="AX952" s="13" t="s">
        <v>73</v>
      </c>
      <c r="AY952" s="158" t="s">
        <v>161</v>
      </c>
    </row>
    <row r="953" spans="2:51" s="12" customFormat="1" ht="12">
      <c r="B953" s="150"/>
      <c r="D953" s="151" t="s">
        <v>173</v>
      </c>
      <c r="E953" s="152" t="s">
        <v>3</v>
      </c>
      <c r="F953" s="153" t="s">
        <v>3341</v>
      </c>
      <c r="H953" s="152" t="s">
        <v>3</v>
      </c>
      <c r="I953" s="154"/>
      <c r="L953" s="150"/>
      <c r="M953" s="155"/>
      <c r="T953" s="156"/>
      <c r="AT953" s="152" t="s">
        <v>173</v>
      </c>
      <c r="AU953" s="152" t="s">
        <v>82</v>
      </c>
      <c r="AV953" s="12" t="s">
        <v>80</v>
      </c>
      <c r="AW953" s="12" t="s">
        <v>32</v>
      </c>
      <c r="AX953" s="12" t="s">
        <v>73</v>
      </c>
      <c r="AY953" s="152" t="s">
        <v>161</v>
      </c>
    </row>
    <row r="954" spans="2:51" s="13" customFormat="1" ht="12">
      <c r="B954" s="157"/>
      <c r="D954" s="151" t="s">
        <v>173</v>
      </c>
      <c r="E954" s="158" t="s">
        <v>3</v>
      </c>
      <c r="F954" s="159" t="s">
        <v>3342</v>
      </c>
      <c r="H954" s="160">
        <v>3.975</v>
      </c>
      <c r="I954" s="161"/>
      <c r="L954" s="157"/>
      <c r="M954" s="162"/>
      <c r="T954" s="163"/>
      <c r="AT954" s="158" t="s">
        <v>173</v>
      </c>
      <c r="AU954" s="158" t="s">
        <v>82</v>
      </c>
      <c r="AV954" s="13" t="s">
        <v>82</v>
      </c>
      <c r="AW954" s="13" t="s">
        <v>32</v>
      </c>
      <c r="AX954" s="13" t="s">
        <v>73</v>
      </c>
      <c r="AY954" s="158" t="s">
        <v>161</v>
      </c>
    </row>
    <row r="955" spans="2:51" s="12" customFormat="1" ht="12">
      <c r="B955" s="150"/>
      <c r="D955" s="151" t="s">
        <v>173</v>
      </c>
      <c r="E955" s="152" t="s">
        <v>3</v>
      </c>
      <c r="F955" s="153" t="s">
        <v>3343</v>
      </c>
      <c r="H955" s="152" t="s">
        <v>3</v>
      </c>
      <c r="I955" s="154"/>
      <c r="L955" s="150"/>
      <c r="M955" s="155"/>
      <c r="T955" s="156"/>
      <c r="AT955" s="152" t="s">
        <v>173</v>
      </c>
      <c r="AU955" s="152" t="s">
        <v>82</v>
      </c>
      <c r="AV955" s="12" t="s">
        <v>80</v>
      </c>
      <c r="AW955" s="12" t="s">
        <v>32</v>
      </c>
      <c r="AX955" s="12" t="s">
        <v>73</v>
      </c>
      <c r="AY955" s="152" t="s">
        <v>161</v>
      </c>
    </row>
    <row r="956" spans="2:51" s="13" customFormat="1" ht="12">
      <c r="B956" s="157"/>
      <c r="D956" s="151" t="s">
        <v>173</v>
      </c>
      <c r="E956" s="158" t="s">
        <v>3</v>
      </c>
      <c r="F956" s="159" t="s">
        <v>3344</v>
      </c>
      <c r="H956" s="160">
        <v>2.76</v>
      </c>
      <c r="I956" s="161"/>
      <c r="L956" s="157"/>
      <c r="M956" s="162"/>
      <c r="T956" s="163"/>
      <c r="AT956" s="158" t="s">
        <v>173</v>
      </c>
      <c r="AU956" s="158" t="s">
        <v>82</v>
      </c>
      <c r="AV956" s="13" t="s">
        <v>82</v>
      </c>
      <c r="AW956" s="13" t="s">
        <v>32</v>
      </c>
      <c r="AX956" s="13" t="s">
        <v>73</v>
      </c>
      <c r="AY956" s="158" t="s">
        <v>161</v>
      </c>
    </row>
    <row r="957" spans="2:51" s="12" customFormat="1" ht="12">
      <c r="B957" s="150"/>
      <c r="D957" s="151" t="s">
        <v>173</v>
      </c>
      <c r="E957" s="152" t="s">
        <v>3</v>
      </c>
      <c r="F957" s="153" t="s">
        <v>3345</v>
      </c>
      <c r="H957" s="152" t="s">
        <v>3</v>
      </c>
      <c r="I957" s="154"/>
      <c r="L957" s="150"/>
      <c r="M957" s="155"/>
      <c r="T957" s="156"/>
      <c r="AT957" s="152" t="s">
        <v>173</v>
      </c>
      <c r="AU957" s="152" t="s">
        <v>82</v>
      </c>
      <c r="AV957" s="12" t="s">
        <v>80</v>
      </c>
      <c r="AW957" s="12" t="s">
        <v>32</v>
      </c>
      <c r="AX957" s="12" t="s">
        <v>73</v>
      </c>
      <c r="AY957" s="152" t="s">
        <v>161</v>
      </c>
    </row>
    <row r="958" spans="2:51" s="13" customFormat="1" ht="12">
      <c r="B958" s="157"/>
      <c r="D958" s="151" t="s">
        <v>173</v>
      </c>
      <c r="E958" s="158" t="s">
        <v>3</v>
      </c>
      <c r="F958" s="159" t="s">
        <v>3346</v>
      </c>
      <c r="H958" s="160">
        <v>4.44</v>
      </c>
      <c r="I958" s="161"/>
      <c r="L958" s="157"/>
      <c r="M958" s="162"/>
      <c r="T958" s="163"/>
      <c r="AT958" s="158" t="s">
        <v>173</v>
      </c>
      <c r="AU958" s="158" t="s">
        <v>82</v>
      </c>
      <c r="AV958" s="13" t="s">
        <v>82</v>
      </c>
      <c r="AW958" s="13" t="s">
        <v>32</v>
      </c>
      <c r="AX958" s="13" t="s">
        <v>73</v>
      </c>
      <c r="AY958" s="158" t="s">
        <v>161</v>
      </c>
    </row>
    <row r="959" spans="2:51" s="12" customFormat="1" ht="12">
      <c r="B959" s="150"/>
      <c r="D959" s="151" t="s">
        <v>173</v>
      </c>
      <c r="E959" s="152" t="s">
        <v>3</v>
      </c>
      <c r="F959" s="153" t="s">
        <v>3014</v>
      </c>
      <c r="H959" s="152" t="s">
        <v>3</v>
      </c>
      <c r="I959" s="154"/>
      <c r="L959" s="150"/>
      <c r="M959" s="155"/>
      <c r="T959" s="156"/>
      <c r="AT959" s="152" t="s">
        <v>173</v>
      </c>
      <c r="AU959" s="152" t="s">
        <v>82</v>
      </c>
      <c r="AV959" s="12" t="s">
        <v>80</v>
      </c>
      <c r="AW959" s="12" t="s">
        <v>32</v>
      </c>
      <c r="AX959" s="12" t="s">
        <v>73</v>
      </c>
      <c r="AY959" s="152" t="s">
        <v>161</v>
      </c>
    </row>
    <row r="960" spans="2:51" s="13" customFormat="1" ht="12">
      <c r="B960" s="157"/>
      <c r="D960" s="151" t="s">
        <v>173</v>
      </c>
      <c r="E960" s="158" t="s">
        <v>3</v>
      </c>
      <c r="F960" s="159" t="s">
        <v>3015</v>
      </c>
      <c r="H960" s="160">
        <v>3.99</v>
      </c>
      <c r="I960" s="161"/>
      <c r="L960" s="157"/>
      <c r="M960" s="162"/>
      <c r="T960" s="163"/>
      <c r="AT960" s="158" t="s">
        <v>173</v>
      </c>
      <c r="AU960" s="158" t="s">
        <v>82</v>
      </c>
      <c r="AV960" s="13" t="s">
        <v>82</v>
      </c>
      <c r="AW960" s="13" t="s">
        <v>32</v>
      </c>
      <c r="AX960" s="13" t="s">
        <v>73</v>
      </c>
      <c r="AY960" s="158" t="s">
        <v>161</v>
      </c>
    </row>
    <row r="961" spans="2:51" s="12" customFormat="1" ht="12">
      <c r="B961" s="150"/>
      <c r="D961" s="151" t="s">
        <v>173</v>
      </c>
      <c r="E961" s="152" t="s">
        <v>3</v>
      </c>
      <c r="F961" s="153" t="s">
        <v>3016</v>
      </c>
      <c r="H961" s="152" t="s">
        <v>3</v>
      </c>
      <c r="I961" s="154"/>
      <c r="L961" s="150"/>
      <c r="M961" s="155"/>
      <c r="T961" s="156"/>
      <c r="AT961" s="152" t="s">
        <v>173</v>
      </c>
      <c r="AU961" s="152" t="s">
        <v>82</v>
      </c>
      <c r="AV961" s="12" t="s">
        <v>80</v>
      </c>
      <c r="AW961" s="12" t="s">
        <v>32</v>
      </c>
      <c r="AX961" s="12" t="s">
        <v>73</v>
      </c>
      <c r="AY961" s="152" t="s">
        <v>161</v>
      </c>
    </row>
    <row r="962" spans="2:51" s="13" customFormat="1" ht="12">
      <c r="B962" s="157"/>
      <c r="D962" s="151" t="s">
        <v>173</v>
      </c>
      <c r="E962" s="158" t="s">
        <v>3</v>
      </c>
      <c r="F962" s="159" t="s">
        <v>3017</v>
      </c>
      <c r="H962" s="160">
        <v>6.945</v>
      </c>
      <c r="I962" s="161"/>
      <c r="L962" s="157"/>
      <c r="M962" s="162"/>
      <c r="T962" s="163"/>
      <c r="AT962" s="158" t="s">
        <v>173</v>
      </c>
      <c r="AU962" s="158" t="s">
        <v>82</v>
      </c>
      <c r="AV962" s="13" t="s">
        <v>82</v>
      </c>
      <c r="AW962" s="13" t="s">
        <v>32</v>
      </c>
      <c r="AX962" s="13" t="s">
        <v>73</v>
      </c>
      <c r="AY962" s="158" t="s">
        <v>161</v>
      </c>
    </row>
    <row r="963" spans="2:51" s="14" customFormat="1" ht="12">
      <c r="B963" s="164"/>
      <c r="D963" s="151" t="s">
        <v>173</v>
      </c>
      <c r="E963" s="165" t="s">
        <v>3</v>
      </c>
      <c r="F963" s="166" t="s">
        <v>192</v>
      </c>
      <c r="H963" s="167">
        <v>192.68599999999998</v>
      </c>
      <c r="I963" s="168"/>
      <c r="L963" s="164"/>
      <c r="M963" s="169"/>
      <c r="T963" s="170"/>
      <c r="AT963" s="165" t="s">
        <v>173</v>
      </c>
      <c r="AU963" s="165" t="s">
        <v>82</v>
      </c>
      <c r="AV963" s="14" t="s">
        <v>169</v>
      </c>
      <c r="AW963" s="14" t="s">
        <v>32</v>
      </c>
      <c r="AX963" s="14" t="s">
        <v>80</v>
      </c>
      <c r="AY963" s="165" t="s">
        <v>161</v>
      </c>
    </row>
    <row r="964" spans="2:65" s="1" customFormat="1" ht="24.2" customHeight="1">
      <c r="B964" s="132"/>
      <c r="C964" s="133" t="s">
        <v>984</v>
      </c>
      <c r="D964" s="133" t="s">
        <v>164</v>
      </c>
      <c r="E964" s="134" t="s">
        <v>3347</v>
      </c>
      <c r="F964" s="135" t="s">
        <v>3348</v>
      </c>
      <c r="G964" s="136" t="s">
        <v>167</v>
      </c>
      <c r="H964" s="137">
        <v>51.731</v>
      </c>
      <c r="I964" s="138"/>
      <c r="J964" s="139">
        <f>ROUND(I964*H964,2)</f>
        <v>0</v>
      </c>
      <c r="K964" s="135" t="s">
        <v>168</v>
      </c>
      <c r="L964" s="33"/>
      <c r="M964" s="140" t="s">
        <v>3</v>
      </c>
      <c r="N964" s="141" t="s">
        <v>44</v>
      </c>
      <c r="P964" s="142">
        <f>O964*H964</f>
        <v>0</v>
      </c>
      <c r="Q964" s="142">
        <v>0</v>
      </c>
      <c r="R964" s="142">
        <f>Q964*H964</f>
        <v>0</v>
      </c>
      <c r="S964" s="142">
        <v>0</v>
      </c>
      <c r="T964" s="143">
        <f>S964*H964</f>
        <v>0</v>
      </c>
      <c r="AR964" s="144" t="s">
        <v>169</v>
      </c>
      <c r="AT964" s="144" t="s">
        <v>164</v>
      </c>
      <c r="AU964" s="144" t="s">
        <v>82</v>
      </c>
      <c r="AY964" s="18" t="s">
        <v>161</v>
      </c>
      <c r="BE964" s="145">
        <f>IF(N964="základní",J964,0)</f>
        <v>0</v>
      </c>
      <c r="BF964" s="145">
        <f>IF(N964="snížená",J964,0)</f>
        <v>0</v>
      </c>
      <c r="BG964" s="145">
        <f>IF(N964="zákl. přenesená",J964,0)</f>
        <v>0</v>
      </c>
      <c r="BH964" s="145">
        <f>IF(N964="sníž. přenesená",J964,0)</f>
        <v>0</v>
      </c>
      <c r="BI964" s="145">
        <f>IF(N964="nulová",J964,0)</f>
        <v>0</v>
      </c>
      <c r="BJ964" s="18" t="s">
        <v>80</v>
      </c>
      <c r="BK964" s="145">
        <f>ROUND(I964*H964,2)</f>
        <v>0</v>
      </c>
      <c r="BL964" s="18" t="s">
        <v>169</v>
      </c>
      <c r="BM964" s="144" t="s">
        <v>3349</v>
      </c>
    </row>
    <row r="965" spans="2:47" s="1" customFormat="1" ht="12">
      <c r="B965" s="33"/>
      <c r="D965" s="146" t="s">
        <v>171</v>
      </c>
      <c r="F965" s="147" t="s">
        <v>3350</v>
      </c>
      <c r="I965" s="148"/>
      <c r="L965" s="33"/>
      <c r="M965" s="149"/>
      <c r="T965" s="54"/>
      <c r="AT965" s="18" t="s">
        <v>171</v>
      </c>
      <c r="AU965" s="18" t="s">
        <v>82</v>
      </c>
    </row>
    <row r="966" spans="2:51" s="12" customFormat="1" ht="12">
      <c r="B966" s="150"/>
      <c r="D966" s="151" t="s">
        <v>173</v>
      </c>
      <c r="E966" s="152" t="s">
        <v>3</v>
      </c>
      <c r="F966" s="153" t="s">
        <v>3331</v>
      </c>
      <c r="H966" s="152" t="s">
        <v>3</v>
      </c>
      <c r="I966" s="154"/>
      <c r="L966" s="150"/>
      <c r="M966" s="155"/>
      <c r="T966" s="156"/>
      <c r="AT966" s="152" t="s">
        <v>173</v>
      </c>
      <c r="AU966" s="152" t="s">
        <v>82</v>
      </c>
      <c r="AV966" s="12" t="s">
        <v>80</v>
      </c>
      <c r="AW966" s="12" t="s">
        <v>32</v>
      </c>
      <c r="AX966" s="12" t="s">
        <v>73</v>
      </c>
      <c r="AY966" s="152" t="s">
        <v>161</v>
      </c>
    </row>
    <row r="967" spans="2:51" s="13" customFormat="1" ht="12">
      <c r="B967" s="157"/>
      <c r="D967" s="151" t="s">
        <v>173</v>
      </c>
      <c r="E967" s="158" t="s">
        <v>3</v>
      </c>
      <c r="F967" s="159" t="s">
        <v>3117</v>
      </c>
      <c r="H967" s="160">
        <v>51.731</v>
      </c>
      <c r="I967" s="161"/>
      <c r="L967" s="157"/>
      <c r="M967" s="162"/>
      <c r="T967" s="163"/>
      <c r="AT967" s="158" t="s">
        <v>173</v>
      </c>
      <c r="AU967" s="158" t="s">
        <v>82</v>
      </c>
      <c r="AV967" s="13" t="s">
        <v>82</v>
      </c>
      <c r="AW967" s="13" t="s">
        <v>32</v>
      </c>
      <c r="AX967" s="13" t="s">
        <v>80</v>
      </c>
      <c r="AY967" s="158" t="s">
        <v>161</v>
      </c>
    </row>
    <row r="968" spans="2:65" s="1" customFormat="1" ht="33" customHeight="1">
      <c r="B968" s="132"/>
      <c r="C968" s="133" t="s">
        <v>988</v>
      </c>
      <c r="D968" s="133" t="s">
        <v>164</v>
      </c>
      <c r="E968" s="134" t="s">
        <v>965</v>
      </c>
      <c r="F968" s="135" t="s">
        <v>966</v>
      </c>
      <c r="G968" s="136" t="s">
        <v>167</v>
      </c>
      <c r="H968" s="137">
        <v>63.58</v>
      </c>
      <c r="I968" s="138"/>
      <c r="J968" s="139">
        <f>ROUND(I968*H968,2)</f>
        <v>0</v>
      </c>
      <c r="K968" s="135" t="s">
        <v>168</v>
      </c>
      <c r="L968" s="33"/>
      <c r="M968" s="140" t="s">
        <v>3</v>
      </c>
      <c r="N968" s="141" t="s">
        <v>44</v>
      </c>
      <c r="P968" s="142">
        <f>O968*H968</f>
        <v>0</v>
      </c>
      <c r="Q968" s="142">
        <v>0.01943</v>
      </c>
      <c r="R968" s="142">
        <f>Q968*H968</f>
        <v>1.2353593999999999</v>
      </c>
      <c r="S968" s="142">
        <v>0</v>
      </c>
      <c r="T968" s="143">
        <f>S968*H968</f>
        <v>0</v>
      </c>
      <c r="AR968" s="144" t="s">
        <v>169</v>
      </c>
      <c r="AT968" s="144" t="s">
        <v>164</v>
      </c>
      <c r="AU968" s="144" t="s">
        <v>82</v>
      </c>
      <c r="AY968" s="18" t="s">
        <v>161</v>
      </c>
      <c r="BE968" s="145">
        <f>IF(N968="základní",J968,0)</f>
        <v>0</v>
      </c>
      <c r="BF968" s="145">
        <f>IF(N968="snížená",J968,0)</f>
        <v>0</v>
      </c>
      <c r="BG968" s="145">
        <f>IF(N968="zákl. přenesená",J968,0)</f>
        <v>0</v>
      </c>
      <c r="BH968" s="145">
        <f>IF(N968="sníž. přenesená",J968,0)</f>
        <v>0</v>
      </c>
      <c r="BI968" s="145">
        <f>IF(N968="nulová",J968,0)</f>
        <v>0</v>
      </c>
      <c r="BJ968" s="18" t="s">
        <v>80</v>
      </c>
      <c r="BK968" s="145">
        <f>ROUND(I968*H968,2)</f>
        <v>0</v>
      </c>
      <c r="BL968" s="18" t="s">
        <v>169</v>
      </c>
      <c r="BM968" s="144" t="s">
        <v>3351</v>
      </c>
    </row>
    <row r="969" spans="2:47" s="1" customFormat="1" ht="12">
      <c r="B969" s="33"/>
      <c r="D969" s="146" t="s">
        <v>171</v>
      </c>
      <c r="F969" s="147" t="s">
        <v>968</v>
      </c>
      <c r="I969" s="148"/>
      <c r="L969" s="33"/>
      <c r="M969" s="149"/>
      <c r="T969" s="54"/>
      <c r="AT969" s="18" t="s">
        <v>171</v>
      </c>
      <c r="AU969" s="18" t="s">
        <v>82</v>
      </c>
    </row>
    <row r="970" spans="2:51" s="12" customFormat="1" ht="12">
      <c r="B970" s="150"/>
      <c r="D970" s="151" t="s">
        <v>173</v>
      </c>
      <c r="E970" s="152" t="s">
        <v>3</v>
      </c>
      <c r="F970" s="153" t="s">
        <v>2956</v>
      </c>
      <c r="H970" s="152" t="s">
        <v>3</v>
      </c>
      <c r="I970" s="154"/>
      <c r="L970" s="150"/>
      <c r="M970" s="155"/>
      <c r="T970" s="156"/>
      <c r="AT970" s="152" t="s">
        <v>173</v>
      </c>
      <c r="AU970" s="152" t="s">
        <v>82</v>
      </c>
      <c r="AV970" s="12" t="s">
        <v>80</v>
      </c>
      <c r="AW970" s="12" t="s">
        <v>32</v>
      </c>
      <c r="AX970" s="12" t="s">
        <v>73</v>
      </c>
      <c r="AY970" s="152" t="s">
        <v>161</v>
      </c>
    </row>
    <row r="971" spans="2:51" s="12" customFormat="1" ht="12">
      <c r="B971" s="150"/>
      <c r="D971" s="151" t="s">
        <v>173</v>
      </c>
      <c r="E971" s="152" t="s">
        <v>3</v>
      </c>
      <c r="F971" s="153" t="s">
        <v>2977</v>
      </c>
      <c r="H971" s="152" t="s">
        <v>3</v>
      </c>
      <c r="I971" s="154"/>
      <c r="L971" s="150"/>
      <c r="M971" s="155"/>
      <c r="T971" s="156"/>
      <c r="AT971" s="152" t="s">
        <v>173</v>
      </c>
      <c r="AU971" s="152" t="s">
        <v>82</v>
      </c>
      <c r="AV971" s="12" t="s">
        <v>80</v>
      </c>
      <c r="AW971" s="12" t="s">
        <v>32</v>
      </c>
      <c r="AX971" s="12" t="s">
        <v>73</v>
      </c>
      <c r="AY971" s="152" t="s">
        <v>161</v>
      </c>
    </row>
    <row r="972" spans="2:51" s="13" customFormat="1" ht="12">
      <c r="B972" s="157"/>
      <c r="D972" s="151" t="s">
        <v>173</v>
      </c>
      <c r="E972" s="158" t="s">
        <v>3</v>
      </c>
      <c r="F972" s="159" t="s">
        <v>3352</v>
      </c>
      <c r="H972" s="160">
        <v>22.243</v>
      </c>
      <c r="I972" s="161"/>
      <c r="L972" s="157"/>
      <c r="M972" s="162"/>
      <c r="T972" s="163"/>
      <c r="AT972" s="158" t="s">
        <v>173</v>
      </c>
      <c r="AU972" s="158" t="s">
        <v>82</v>
      </c>
      <c r="AV972" s="13" t="s">
        <v>82</v>
      </c>
      <c r="AW972" s="13" t="s">
        <v>32</v>
      </c>
      <c r="AX972" s="13" t="s">
        <v>73</v>
      </c>
      <c r="AY972" s="158" t="s">
        <v>161</v>
      </c>
    </row>
    <row r="973" spans="2:51" s="12" customFormat="1" ht="12">
      <c r="B973" s="150"/>
      <c r="D973" s="151" t="s">
        <v>173</v>
      </c>
      <c r="E973" s="152" t="s">
        <v>3</v>
      </c>
      <c r="F973" s="153" t="s">
        <v>2957</v>
      </c>
      <c r="H973" s="152" t="s">
        <v>3</v>
      </c>
      <c r="I973" s="154"/>
      <c r="L973" s="150"/>
      <c r="M973" s="155"/>
      <c r="T973" s="156"/>
      <c r="AT973" s="152" t="s">
        <v>173</v>
      </c>
      <c r="AU973" s="152" t="s">
        <v>82</v>
      </c>
      <c r="AV973" s="12" t="s">
        <v>80</v>
      </c>
      <c r="AW973" s="12" t="s">
        <v>32</v>
      </c>
      <c r="AX973" s="12" t="s">
        <v>73</v>
      </c>
      <c r="AY973" s="152" t="s">
        <v>161</v>
      </c>
    </row>
    <row r="974" spans="2:51" s="13" customFormat="1" ht="12">
      <c r="B974" s="157"/>
      <c r="D974" s="151" t="s">
        <v>173</v>
      </c>
      <c r="E974" s="158" t="s">
        <v>3</v>
      </c>
      <c r="F974" s="159" t="s">
        <v>3353</v>
      </c>
      <c r="H974" s="160">
        <v>2.728</v>
      </c>
      <c r="I974" s="161"/>
      <c r="L974" s="157"/>
      <c r="M974" s="162"/>
      <c r="T974" s="163"/>
      <c r="AT974" s="158" t="s">
        <v>173</v>
      </c>
      <c r="AU974" s="158" t="s">
        <v>82</v>
      </c>
      <c r="AV974" s="13" t="s">
        <v>82</v>
      </c>
      <c r="AW974" s="13" t="s">
        <v>32</v>
      </c>
      <c r="AX974" s="13" t="s">
        <v>73</v>
      </c>
      <c r="AY974" s="158" t="s">
        <v>161</v>
      </c>
    </row>
    <row r="975" spans="2:51" s="12" customFormat="1" ht="12">
      <c r="B975" s="150"/>
      <c r="D975" s="151" t="s">
        <v>173</v>
      </c>
      <c r="E975" s="152" t="s">
        <v>3</v>
      </c>
      <c r="F975" s="153" t="s">
        <v>2959</v>
      </c>
      <c r="H975" s="152" t="s">
        <v>3</v>
      </c>
      <c r="I975" s="154"/>
      <c r="L975" s="150"/>
      <c r="M975" s="155"/>
      <c r="T975" s="156"/>
      <c r="AT975" s="152" t="s">
        <v>173</v>
      </c>
      <c r="AU975" s="152" t="s">
        <v>82</v>
      </c>
      <c r="AV975" s="12" t="s">
        <v>80</v>
      </c>
      <c r="AW975" s="12" t="s">
        <v>32</v>
      </c>
      <c r="AX975" s="12" t="s">
        <v>73</v>
      </c>
      <c r="AY975" s="152" t="s">
        <v>161</v>
      </c>
    </row>
    <row r="976" spans="2:51" s="13" customFormat="1" ht="12">
      <c r="B976" s="157"/>
      <c r="D976" s="151" t="s">
        <v>173</v>
      </c>
      <c r="E976" s="158" t="s">
        <v>3</v>
      </c>
      <c r="F976" s="159" t="s">
        <v>3354</v>
      </c>
      <c r="H976" s="160">
        <v>7.872</v>
      </c>
      <c r="I976" s="161"/>
      <c r="L976" s="157"/>
      <c r="M976" s="162"/>
      <c r="T976" s="163"/>
      <c r="AT976" s="158" t="s">
        <v>173</v>
      </c>
      <c r="AU976" s="158" t="s">
        <v>82</v>
      </c>
      <c r="AV976" s="13" t="s">
        <v>82</v>
      </c>
      <c r="AW976" s="13" t="s">
        <v>32</v>
      </c>
      <c r="AX976" s="13" t="s">
        <v>73</v>
      </c>
      <c r="AY976" s="158" t="s">
        <v>161</v>
      </c>
    </row>
    <row r="977" spans="2:51" s="12" customFormat="1" ht="12">
      <c r="B977" s="150"/>
      <c r="D977" s="151" t="s">
        <v>173</v>
      </c>
      <c r="E977" s="152" t="s">
        <v>3</v>
      </c>
      <c r="F977" s="153" t="s">
        <v>2961</v>
      </c>
      <c r="H977" s="152" t="s">
        <v>3</v>
      </c>
      <c r="I977" s="154"/>
      <c r="L977" s="150"/>
      <c r="M977" s="155"/>
      <c r="T977" s="156"/>
      <c r="AT977" s="152" t="s">
        <v>173</v>
      </c>
      <c r="AU977" s="152" t="s">
        <v>82</v>
      </c>
      <c r="AV977" s="12" t="s">
        <v>80</v>
      </c>
      <c r="AW977" s="12" t="s">
        <v>32</v>
      </c>
      <c r="AX977" s="12" t="s">
        <v>73</v>
      </c>
      <c r="AY977" s="152" t="s">
        <v>161</v>
      </c>
    </row>
    <row r="978" spans="2:51" s="13" customFormat="1" ht="12">
      <c r="B978" s="157"/>
      <c r="D978" s="151" t="s">
        <v>173</v>
      </c>
      <c r="E978" s="158" t="s">
        <v>3</v>
      </c>
      <c r="F978" s="159" t="s">
        <v>3355</v>
      </c>
      <c r="H978" s="160">
        <v>7.443</v>
      </c>
      <c r="I978" s="161"/>
      <c r="L978" s="157"/>
      <c r="M978" s="162"/>
      <c r="T978" s="163"/>
      <c r="AT978" s="158" t="s">
        <v>173</v>
      </c>
      <c r="AU978" s="158" t="s">
        <v>82</v>
      </c>
      <c r="AV978" s="13" t="s">
        <v>82</v>
      </c>
      <c r="AW978" s="13" t="s">
        <v>32</v>
      </c>
      <c r="AX978" s="13" t="s">
        <v>73</v>
      </c>
      <c r="AY978" s="158" t="s">
        <v>161</v>
      </c>
    </row>
    <row r="979" spans="2:51" s="12" customFormat="1" ht="12">
      <c r="B979" s="150"/>
      <c r="D979" s="151" t="s">
        <v>173</v>
      </c>
      <c r="E979" s="152" t="s">
        <v>3</v>
      </c>
      <c r="F979" s="153" t="s">
        <v>2963</v>
      </c>
      <c r="H979" s="152" t="s">
        <v>3</v>
      </c>
      <c r="I979" s="154"/>
      <c r="L979" s="150"/>
      <c r="M979" s="155"/>
      <c r="T979" s="156"/>
      <c r="AT979" s="152" t="s">
        <v>173</v>
      </c>
      <c r="AU979" s="152" t="s">
        <v>82</v>
      </c>
      <c r="AV979" s="12" t="s">
        <v>80</v>
      </c>
      <c r="AW979" s="12" t="s">
        <v>32</v>
      </c>
      <c r="AX979" s="12" t="s">
        <v>73</v>
      </c>
      <c r="AY979" s="152" t="s">
        <v>161</v>
      </c>
    </row>
    <row r="980" spans="2:51" s="13" customFormat="1" ht="12">
      <c r="B980" s="157"/>
      <c r="D980" s="151" t="s">
        <v>173</v>
      </c>
      <c r="E980" s="158" t="s">
        <v>3</v>
      </c>
      <c r="F980" s="159" t="s">
        <v>3356</v>
      </c>
      <c r="H980" s="160">
        <v>0.715</v>
      </c>
      <c r="I980" s="161"/>
      <c r="L980" s="157"/>
      <c r="M980" s="162"/>
      <c r="T980" s="163"/>
      <c r="AT980" s="158" t="s">
        <v>173</v>
      </c>
      <c r="AU980" s="158" t="s">
        <v>82</v>
      </c>
      <c r="AV980" s="13" t="s">
        <v>82</v>
      </c>
      <c r="AW980" s="13" t="s">
        <v>32</v>
      </c>
      <c r="AX980" s="13" t="s">
        <v>73</v>
      </c>
      <c r="AY980" s="158" t="s">
        <v>161</v>
      </c>
    </row>
    <row r="981" spans="2:51" s="12" customFormat="1" ht="12">
      <c r="B981" s="150"/>
      <c r="D981" s="151" t="s">
        <v>173</v>
      </c>
      <c r="E981" s="152" t="s">
        <v>3</v>
      </c>
      <c r="F981" s="153" t="s">
        <v>2965</v>
      </c>
      <c r="H981" s="152" t="s">
        <v>3</v>
      </c>
      <c r="I981" s="154"/>
      <c r="L981" s="150"/>
      <c r="M981" s="155"/>
      <c r="T981" s="156"/>
      <c r="AT981" s="152" t="s">
        <v>173</v>
      </c>
      <c r="AU981" s="152" t="s">
        <v>82</v>
      </c>
      <c r="AV981" s="12" t="s">
        <v>80</v>
      </c>
      <c r="AW981" s="12" t="s">
        <v>32</v>
      </c>
      <c r="AX981" s="12" t="s">
        <v>73</v>
      </c>
      <c r="AY981" s="152" t="s">
        <v>161</v>
      </c>
    </row>
    <row r="982" spans="2:51" s="13" customFormat="1" ht="12">
      <c r="B982" s="157"/>
      <c r="D982" s="151" t="s">
        <v>173</v>
      </c>
      <c r="E982" s="158" t="s">
        <v>3</v>
      </c>
      <c r="F982" s="159" t="s">
        <v>3357</v>
      </c>
      <c r="H982" s="160">
        <v>0.741</v>
      </c>
      <c r="I982" s="161"/>
      <c r="L982" s="157"/>
      <c r="M982" s="162"/>
      <c r="T982" s="163"/>
      <c r="AT982" s="158" t="s">
        <v>173</v>
      </c>
      <c r="AU982" s="158" t="s">
        <v>82</v>
      </c>
      <c r="AV982" s="13" t="s">
        <v>82</v>
      </c>
      <c r="AW982" s="13" t="s">
        <v>32</v>
      </c>
      <c r="AX982" s="13" t="s">
        <v>73</v>
      </c>
      <c r="AY982" s="158" t="s">
        <v>161</v>
      </c>
    </row>
    <row r="983" spans="2:51" s="12" customFormat="1" ht="12">
      <c r="B983" s="150"/>
      <c r="D983" s="151" t="s">
        <v>173</v>
      </c>
      <c r="E983" s="152" t="s">
        <v>3</v>
      </c>
      <c r="F983" s="153" t="s">
        <v>2967</v>
      </c>
      <c r="H983" s="152" t="s">
        <v>3</v>
      </c>
      <c r="I983" s="154"/>
      <c r="L983" s="150"/>
      <c r="M983" s="155"/>
      <c r="T983" s="156"/>
      <c r="AT983" s="152" t="s">
        <v>173</v>
      </c>
      <c r="AU983" s="152" t="s">
        <v>82</v>
      </c>
      <c r="AV983" s="12" t="s">
        <v>80</v>
      </c>
      <c r="AW983" s="12" t="s">
        <v>32</v>
      </c>
      <c r="AX983" s="12" t="s">
        <v>73</v>
      </c>
      <c r="AY983" s="152" t="s">
        <v>161</v>
      </c>
    </row>
    <row r="984" spans="2:51" s="13" customFormat="1" ht="12">
      <c r="B984" s="157"/>
      <c r="D984" s="151" t="s">
        <v>173</v>
      </c>
      <c r="E984" s="158" t="s">
        <v>3</v>
      </c>
      <c r="F984" s="159" t="s">
        <v>3358</v>
      </c>
      <c r="H984" s="160">
        <v>8.431</v>
      </c>
      <c r="I984" s="161"/>
      <c r="L984" s="157"/>
      <c r="M984" s="162"/>
      <c r="T984" s="163"/>
      <c r="AT984" s="158" t="s">
        <v>173</v>
      </c>
      <c r="AU984" s="158" t="s">
        <v>82</v>
      </c>
      <c r="AV984" s="13" t="s">
        <v>82</v>
      </c>
      <c r="AW984" s="13" t="s">
        <v>32</v>
      </c>
      <c r="AX984" s="13" t="s">
        <v>73</v>
      </c>
      <c r="AY984" s="158" t="s">
        <v>161</v>
      </c>
    </row>
    <row r="985" spans="2:51" s="12" customFormat="1" ht="12">
      <c r="B985" s="150"/>
      <c r="D985" s="151" t="s">
        <v>173</v>
      </c>
      <c r="E985" s="152" t="s">
        <v>3</v>
      </c>
      <c r="F985" s="153" t="s">
        <v>2969</v>
      </c>
      <c r="H985" s="152" t="s">
        <v>3</v>
      </c>
      <c r="I985" s="154"/>
      <c r="L985" s="150"/>
      <c r="M985" s="155"/>
      <c r="T985" s="156"/>
      <c r="AT985" s="152" t="s">
        <v>173</v>
      </c>
      <c r="AU985" s="152" t="s">
        <v>82</v>
      </c>
      <c r="AV985" s="12" t="s">
        <v>80</v>
      </c>
      <c r="AW985" s="12" t="s">
        <v>32</v>
      </c>
      <c r="AX985" s="12" t="s">
        <v>73</v>
      </c>
      <c r="AY985" s="152" t="s">
        <v>161</v>
      </c>
    </row>
    <row r="986" spans="2:51" s="13" customFormat="1" ht="12">
      <c r="B986" s="157"/>
      <c r="D986" s="151" t="s">
        <v>173</v>
      </c>
      <c r="E986" s="158" t="s">
        <v>3</v>
      </c>
      <c r="F986" s="159" t="s">
        <v>3359</v>
      </c>
      <c r="H986" s="160">
        <v>8.662</v>
      </c>
      <c r="I986" s="161"/>
      <c r="L986" s="157"/>
      <c r="M986" s="162"/>
      <c r="T986" s="163"/>
      <c r="AT986" s="158" t="s">
        <v>173</v>
      </c>
      <c r="AU986" s="158" t="s">
        <v>82</v>
      </c>
      <c r="AV986" s="13" t="s">
        <v>82</v>
      </c>
      <c r="AW986" s="13" t="s">
        <v>32</v>
      </c>
      <c r="AX986" s="13" t="s">
        <v>73</v>
      </c>
      <c r="AY986" s="158" t="s">
        <v>161</v>
      </c>
    </row>
    <row r="987" spans="2:51" s="12" customFormat="1" ht="12">
      <c r="B987" s="150"/>
      <c r="D987" s="151" t="s">
        <v>173</v>
      </c>
      <c r="E987" s="152" t="s">
        <v>3</v>
      </c>
      <c r="F987" s="153" t="s">
        <v>2971</v>
      </c>
      <c r="H987" s="152" t="s">
        <v>3</v>
      </c>
      <c r="I987" s="154"/>
      <c r="L987" s="150"/>
      <c r="M987" s="155"/>
      <c r="T987" s="156"/>
      <c r="AT987" s="152" t="s">
        <v>173</v>
      </c>
      <c r="AU987" s="152" t="s">
        <v>82</v>
      </c>
      <c r="AV987" s="12" t="s">
        <v>80</v>
      </c>
      <c r="AW987" s="12" t="s">
        <v>32</v>
      </c>
      <c r="AX987" s="12" t="s">
        <v>73</v>
      </c>
      <c r="AY987" s="152" t="s">
        <v>161</v>
      </c>
    </row>
    <row r="988" spans="2:51" s="13" customFormat="1" ht="12">
      <c r="B988" s="157"/>
      <c r="D988" s="151" t="s">
        <v>173</v>
      </c>
      <c r="E988" s="158" t="s">
        <v>3</v>
      </c>
      <c r="F988" s="159" t="s">
        <v>3360</v>
      </c>
      <c r="H988" s="160">
        <v>4.745</v>
      </c>
      <c r="I988" s="161"/>
      <c r="L988" s="157"/>
      <c r="M988" s="162"/>
      <c r="T988" s="163"/>
      <c r="AT988" s="158" t="s">
        <v>173</v>
      </c>
      <c r="AU988" s="158" t="s">
        <v>82</v>
      </c>
      <c r="AV988" s="13" t="s">
        <v>82</v>
      </c>
      <c r="AW988" s="13" t="s">
        <v>32</v>
      </c>
      <c r="AX988" s="13" t="s">
        <v>73</v>
      </c>
      <c r="AY988" s="158" t="s">
        <v>161</v>
      </c>
    </row>
    <row r="989" spans="2:51" s="14" customFormat="1" ht="12">
      <c r="B989" s="164"/>
      <c r="D989" s="151" t="s">
        <v>173</v>
      </c>
      <c r="E989" s="165" t="s">
        <v>3</v>
      </c>
      <c r="F989" s="166" t="s">
        <v>192</v>
      </c>
      <c r="H989" s="167">
        <v>63.58</v>
      </c>
      <c r="I989" s="168"/>
      <c r="L989" s="164"/>
      <c r="M989" s="169"/>
      <c r="T989" s="170"/>
      <c r="AT989" s="165" t="s">
        <v>173</v>
      </c>
      <c r="AU989" s="165" t="s">
        <v>82</v>
      </c>
      <c r="AV989" s="14" t="s">
        <v>169</v>
      </c>
      <c r="AW989" s="14" t="s">
        <v>32</v>
      </c>
      <c r="AX989" s="14" t="s">
        <v>80</v>
      </c>
      <c r="AY989" s="165" t="s">
        <v>161</v>
      </c>
    </row>
    <row r="990" spans="2:63" s="11" customFormat="1" ht="22.9" customHeight="1">
      <c r="B990" s="120"/>
      <c r="D990" s="121" t="s">
        <v>72</v>
      </c>
      <c r="E990" s="130" t="s">
        <v>970</v>
      </c>
      <c r="F990" s="130" t="s">
        <v>971</v>
      </c>
      <c r="I990" s="123"/>
      <c r="J990" s="131">
        <f>BK990</f>
        <v>0</v>
      </c>
      <c r="L990" s="120"/>
      <c r="M990" s="125"/>
      <c r="P990" s="126">
        <f>SUM(P991:P1004)</f>
        <v>0</v>
      </c>
      <c r="R990" s="126">
        <f>SUM(R991:R1004)</f>
        <v>3.3147200000000003</v>
      </c>
      <c r="T990" s="127">
        <f>SUM(T991:T1004)</f>
        <v>0</v>
      </c>
      <c r="AR990" s="121" t="s">
        <v>80</v>
      </c>
      <c r="AT990" s="128" t="s">
        <v>72</v>
      </c>
      <c r="AU990" s="128" t="s">
        <v>80</v>
      </c>
      <c r="AY990" s="121" t="s">
        <v>161</v>
      </c>
      <c r="BK990" s="129">
        <f>SUM(BK991:BK1004)</f>
        <v>0</v>
      </c>
    </row>
    <row r="991" spans="2:65" s="1" customFormat="1" ht="44.25" customHeight="1">
      <c r="B991" s="132"/>
      <c r="C991" s="133" t="s">
        <v>992</v>
      </c>
      <c r="D991" s="133" t="s">
        <v>164</v>
      </c>
      <c r="E991" s="134" t="s">
        <v>3361</v>
      </c>
      <c r="F991" s="135" t="s">
        <v>3362</v>
      </c>
      <c r="G991" s="136" t="s">
        <v>212</v>
      </c>
      <c r="H991" s="137">
        <v>1</v>
      </c>
      <c r="I991" s="138"/>
      <c r="J991" s="139">
        <f>ROUND(I991*H991,2)</f>
        <v>0</v>
      </c>
      <c r="K991" s="135" t="s">
        <v>3</v>
      </c>
      <c r="L991" s="33"/>
      <c r="M991" s="140" t="s">
        <v>3</v>
      </c>
      <c r="N991" s="141" t="s">
        <v>44</v>
      </c>
      <c r="P991" s="142">
        <f>O991*H991</f>
        <v>0</v>
      </c>
      <c r="Q991" s="142">
        <v>0</v>
      </c>
      <c r="R991" s="142">
        <f>Q991*H991</f>
        <v>0</v>
      </c>
      <c r="S991" s="142">
        <v>0</v>
      </c>
      <c r="T991" s="143">
        <f>S991*H991</f>
        <v>0</v>
      </c>
      <c r="AR991" s="144" t="s">
        <v>169</v>
      </c>
      <c r="AT991" s="144" t="s">
        <v>164</v>
      </c>
      <c r="AU991" s="144" t="s">
        <v>82</v>
      </c>
      <c r="AY991" s="18" t="s">
        <v>161</v>
      </c>
      <c r="BE991" s="145">
        <f>IF(N991="základní",J991,0)</f>
        <v>0</v>
      </c>
      <c r="BF991" s="145">
        <f>IF(N991="snížená",J991,0)</f>
        <v>0</v>
      </c>
      <c r="BG991" s="145">
        <f>IF(N991="zákl. přenesená",J991,0)</f>
        <v>0</v>
      </c>
      <c r="BH991" s="145">
        <f>IF(N991="sníž. přenesená",J991,0)</f>
        <v>0</v>
      </c>
      <c r="BI991" s="145">
        <f>IF(N991="nulová",J991,0)</f>
        <v>0</v>
      </c>
      <c r="BJ991" s="18" t="s">
        <v>80</v>
      </c>
      <c r="BK991" s="145">
        <f>ROUND(I991*H991,2)</f>
        <v>0</v>
      </c>
      <c r="BL991" s="18" t="s">
        <v>169</v>
      </c>
      <c r="BM991" s="144" t="s">
        <v>3363</v>
      </c>
    </row>
    <row r="992" spans="2:65" s="1" customFormat="1" ht="24.2" customHeight="1">
      <c r="B992" s="132"/>
      <c r="C992" s="133" t="s">
        <v>996</v>
      </c>
      <c r="D992" s="133" t="s">
        <v>164</v>
      </c>
      <c r="E992" s="134" t="s">
        <v>1025</v>
      </c>
      <c r="F992" s="135" t="s">
        <v>1026</v>
      </c>
      <c r="G992" s="136" t="s">
        <v>212</v>
      </c>
      <c r="H992" s="137">
        <v>4</v>
      </c>
      <c r="I992" s="138"/>
      <c r="J992" s="139">
        <f>ROUND(I992*H992,2)</f>
        <v>0</v>
      </c>
      <c r="K992" s="135" t="s">
        <v>168</v>
      </c>
      <c r="L992" s="33"/>
      <c r="M992" s="140" t="s">
        <v>3</v>
      </c>
      <c r="N992" s="141" t="s">
        <v>44</v>
      </c>
      <c r="P992" s="142">
        <f>O992*H992</f>
        <v>0</v>
      </c>
      <c r="Q992" s="142">
        <v>0.00018</v>
      </c>
      <c r="R992" s="142">
        <f>Q992*H992</f>
        <v>0.00072</v>
      </c>
      <c r="S992" s="142">
        <v>0</v>
      </c>
      <c r="T992" s="143">
        <f>S992*H992</f>
        <v>0</v>
      </c>
      <c r="AR992" s="144" t="s">
        <v>169</v>
      </c>
      <c r="AT992" s="144" t="s">
        <v>164</v>
      </c>
      <c r="AU992" s="144" t="s">
        <v>82</v>
      </c>
      <c r="AY992" s="18" t="s">
        <v>161</v>
      </c>
      <c r="BE992" s="145">
        <f>IF(N992="základní",J992,0)</f>
        <v>0</v>
      </c>
      <c r="BF992" s="145">
        <f>IF(N992="snížená",J992,0)</f>
        <v>0</v>
      </c>
      <c r="BG992" s="145">
        <f>IF(N992="zákl. přenesená",J992,0)</f>
        <v>0</v>
      </c>
      <c r="BH992" s="145">
        <f>IF(N992="sníž. přenesená",J992,0)</f>
        <v>0</v>
      </c>
      <c r="BI992" s="145">
        <f>IF(N992="nulová",J992,0)</f>
        <v>0</v>
      </c>
      <c r="BJ992" s="18" t="s">
        <v>80</v>
      </c>
      <c r="BK992" s="145">
        <f>ROUND(I992*H992,2)</f>
        <v>0</v>
      </c>
      <c r="BL992" s="18" t="s">
        <v>169</v>
      </c>
      <c r="BM992" s="144" t="s">
        <v>3364</v>
      </c>
    </row>
    <row r="993" spans="2:47" s="1" customFormat="1" ht="12">
      <c r="B993" s="33"/>
      <c r="D993" s="146" t="s">
        <v>171</v>
      </c>
      <c r="F993" s="147" t="s">
        <v>1028</v>
      </c>
      <c r="I993" s="148"/>
      <c r="L993" s="33"/>
      <c r="M993" s="149"/>
      <c r="T993" s="54"/>
      <c r="AT993" s="18" t="s">
        <v>171</v>
      </c>
      <c r="AU993" s="18" t="s">
        <v>82</v>
      </c>
    </row>
    <row r="994" spans="2:65" s="1" customFormat="1" ht="33" customHeight="1">
      <c r="B994" s="132"/>
      <c r="C994" s="171" t="s">
        <v>1000</v>
      </c>
      <c r="D994" s="171" t="s">
        <v>193</v>
      </c>
      <c r="E994" s="172" t="s">
        <v>1030</v>
      </c>
      <c r="F994" s="173" t="s">
        <v>3365</v>
      </c>
      <c r="G994" s="174" t="s">
        <v>212</v>
      </c>
      <c r="H994" s="175">
        <v>4</v>
      </c>
      <c r="I994" s="176"/>
      <c r="J994" s="177">
        <f aca="true" t="shared" si="10" ref="J994:J1004">ROUND(I994*H994,2)</f>
        <v>0</v>
      </c>
      <c r="K994" s="173" t="s">
        <v>3</v>
      </c>
      <c r="L994" s="178"/>
      <c r="M994" s="179" t="s">
        <v>3</v>
      </c>
      <c r="N994" s="180" t="s">
        <v>44</v>
      </c>
      <c r="P994" s="142">
        <f aca="true" t="shared" si="11" ref="P994:P1004">O994*H994</f>
        <v>0</v>
      </c>
      <c r="Q994" s="142">
        <v>0.01</v>
      </c>
      <c r="R994" s="142">
        <f aca="true" t="shared" si="12" ref="R994:R1004">Q994*H994</f>
        <v>0.04</v>
      </c>
      <c r="S994" s="142">
        <v>0</v>
      </c>
      <c r="T994" s="143">
        <f aca="true" t="shared" si="13" ref="T994:T1004">S994*H994</f>
        <v>0</v>
      </c>
      <c r="AR994" s="144" t="s">
        <v>196</v>
      </c>
      <c r="AT994" s="144" t="s">
        <v>193</v>
      </c>
      <c r="AU994" s="144" t="s">
        <v>82</v>
      </c>
      <c r="AY994" s="18" t="s">
        <v>161</v>
      </c>
      <c r="BE994" s="145">
        <f aca="true" t="shared" si="14" ref="BE994:BE1004">IF(N994="základní",J994,0)</f>
        <v>0</v>
      </c>
      <c r="BF994" s="145">
        <f aca="true" t="shared" si="15" ref="BF994:BF1004">IF(N994="snížená",J994,0)</f>
        <v>0</v>
      </c>
      <c r="BG994" s="145">
        <f aca="true" t="shared" si="16" ref="BG994:BG1004">IF(N994="zákl. přenesená",J994,0)</f>
        <v>0</v>
      </c>
      <c r="BH994" s="145">
        <f aca="true" t="shared" si="17" ref="BH994:BH1004">IF(N994="sníž. přenesená",J994,0)</f>
        <v>0</v>
      </c>
      <c r="BI994" s="145">
        <f aca="true" t="shared" si="18" ref="BI994:BI1004">IF(N994="nulová",J994,0)</f>
        <v>0</v>
      </c>
      <c r="BJ994" s="18" t="s">
        <v>80</v>
      </c>
      <c r="BK994" s="145">
        <f aca="true" t="shared" si="19" ref="BK994:BK1004">ROUND(I994*H994,2)</f>
        <v>0</v>
      </c>
      <c r="BL994" s="18" t="s">
        <v>169</v>
      </c>
      <c r="BM994" s="144" t="s">
        <v>3366</v>
      </c>
    </row>
    <row r="995" spans="2:65" s="1" customFormat="1" ht="24.2" customHeight="1">
      <c r="B995" s="132"/>
      <c r="C995" s="350" t="s">
        <v>1004</v>
      </c>
      <c r="D995" s="350" t="s">
        <v>164</v>
      </c>
      <c r="E995" s="351" t="s">
        <v>977</v>
      </c>
      <c r="F995" s="352" t="s">
        <v>4219</v>
      </c>
      <c r="G995" s="353" t="s">
        <v>212</v>
      </c>
      <c r="H995" s="354">
        <v>1</v>
      </c>
      <c r="I995" s="138"/>
      <c r="J995" s="139">
        <f t="shared" si="10"/>
        <v>0</v>
      </c>
      <c r="K995" s="135" t="s">
        <v>3</v>
      </c>
      <c r="L995" s="33"/>
      <c r="M995" s="140" t="s">
        <v>3</v>
      </c>
      <c r="N995" s="141" t="s">
        <v>44</v>
      </c>
      <c r="P995" s="142">
        <f t="shared" si="11"/>
        <v>0</v>
      </c>
      <c r="Q995" s="142">
        <v>0.096</v>
      </c>
      <c r="R995" s="142">
        <f t="shared" si="12"/>
        <v>0.096</v>
      </c>
      <c r="S995" s="142">
        <v>0</v>
      </c>
      <c r="T995" s="143">
        <f t="shared" si="13"/>
        <v>0</v>
      </c>
      <c r="AR995" s="144" t="s">
        <v>169</v>
      </c>
      <c r="AT995" s="144" t="s">
        <v>164</v>
      </c>
      <c r="AU995" s="144" t="s">
        <v>82</v>
      </c>
      <c r="AY995" s="18" t="s">
        <v>161</v>
      </c>
      <c r="BE995" s="145">
        <f t="shared" si="14"/>
        <v>0</v>
      </c>
      <c r="BF995" s="145">
        <f t="shared" si="15"/>
        <v>0</v>
      </c>
      <c r="BG995" s="145">
        <f t="shared" si="16"/>
        <v>0</v>
      </c>
      <c r="BH995" s="145">
        <f t="shared" si="17"/>
        <v>0</v>
      </c>
      <c r="BI995" s="145">
        <f t="shared" si="18"/>
        <v>0</v>
      </c>
      <c r="BJ995" s="18" t="s">
        <v>80</v>
      </c>
      <c r="BK995" s="145">
        <f t="shared" si="19"/>
        <v>0</v>
      </c>
      <c r="BL995" s="18" t="s">
        <v>169</v>
      </c>
      <c r="BM995" s="144" t="s">
        <v>3367</v>
      </c>
    </row>
    <row r="996" spans="2:65" s="1" customFormat="1" ht="24.2" customHeight="1">
      <c r="B996" s="132"/>
      <c r="C996" s="350" t="s">
        <v>1008</v>
      </c>
      <c r="D996" s="350" t="s">
        <v>164</v>
      </c>
      <c r="E996" s="351" t="s">
        <v>981</v>
      </c>
      <c r="F996" s="352" t="s">
        <v>3368</v>
      </c>
      <c r="G996" s="353" t="s">
        <v>212</v>
      </c>
      <c r="H996" s="354">
        <v>3</v>
      </c>
      <c r="I996" s="138"/>
      <c r="J996" s="139">
        <f t="shared" si="10"/>
        <v>0</v>
      </c>
      <c r="K996" s="135" t="s">
        <v>3</v>
      </c>
      <c r="L996" s="33"/>
      <c r="M996" s="140" t="s">
        <v>3</v>
      </c>
      <c r="N996" s="141" t="s">
        <v>44</v>
      </c>
      <c r="P996" s="142">
        <f t="shared" si="11"/>
        <v>0</v>
      </c>
      <c r="Q996" s="142">
        <v>0.096</v>
      </c>
      <c r="R996" s="142">
        <f t="shared" si="12"/>
        <v>0.28800000000000003</v>
      </c>
      <c r="S996" s="142">
        <v>0</v>
      </c>
      <c r="T996" s="143">
        <f t="shared" si="13"/>
        <v>0</v>
      </c>
      <c r="AR996" s="144" t="s">
        <v>169</v>
      </c>
      <c r="AT996" s="144" t="s">
        <v>164</v>
      </c>
      <c r="AU996" s="144" t="s">
        <v>82</v>
      </c>
      <c r="AY996" s="18" t="s">
        <v>161</v>
      </c>
      <c r="BE996" s="145">
        <f t="shared" si="14"/>
        <v>0</v>
      </c>
      <c r="BF996" s="145">
        <f t="shared" si="15"/>
        <v>0</v>
      </c>
      <c r="BG996" s="145">
        <f t="shared" si="16"/>
        <v>0</v>
      </c>
      <c r="BH996" s="145">
        <f t="shared" si="17"/>
        <v>0</v>
      </c>
      <c r="BI996" s="145">
        <f t="shared" si="18"/>
        <v>0</v>
      </c>
      <c r="BJ996" s="18" t="s">
        <v>80</v>
      </c>
      <c r="BK996" s="145">
        <f t="shared" si="19"/>
        <v>0</v>
      </c>
      <c r="BL996" s="18" t="s">
        <v>169</v>
      </c>
      <c r="BM996" s="144" t="s">
        <v>3369</v>
      </c>
    </row>
    <row r="997" spans="2:65" s="1" customFormat="1" ht="37.9" customHeight="1">
      <c r="B997" s="132"/>
      <c r="C997" s="350" t="s">
        <v>1012</v>
      </c>
      <c r="D997" s="350" t="s">
        <v>164</v>
      </c>
      <c r="E997" s="351" t="s">
        <v>985</v>
      </c>
      <c r="F997" s="352" t="s">
        <v>3370</v>
      </c>
      <c r="G997" s="353" t="s">
        <v>212</v>
      </c>
      <c r="H997" s="354">
        <v>2</v>
      </c>
      <c r="I997" s="138"/>
      <c r="J997" s="139">
        <f t="shared" si="10"/>
        <v>0</v>
      </c>
      <c r="K997" s="135" t="s">
        <v>3</v>
      </c>
      <c r="L997" s="33"/>
      <c r="M997" s="140" t="s">
        <v>3</v>
      </c>
      <c r="N997" s="141" t="s">
        <v>44</v>
      </c>
      <c r="P997" s="142">
        <f t="shared" si="11"/>
        <v>0</v>
      </c>
      <c r="Q997" s="142">
        <v>0.005</v>
      </c>
      <c r="R997" s="142">
        <f t="shared" si="12"/>
        <v>0.01</v>
      </c>
      <c r="S997" s="142">
        <v>0</v>
      </c>
      <c r="T997" s="143">
        <f t="shared" si="13"/>
        <v>0</v>
      </c>
      <c r="AR997" s="144" t="s">
        <v>169</v>
      </c>
      <c r="AT997" s="144" t="s">
        <v>164</v>
      </c>
      <c r="AU997" s="144" t="s">
        <v>82</v>
      </c>
      <c r="AY997" s="18" t="s">
        <v>161</v>
      </c>
      <c r="BE997" s="145">
        <f t="shared" si="14"/>
        <v>0</v>
      </c>
      <c r="BF997" s="145">
        <f t="shared" si="15"/>
        <v>0</v>
      </c>
      <c r="BG997" s="145">
        <f t="shared" si="16"/>
        <v>0</v>
      </c>
      <c r="BH997" s="145">
        <f t="shared" si="17"/>
        <v>0</v>
      </c>
      <c r="BI997" s="145">
        <f t="shared" si="18"/>
        <v>0</v>
      </c>
      <c r="BJ997" s="18" t="s">
        <v>80</v>
      </c>
      <c r="BK997" s="145">
        <f t="shared" si="19"/>
        <v>0</v>
      </c>
      <c r="BL997" s="18" t="s">
        <v>169</v>
      </c>
      <c r="BM997" s="144" t="s">
        <v>3371</v>
      </c>
    </row>
    <row r="998" spans="2:65" s="1" customFormat="1" ht="37.9" customHeight="1">
      <c r="B998" s="132"/>
      <c r="C998" s="350" t="s">
        <v>1016</v>
      </c>
      <c r="D998" s="350" t="s">
        <v>164</v>
      </c>
      <c r="E998" s="351" t="s">
        <v>989</v>
      </c>
      <c r="F998" s="352" t="s">
        <v>3372</v>
      </c>
      <c r="G998" s="353" t="s">
        <v>212</v>
      </c>
      <c r="H998" s="354">
        <v>1</v>
      </c>
      <c r="I998" s="138"/>
      <c r="J998" s="139">
        <f t="shared" si="10"/>
        <v>0</v>
      </c>
      <c r="K998" s="135" t="s">
        <v>3</v>
      </c>
      <c r="L998" s="33"/>
      <c r="M998" s="140" t="s">
        <v>3</v>
      </c>
      <c r="N998" s="141" t="s">
        <v>44</v>
      </c>
      <c r="P998" s="142">
        <f t="shared" si="11"/>
        <v>0</v>
      </c>
      <c r="Q998" s="142">
        <v>0.096</v>
      </c>
      <c r="R998" s="142">
        <f t="shared" si="12"/>
        <v>0.096</v>
      </c>
      <c r="S998" s="142">
        <v>0</v>
      </c>
      <c r="T998" s="143">
        <f t="shared" si="13"/>
        <v>0</v>
      </c>
      <c r="AR998" s="144" t="s">
        <v>169</v>
      </c>
      <c r="AT998" s="144" t="s">
        <v>164</v>
      </c>
      <c r="AU998" s="144" t="s">
        <v>82</v>
      </c>
      <c r="AY998" s="18" t="s">
        <v>161</v>
      </c>
      <c r="BE998" s="145">
        <f t="shared" si="14"/>
        <v>0</v>
      </c>
      <c r="BF998" s="145">
        <f t="shared" si="15"/>
        <v>0</v>
      </c>
      <c r="BG998" s="145">
        <f t="shared" si="16"/>
        <v>0</v>
      </c>
      <c r="BH998" s="145">
        <f t="shared" si="17"/>
        <v>0</v>
      </c>
      <c r="BI998" s="145">
        <f t="shared" si="18"/>
        <v>0</v>
      </c>
      <c r="BJ998" s="18" t="s">
        <v>80</v>
      </c>
      <c r="BK998" s="145">
        <f t="shared" si="19"/>
        <v>0</v>
      </c>
      <c r="BL998" s="18" t="s">
        <v>169</v>
      </c>
      <c r="BM998" s="144" t="s">
        <v>3373</v>
      </c>
    </row>
    <row r="999" spans="2:65" s="1" customFormat="1" ht="33" customHeight="1">
      <c r="B999" s="132"/>
      <c r="C999" s="350" t="s">
        <v>1020</v>
      </c>
      <c r="D999" s="350" t="s">
        <v>164</v>
      </c>
      <c r="E999" s="351" t="s">
        <v>993</v>
      </c>
      <c r="F999" s="352" t="s">
        <v>4218</v>
      </c>
      <c r="G999" s="353" t="s">
        <v>212</v>
      </c>
      <c r="H999" s="354">
        <v>2</v>
      </c>
      <c r="I999" s="138"/>
      <c r="J999" s="139">
        <f t="shared" si="10"/>
        <v>0</v>
      </c>
      <c r="K999" s="135" t="s">
        <v>3</v>
      </c>
      <c r="L999" s="33"/>
      <c r="M999" s="140" t="s">
        <v>3</v>
      </c>
      <c r="N999" s="141" t="s">
        <v>44</v>
      </c>
      <c r="P999" s="142">
        <f t="shared" si="11"/>
        <v>0</v>
      </c>
      <c r="Q999" s="142">
        <v>0.096</v>
      </c>
      <c r="R999" s="142">
        <f t="shared" si="12"/>
        <v>0.192</v>
      </c>
      <c r="S999" s="142">
        <v>0</v>
      </c>
      <c r="T999" s="143">
        <f t="shared" si="13"/>
        <v>0</v>
      </c>
      <c r="AR999" s="144" t="s">
        <v>169</v>
      </c>
      <c r="AT999" s="144" t="s">
        <v>164</v>
      </c>
      <c r="AU999" s="144" t="s">
        <v>82</v>
      </c>
      <c r="AY999" s="18" t="s">
        <v>161</v>
      </c>
      <c r="BE999" s="145">
        <f t="shared" si="14"/>
        <v>0</v>
      </c>
      <c r="BF999" s="145">
        <f t="shared" si="15"/>
        <v>0</v>
      </c>
      <c r="BG999" s="145">
        <f t="shared" si="16"/>
        <v>0</v>
      </c>
      <c r="BH999" s="145">
        <f t="shared" si="17"/>
        <v>0</v>
      </c>
      <c r="BI999" s="145">
        <f t="shared" si="18"/>
        <v>0</v>
      </c>
      <c r="BJ999" s="18" t="s">
        <v>80</v>
      </c>
      <c r="BK999" s="145">
        <f t="shared" si="19"/>
        <v>0</v>
      </c>
      <c r="BL999" s="18" t="s">
        <v>169</v>
      </c>
      <c r="BM999" s="144" t="s">
        <v>3374</v>
      </c>
    </row>
    <row r="1000" spans="2:65" s="1" customFormat="1" ht="24.2" customHeight="1">
      <c r="B1000" s="132"/>
      <c r="C1000" s="133" t="s">
        <v>1024</v>
      </c>
      <c r="D1000" s="133" t="s">
        <v>164</v>
      </c>
      <c r="E1000" s="134" t="s">
        <v>3375</v>
      </c>
      <c r="F1000" s="135" t="s">
        <v>3376</v>
      </c>
      <c r="G1000" s="136" t="s">
        <v>212</v>
      </c>
      <c r="H1000" s="137">
        <v>4</v>
      </c>
      <c r="I1000" s="138"/>
      <c r="J1000" s="139">
        <f t="shared" si="10"/>
        <v>0</v>
      </c>
      <c r="K1000" s="135" t="s">
        <v>3</v>
      </c>
      <c r="L1000" s="33"/>
      <c r="M1000" s="140" t="s">
        <v>3</v>
      </c>
      <c r="N1000" s="141" t="s">
        <v>44</v>
      </c>
      <c r="P1000" s="142">
        <f t="shared" si="11"/>
        <v>0</v>
      </c>
      <c r="Q1000" s="142">
        <v>0.096</v>
      </c>
      <c r="R1000" s="142">
        <f t="shared" si="12"/>
        <v>0.384</v>
      </c>
      <c r="S1000" s="142">
        <v>0</v>
      </c>
      <c r="T1000" s="143">
        <f t="shared" si="13"/>
        <v>0</v>
      </c>
      <c r="AR1000" s="144" t="s">
        <v>169</v>
      </c>
      <c r="AT1000" s="144" t="s">
        <v>164</v>
      </c>
      <c r="AU1000" s="144" t="s">
        <v>82</v>
      </c>
      <c r="AY1000" s="18" t="s">
        <v>161</v>
      </c>
      <c r="BE1000" s="145">
        <f t="shared" si="14"/>
        <v>0</v>
      </c>
      <c r="BF1000" s="145">
        <f t="shared" si="15"/>
        <v>0</v>
      </c>
      <c r="BG1000" s="145">
        <f t="shared" si="16"/>
        <v>0</v>
      </c>
      <c r="BH1000" s="145">
        <f t="shared" si="17"/>
        <v>0</v>
      </c>
      <c r="BI1000" s="145">
        <f t="shared" si="18"/>
        <v>0</v>
      </c>
      <c r="BJ1000" s="18" t="s">
        <v>80</v>
      </c>
      <c r="BK1000" s="145">
        <f t="shared" si="19"/>
        <v>0</v>
      </c>
      <c r="BL1000" s="18" t="s">
        <v>169</v>
      </c>
      <c r="BM1000" s="144" t="s">
        <v>3377</v>
      </c>
    </row>
    <row r="1001" spans="2:65" s="1" customFormat="1" ht="24.2" customHeight="1">
      <c r="B1001" s="132"/>
      <c r="C1001" s="133" t="s">
        <v>1029</v>
      </c>
      <c r="D1001" s="133" t="s">
        <v>164</v>
      </c>
      <c r="E1001" s="134" t="s">
        <v>997</v>
      </c>
      <c r="F1001" s="135" t="s">
        <v>3378</v>
      </c>
      <c r="G1001" s="136" t="s">
        <v>212</v>
      </c>
      <c r="H1001" s="137">
        <v>20</v>
      </c>
      <c r="I1001" s="138"/>
      <c r="J1001" s="139">
        <f t="shared" si="10"/>
        <v>0</v>
      </c>
      <c r="K1001" s="135" t="s">
        <v>3</v>
      </c>
      <c r="L1001" s="33"/>
      <c r="M1001" s="140" t="s">
        <v>3</v>
      </c>
      <c r="N1001" s="141" t="s">
        <v>44</v>
      </c>
      <c r="P1001" s="142">
        <f t="shared" si="11"/>
        <v>0</v>
      </c>
      <c r="Q1001" s="142">
        <v>0.096</v>
      </c>
      <c r="R1001" s="142">
        <f t="shared" si="12"/>
        <v>1.92</v>
      </c>
      <c r="S1001" s="142">
        <v>0</v>
      </c>
      <c r="T1001" s="143">
        <f t="shared" si="13"/>
        <v>0</v>
      </c>
      <c r="AR1001" s="144" t="s">
        <v>169</v>
      </c>
      <c r="AT1001" s="144" t="s">
        <v>164</v>
      </c>
      <c r="AU1001" s="144" t="s">
        <v>82</v>
      </c>
      <c r="AY1001" s="18" t="s">
        <v>161</v>
      </c>
      <c r="BE1001" s="145">
        <f t="shared" si="14"/>
        <v>0</v>
      </c>
      <c r="BF1001" s="145">
        <f t="shared" si="15"/>
        <v>0</v>
      </c>
      <c r="BG1001" s="145">
        <f t="shared" si="16"/>
        <v>0</v>
      </c>
      <c r="BH1001" s="145">
        <f t="shared" si="17"/>
        <v>0</v>
      </c>
      <c r="BI1001" s="145">
        <f t="shared" si="18"/>
        <v>0</v>
      </c>
      <c r="BJ1001" s="18" t="s">
        <v>80</v>
      </c>
      <c r="BK1001" s="145">
        <f t="shared" si="19"/>
        <v>0</v>
      </c>
      <c r="BL1001" s="18" t="s">
        <v>169</v>
      </c>
      <c r="BM1001" s="144" t="s">
        <v>3379</v>
      </c>
    </row>
    <row r="1002" spans="2:65" s="1" customFormat="1" ht="37.9" customHeight="1">
      <c r="B1002" s="132"/>
      <c r="C1002" s="133" t="s">
        <v>1035</v>
      </c>
      <c r="D1002" s="133" t="s">
        <v>164</v>
      </c>
      <c r="E1002" s="134" t="s">
        <v>1001</v>
      </c>
      <c r="F1002" s="135" t="s">
        <v>3380</v>
      </c>
      <c r="G1002" s="136" t="s">
        <v>212</v>
      </c>
      <c r="H1002" s="137">
        <v>1</v>
      </c>
      <c r="I1002" s="138"/>
      <c r="J1002" s="139">
        <f t="shared" si="10"/>
        <v>0</v>
      </c>
      <c r="K1002" s="135" t="s">
        <v>3</v>
      </c>
      <c r="L1002" s="33"/>
      <c r="M1002" s="140" t="s">
        <v>3</v>
      </c>
      <c r="N1002" s="141" t="s">
        <v>44</v>
      </c>
      <c r="P1002" s="142">
        <f t="shared" si="11"/>
        <v>0</v>
      </c>
      <c r="Q1002" s="142">
        <v>0.096</v>
      </c>
      <c r="R1002" s="142">
        <f t="shared" si="12"/>
        <v>0.096</v>
      </c>
      <c r="S1002" s="142">
        <v>0</v>
      </c>
      <c r="T1002" s="143">
        <f t="shared" si="13"/>
        <v>0</v>
      </c>
      <c r="AR1002" s="144" t="s">
        <v>169</v>
      </c>
      <c r="AT1002" s="144" t="s">
        <v>164</v>
      </c>
      <c r="AU1002" s="144" t="s">
        <v>82</v>
      </c>
      <c r="AY1002" s="18" t="s">
        <v>161</v>
      </c>
      <c r="BE1002" s="145">
        <f t="shared" si="14"/>
        <v>0</v>
      </c>
      <c r="BF1002" s="145">
        <f t="shared" si="15"/>
        <v>0</v>
      </c>
      <c r="BG1002" s="145">
        <f t="shared" si="16"/>
        <v>0</v>
      </c>
      <c r="BH1002" s="145">
        <f t="shared" si="17"/>
        <v>0</v>
      </c>
      <c r="BI1002" s="145">
        <f t="shared" si="18"/>
        <v>0</v>
      </c>
      <c r="BJ1002" s="18" t="s">
        <v>80</v>
      </c>
      <c r="BK1002" s="145">
        <f t="shared" si="19"/>
        <v>0</v>
      </c>
      <c r="BL1002" s="18" t="s">
        <v>169</v>
      </c>
      <c r="BM1002" s="144" t="s">
        <v>3381</v>
      </c>
    </row>
    <row r="1003" spans="2:65" s="1" customFormat="1" ht="37.9" customHeight="1">
      <c r="B1003" s="132"/>
      <c r="C1003" s="133" t="s">
        <v>1040</v>
      </c>
      <c r="D1003" s="133" t="s">
        <v>164</v>
      </c>
      <c r="E1003" s="134" t="s">
        <v>1005</v>
      </c>
      <c r="F1003" s="135" t="s">
        <v>3382</v>
      </c>
      <c r="G1003" s="136" t="s">
        <v>212</v>
      </c>
      <c r="H1003" s="137">
        <v>1</v>
      </c>
      <c r="I1003" s="138"/>
      <c r="J1003" s="139">
        <f t="shared" si="10"/>
        <v>0</v>
      </c>
      <c r="K1003" s="135" t="s">
        <v>3</v>
      </c>
      <c r="L1003" s="33"/>
      <c r="M1003" s="140" t="s">
        <v>3</v>
      </c>
      <c r="N1003" s="141" t="s">
        <v>44</v>
      </c>
      <c r="P1003" s="142">
        <f t="shared" si="11"/>
        <v>0</v>
      </c>
      <c r="Q1003" s="142">
        <v>0.096</v>
      </c>
      <c r="R1003" s="142">
        <f t="shared" si="12"/>
        <v>0.096</v>
      </c>
      <c r="S1003" s="142">
        <v>0</v>
      </c>
      <c r="T1003" s="143">
        <f t="shared" si="13"/>
        <v>0</v>
      </c>
      <c r="AR1003" s="144" t="s">
        <v>169</v>
      </c>
      <c r="AT1003" s="144" t="s">
        <v>164</v>
      </c>
      <c r="AU1003" s="144" t="s">
        <v>82</v>
      </c>
      <c r="AY1003" s="18" t="s">
        <v>161</v>
      </c>
      <c r="BE1003" s="145">
        <f t="shared" si="14"/>
        <v>0</v>
      </c>
      <c r="BF1003" s="145">
        <f t="shared" si="15"/>
        <v>0</v>
      </c>
      <c r="BG1003" s="145">
        <f t="shared" si="16"/>
        <v>0</v>
      </c>
      <c r="BH1003" s="145">
        <f t="shared" si="17"/>
        <v>0</v>
      </c>
      <c r="BI1003" s="145">
        <f t="shared" si="18"/>
        <v>0</v>
      </c>
      <c r="BJ1003" s="18" t="s">
        <v>80</v>
      </c>
      <c r="BK1003" s="145">
        <f t="shared" si="19"/>
        <v>0</v>
      </c>
      <c r="BL1003" s="18" t="s">
        <v>169</v>
      </c>
      <c r="BM1003" s="144" t="s">
        <v>3383</v>
      </c>
    </row>
    <row r="1004" spans="2:65" s="1" customFormat="1" ht="37.9" customHeight="1">
      <c r="B1004" s="132"/>
      <c r="C1004" s="133" t="s">
        <v>1046</v>
      </c>
      <c r="D1004" s="133" t="s">
        <v>164</v>
      </c>
      <c r="E1004" s="134" t="s">
        <v>1009</v>
      </c>
      <c r="F1004" s="135" t="s">
        <v>3384</v>
      </c>
      <c r="G1004" s="136" t="s">
        <v>212</v>
      </c>
      <c r="H1004" s="137">
        <v>1</v>
      </c>
      <c r="I1004" s="138"/>
      <c r="J1004" s="139">
        <f t="shared" si="10"/>
        <v>0</v>
      </c>
      <c r="K1004" s="135" t="s">
        <v>3</v>
      </c>
      <c r="L1004" s="33"/>
      <c r="M1004" s="140" t="s">
        <v>3</v>
      </c>
      <c r="N1004" s="141" t="s">
        <v>44</v>
      </c>
      <c r="P1004" s="142">
        <f t="shared" si="11"/>
        <v>0</v>
      </c>
      <c r="Q1004" s="142">
        <v>0.096</v>
      </c>
      <c r="R1004" s="142">
        <f t="shared" si="12"/>
        <v>0.096</v>
      </c>
      <c r="S1004" s="142">
        <v>0</v>
      </c>
      <c r="T1004" s="143">
        <f t="shared" si="13"/>
        <v>0</v>
      </c>
      <c r="AR1004" s="144" t="s">
        <v>169</v>
      </c>
      <c r="AT1004" s="144" t="s">
        <v>164</v>
      </c>
      <c r="AU1004" s="144" t="s">
        <v>82</v>
      </c>
      <c r="AY1004" s="18" t="s">
        <v>161</v>
      </c>
      <c r="BE1004" s="145">
        <f t="shared" si="14"/>
        <v>0</v>
      </c>
      <c r="BF1004" s="145">
        <f t="shared" si="15"/>
        <v>0</v>
      </c>
      <c r="BG1004" s="145">
        <f t="shared" si="16"/>
        <v>0</v>
      </c>
      <c r="BH1004" s="145">
        <f t="shared" si="17"/>
        <v>0</v>
      </c>
      <c r="BI1004" s="145">
        <f t="shared" si="18"/>
        <v>0</v>
      </c>
      <c r="BJ1004" s="18" t="s">
        <v>80</v>
      </c>
      <c r="BK1004" s="145">
        <f t="shared" si="19"/>
        <v>0</v>
      </c>
      <c r="BL1004" s="18" t="s">
        <v>169</v>
      </c>
      <c r="BM1004" s="144" t="s">
        <v>3385</v>
      </c>
    </row>
    <row r="1005" spans="2:63" s="11" customFormat="1" ht="22.9" customHeight="1">
      <c r="B1005" s="120"/>
      <c r="D1005" s="121" t="s">
        <v>72</v>
      </c>
      <c r="E1005" s="130" t="s">
        <v>1033</v>
      </c>
      <c r="F1005" s="130" t="s">
        <v>1034</v>
      </c>
      <c r="I1005" s="123"/>
      <c r="J1005" s="131">
        <f>BK1005</f>
        <v>0</v>
      </c>
      <c r="L1005" s="120"/>
      <c r="M1005" s="125"/>
      <c r="P1005" s="126">
        <f>SUM(P1006:P1017)</f>
        <v>0</v>
      </c>
      <c r="R1005" s="126">
        <f>SUM(R1006:R1017)</f>
        <v>0</v>
      </c>
      <c r="T1005" s="127">
        <f>SUM(T1006:T1017)</f>
        <v>0</v>
      </c>
      <c r="AR1005" s="121" t="s">
        <v>80</v>
      </c>
      <c r="AT1005" s="128" t="s">
        <v>72</v>
      </c>
      <c r="AU1005" s="128" t="s">
        <v>80</v>
      </c>
      <c r="AY1005" s="121" t="s">
        <v>161</v>
      </c>
      <c r="BK1005" s="129">
        <f>SUM(BK1006:BK1017)</f>
        <v>0</v>
      </c>
    </row>
    <row r="1006" spans="2:65" s="1" customFormat="1" ht="37.9" customHeight="1">
      <c r="B1006" s="132"/>
      <c r="C1006" s="133" t="s">
        <v>1051</v>
      </c>
      <c r="D1006" s="133" t="s">
        <v>164</v>
      </c>
      <c r="E1006" s="134" t="s">
        <v>1036</v>
      </c>
      <c r="F1006" s="135" t="s">
        <v>1037</v>
      </c>
      <c r="G1006" s="136" t="s">
        <v>240</v>
      </c>
      <c r="H1006" s="137">
        <v>221.955</v>
      </c>
      <c r="I1006" s="138"/>
      <c r="J1006" s="139">
        <f>ROUND(I1006*H1006,2)</f>
        <v>0</v>
      </c>
      <c r="K1006" s="135" t="s">
        <v>168</v>
      </c>
      <c r="L1006" s="33"/>
      <c r="M1006" s="140" t="s">
        <v>3</v>
      </c>
      <c r="N1006" s="141" t="s">
        <v>44</v>
      </c>
      <c r="P1006" s="142">
        <f>O1006*H1006</f>
        <v>0</v>
      </c>
      <c r="Q1006" s="142">
        <v>0</v>
      </c>
      <c r="R1006" s="142">
        <f>Q1006*H1006</f>
        <v>0</v>
      </c>
      <c r="S1006" s="142">
        <v>0</v>
      </c>
      <c r="T1006" s="143">
        <f>S1006*H1006</f>
        <v>0</v>
      </c>
      <c r="AR1006" s="144" t="s">
        <v>169</v>
      </c>
      <c r="AT1006" s="144" t="s">
        <v>164</v>
      </c>
      <c r="AU1006" s="144" t="s">
        <v>82</v>
      </c>
      <c r="AY1006" s="18" t="s">
        <v>161</v>
      </c>
      <c r="BE1006" s="145">
        <f>IF(N1006="základní",J1006,0)</f>
        <v>0</v>
      </c>
      <c r="BF1006" s="145">
        <f>IF(N1006="snížená",J1006,0)</f>
        <v>0</v>
      </c>
      <c r="BG1006" s="145">
        <f>IF(N1006="zákl. přenesená",J1006,0)</f>
        <v>0</v>
      </c>
      <c r="BH1006" s="145">
        <f>IF(N1006="sníž. přenesená",J1006,0)</f>
        <v>0</v>
      </c>
      <c r="BI1006" s="145">
        <f>IF(N1006="nulová",J1006,0)</f>
        <v>0</v>
      </c>
      <c r="BJ1006" s="18" t="s">
        <v>80</v>
      </c>
      <c r="BK1006" s="145">
        <f>ROUND(I1006*H1006,2)</f>
        <v>0</v>
      </c>
      <c r="BL1006" s="18" t="s">
        <v>169</v>
      </c>
      <c r="BM1006" s="144" t="s">
        <v>3386</v>
      </c>
    </row>
    <row r="1007" spans="2:47" s="1" customFormat="1" ht="12">
      <c r="B1007" s="33"/>
      <c r="D1007" s="146" t="s">
        <v>171</v>
      </c>
      <c r="F1007" s="147" t="s">
        <v>1039</v>
      </c>
      <c r="I1007" s="148"/>
      <c r="L1007" s="33"/>
      <c r="M1007" s="149"/>
      <c r="T1007" s="54"/>
      <c r="AT1007" s="18" t="s">
        <v>171</v>
      </c>
      <c r="AU1007" s="18" t="s">
        <v>82</v>
      </c>
    </row>
    <row r="1008" spans="2:65" s="1" customFormat="1" ht="62.65" customHeight="1">
      <c r="B1008" s="132"/>
      <c r="C1008" s="133" t="s">
        <v>1057</v>
      </c>
      <c r="D1008" s="133" t="s">
        <v>164</v>
      </c>
      <c r="E1008" s="134" t="s">
        <v>1041</v>
      </c>
      <c r="F1008" s="135" t="s">
        <v>1042</v>
      </c>
      <c r="G1008" s="136" t="s">
        <v>240</v>
      </c>
      <c r="H1008" s="137">
        <v>443.91</v>
      </c>
      <c r="I1008" s="138"/>
      <c r="J1008" s="139">
        <f>ROUND(I1008*H1008,2)</f>
        <v>0</v>
      </c>
      <c r="K1008" s="135" t="s">
        <v>168</v>
      </c>
      <c r="L1008" s="33"/>
      <c r="M1008" s="140" t="s">
        <v>3</v>
      </c>
      <c r="N1008" s="141" t="s">
        <v>44</v>
      </c>
      <c r="P1008" s="142">
        <f>O1008*H1008</f>
        <v>0</v>
      </c>
      <c r="Q1008" s="142">
        <v>0</v>
      </c>
      <c r="R1008" s="142">
        <f>Q1008*H1008</f>
        <v>0</v>
      </c>
      <c r="S1008" s="142">
        <v>0</v>
      </c>
      <c r="T1008" s="143">
        <f>S1008*H1008</f>
        <v>0</v>
      </c>
      <c r="AR1008" s="144" t="s">
        <v>169</v>
      </c>
      <c r="AT1008" s="144" t="s">
        <v>164</v>
      </c>
      <c r="AU1008" s="144" t="s">
        <v>82</v>
      </c>
      <c r="AY1008" s="18" t="s">
        <v>161</v>
      </c>
      <c r="BE1008" s="145">
        <f>IF(N1008="základní",J1008,0)</f>
        <v>0</v>
      </c>
      <c r="BF1008" s="145">
        <f>IF(N1008="snížená",J1008,0)</f>
        <v>0</v>
      </c>
      <c r="BG1008" s="145">
        <f>IF(N1008="zákl. přenesená",J1008,0)</f>
        <v>0</v>
      </c>
      <c r="BH1008" s="145">
        <f>IF(N1008="sníž. přenesená",J1008,0)</f>
        <v>0</v>
      </c>
      <c r="BI1008" s="145">
        <f>IF(N1008="nulová",J1008,0)</f>
        <v>0</v>
      </c>
      <c r="BJ1008" s="18" t="s">
        <v>80</v>
      </c>
      <c r="BK1008" s="145">
        <f>ROUND(I1008*H1008,2)</f>
        <v>0</v>
      </c>
      <c r="BL1008" s="18" t="s">
        <v>169</v>
      </c>
      <c r="BM1008" s="144" t="s">
        <v>3387</v>
      </c>
    </row>
    <row r="1009" spans="2:47" s="1" customFormat="1" ht="12">
      <c r="B1009" s="33"/>
      <c r="D1009" s="146" t="s">
        <v>171</v>
      </c>
      <c r="F1009" s="147" t="s">
        <v>1044</v>
      </c>
      <c r="I1009" s="148"/>
      <c r="L1009" s="33"/>
      <c r="M1009" s="149"/>
      <c r="T1009" s="54"/>
      <c r="AT1009" s="18" t="s">
        <v>171</v>
      </c>
      <c r="AU1009" s="18" t="s">
        <v>82</v>
      </c>
    </row>
    <row r="1010" spans="2:51" s="13" customFormat="1" ht="12">
      <c r="B1010" s="157"/>
      <c r="D1010" s="151" t="s">
        <v>173</v>
      </c>
      <c r="F1010" s="159" t="s">
        <v>3388</v>
      </c>
      <c r="H1010" s="160">
        <v>443.91</v>
      </c>
      <c r="I1010" s="161"/>
      <c r="L1010" s="157"/>
      <c r="M1010" s="162"/>
      <c r="T1010" s="163"/>
      <c r="AT1010" s="158" t="s">
        <v>173</v>
      </c>
      <c r="AU1010" s="158" t="s">
        <v>82</v>
      </c>
      <c r="AV1010" s="13" t="s">
        <v>82</v>
      </c>
      <c r="AW1010" s="13" t="s">
        <v>4</v>
      </c>
      <c r="AX1010" s="13" t="s">
        <v>80</v>
      </c>
      <c r="AY1010" s="158" t="s">
        <v>161</v>
      </c>
    </row>
    <row r="1011" spans="2:65" s="1" customFormat="1" ht="33" customHeight="1">
      <c r="B1011" s="132"/>
      <c r="C1011" s="133" t="s">
        <v>1064</v>
      </c>
      <c r="D1011" s="133" t="s">
        <v>164</v>
      </c>
      <c r="E1011" s="134" t="s">
        <v>1047</v>
      </c>
      <c r="F1011" s="135" t="s">
        <v>1048</v>
      </c>
      <c r="G1011" s="136" t="s">
        <v>240</v>
      </c>
      <c r="H1011" s="137">
        <v>221.955</v>
      </c>
      <c r="I1011" s="138"/>
      <c r="J1011" s="139">
        <f>ROUND(I1011*H1011,2)</f>
        <v>0</v>
      </c>
      <c r="K1011" s="135" t="s">
        <v>168</v>
      </c>
      <c r="L1011" s="33"/>
      <c r="M1011" s="140" t="s">
        <v>3</v>
      </c>
      <c r="N1011" s="141" t="s">
        <v>44</v>
      </c>
      <c r="P1011" s="142">
        <f>O1011*H1011</f>
        <v>0</v>
      </c>
      <c r="Q1011" s="142">
        <v>0</v>
      </c>
      <c r="R1011" s="142">
        <f>Q1011*H1011</f>
        <v>0</v>
      </c>
      <c r="S1011" s="142">
        <v>0</v>
      </c>
      <c r="T1011" s="143">
        <f>S1011*H1011</f>
        <v>0</v>
      </c>
      <c r="AR1011" s="144" t="s">
        <v>169</v>
      </c>
      <c r="AT1011" s="144" t="s">
        <v>164</v>
      </c>
      <c r="AU1011" s="144" t="s">
        <v>82</v>
      </c>
      <c r="AY1011" s="18" t="s">
        <v>161</v>
      </c>
      <c r="BE1011" s="145">
        <f>IF(N1011="základní",J1011,0)</f>
        <v>0</v>
      </c>
      <c r="BF1011" s="145">
        <f>IF(N1011="snížená",J1011,0)</f>
        <v>0</v>
      </c>
      <c r="BG1011" s="145">
        <f>IF(N1011="zákl. přenesená",J1011,0)</f>
        <v>0</v>
      </c>
      <c r="BH1011" s="145">
        <f>IF(N1011="sníž. přenesená",J1011,0)</f>
        <v>0</v>
      </c>
      <c r="BI1011" s="145">
        <f>IF(N1011="nulová",J1011,0)</f>
        <v>0</v>
      </c>
      <c r="BJ1011" s="18" t="s">
        <v>80</v>
      </c>
      <c r="BK1011" s="145">
        <f>ROUND(I1011*H1011,2)</f>
        <v>0</v>
      </c>
      <c r="BL1011" s="18" t="s">
        <v>169</v>
      </c>
      <c r="BM1011" s="144" t="s">
        <v>3389</v>
      </c>
    </row>
    <row r="1012" spans="2:47" s="1" customFormat="1" ht="12">
      <c r="B1012" s="33"/>
      <c r="D1012" s="146" t="s">
        <v>171</v>
      </c>
      <c r="F1012" s="147" t="s">
        <v>1050</v>
      </c>
      <c r="I1012" s="148"/>
      <c r="L1012" s="33"/>
      <c r="M1012" s="149"/>
      <c r="T1012" s="54"/>
      <c r="AT1012" s="18" t="s">
        <v>171</v>
      </c>
      <c r="AU1012" s="18" t="s">
        <v>82</v>
      </c>
    </row>
    <row r="1013" spans="2:65" s="1" customFormat="1" ht="44.25" customHeight="1">
      <c r="B1013" s="132"/>
      <c r="C1013" s="133" t="s">
        <v>1073</v>
      </c>
      <c r="D1013" s="133" t="s">
        <v>164</v>
      </c>
      <c r="E1013" s="134" t="s">
        <v>1052</v>
      </c>
      <c r="F1013" s="135" t="s">
        <v>1053</v>
      </c>
      <c r="G1013" s="136" t="s">
        <v>240</v>
      </c>
      <c r="H1013" s="137">
        <v>3107.37</v>
      </c>
      <c r="I1013" s="138"/>
      <c r="J1013" s="139">
        <f>ROUND(I1013*H1013,2)</f>
        <v>0</v>
      </c>
      <c r="K1013" s="135" t="s">
        <v>168</v>
      </c>
      <c r="L1013" s="33"/>
      <c r="M1013" s="140" t="s">
        <v>3</v>
      </c>
      <c r="N1013" s="141" t="s">
        <v>44</v>
      </c>
      <c r="P1013" s="142">
        <f>O1013*H1013</f>
        <v>0</v>
      </c>
      <c r="Q1013" s="142">
        <v>0</v>
      </c>
      <c r="R1013" s="142">
        <f>Q1013*H1013</f>
        <v>0</v>
      </c>
      <c r="S1013" s="142">
        <v>0</v>
      </c>
      <c r="T1013" s="143">
        <f>S1013*H1013</f>
        <v>0</v>
      </c>
      <c r="AR1013" s="144" t="s">
        <v>169</v>
      </c>
      <c r="AT1013" s="144" t="s">
        <v>164</v>
      </c>
      <c r="AU1013" s="144" t="s">
        <v>82</v>
      </c>
      <c r="AY1013" s="18" t="s">
        <v>161</v>
      </c>
      <c r="BE1013" s="145">
        <f>IF(N1013="základní",J1013,0)</f>
        <v>0</v>
      </c>
      <c r="BF1013" s="145">
        <f>IF(N1013="snížená",J1013,0)</f>
        <v>0</v>
      </c>
      <c r="BG1013" s="145">
        <f>IF(N1013="zákl. přenesená",J1013,0)</f>
        <v>0</v>
      </c>
      <c r="BH1013" s="145">
        <f>IF(N1013="sníž. přenesená",J1013,0)</f>
        <v>0</v>
      </c>
      <c r="BI1013" s="145">
        <f>IF(N1013="nulová",J1013,0)</f>
        <v>0</v>
      </c>
      <c r="BJ1013" s="18" t="s">
        <v>80</v>
      </c>
      <c r="BK1013" s="145">
        <f>ROUND(I1013*H1013,2)</f>
        <v>0</v>
      </c>
      <c r="BL1013" s="18" t="s">
        <v>169</v>
      </c>
      <c r="BM1013" s="144" t="s">
        <v>3390</v>
      </c>
    </row>
    <row r="1014" spans="2:47" s="1" customFormat="1" ht="12">
      <c r="B1014" s="33"/>
      <c r="D1014" s="146" t="s">
        <v>171</v>
      </c>
      <c r="F1014" s="147" t="s">
        <v>1055</v>
      </c>
      <c r="I1014" s="148"/>
      <c r="L1014" s="33"/>
      <c r="M1014" s="149"/>
      <c r="T1014" s="54"/>
      <c r="AT1014" s="18" t="s">
        <v>171</v>
      </c>
      <c r="AU1014" s="18" t="s">
        <v>82</v>
      </c>
    </row>
    <row r="1015" spans="2:51" s="13" customFormat="1" ht="12">
      <c r="B1015" s="157"/>
      <c r="D1015" s="151" t="s">
        <v>173</v>
      </c>
      <c r="F1015" s="159" t="s">
        <v>3391</v>
      </c>
      <c r="H1015" s="160">
        <v>3107.37</v>
      </c>
      <c r="I1015" s="161"/>
      <c r="L1015" s="157"/>
      <c r="M1015" s="162"/>
      <c r="T1015" s="163"/>
      <c r="AT1015" s="158" t="s">
        <v>173</v>
      </c>
      <c r="AU1015" s="158" t="s">
        <v>82</v>
      </c>
      <c r="AV1015" s="13" t="s">
        <v>82</v>
      </c>
      <c r="AW1015" s="13" t="s">
        <v>4</v>
      </c>
      <c r="AX1015" s="13" t="s">
        <v>80</v>
      </c>
      <c r="AY1015" s="158" t="s">
        <v>161</v>
      </c>
    </row>
    <row r="1016" spans="2:65" s="1" customFormat="1" ht="49.15" customHeight="1">
      <c r="B1016" s="132"/>
      <c r="C1016" s="133" t="s">
        <v>1086</v>
      </c>
      <c r="D1016" s="133" t="s">
        <v>164</v>
      </c>
      <c r="E1016" s="134" t="s">
        <v>1058</v>
      </c>
      <c r="F1016" s="135" t="s">
        <v>1059</v>
      </c>
      <c r="G1016" s="136" t="s">
        <v>240</v>
      </c>
      <c r="H1016" s="137">
        <v>221.955</v>
      </c>
      <c r="I1016" s="138"/>
      <c r="J1016" s="139">
        <f>ROUND(I1016*H1016,2)</f>
        <v>0</v>
      </c>
      <c r="K1016" s="135" t="s">
        <v>168</v>
      </c>
      <c r="L1016" s="33"/>
      <c r="M1016" s="140" t="s">
        <v>3</v>
      </c>
      <c r="N1016" s="141" t="s">
        <v>44</v>
      </c>
      <c r="P1016" s="142">
        <f>O1016*H1016</f>
        <v>0</v>
      </c>
      <c r="Q1016" s="142">
        <v>0</v>
      </c>
      <c r="R1016" s="142">
        <f>Q1016*H1016</f>
        <v>0</v>
      </c>
      <c r="S1016" s="142">
        <v>0</v>
      </c>
      <c r="T1016" s="143">
        <f>S1016*H1016</f>
        <v>0</v>
      </c>
      <c r="AR1016" s="144" t="s">
        <v>169</v>
      </c>
      <c r="AT1016" s="144" t="s">
        <v>164</v>
      </c>
      <c r="AU1016" s="144" t="s">
        <v>82</v>
      </c>
      <c r="AY1016" s="18" t="s">
        <v>161</v>
      </c>
      <c r="BE1016" s="145">
        <f>IF(N1016="základní",J1016,0)</f>
        <v>0</v>
      </c>
      <c r="BF1016" s="145">
        <f>IF(N1016="snížená",J1016,0)</f>
        <v>0</v>
      </c>
      <c r="BG1016" s="145">
        <f>IF(N1016="zákl. přenesená",J1016,0)</f>
        <v>0</v>
      </c>
      <c r="BH1016" s="145">
        <f>IF(N1016="sníž. přenesená",J1016,0)</f>
        <v>0</v>
      </c>
      <c r="BI1016" s="145">
        <f>IF(N1016="nulová",J1016,0)</f>
        <v>0</v>
      </c>
      <c r="BJ1016" s="18" t="s">
        <v>80</v>
      </c>
      <c r="BK1016" s="145">
        <f>ROUND(I1016*H1016,2)</f>
        <v>0</v>
      </c>
      <c r="BL1016" s="18" t="s">
        <v>169</v>
      </c>
      <c r="BM1016" s="144" t="s">
        <v>3392</v>
      </c>
    </row>
    <row r="1017" spans="2:47" s="1" customFormat="1" ht="12">
      <c r="B1017" s="33"/>
      <c r="D1017" s="146" t="s">
        <v>171</v>
      </c>
      <c r="F1017" s="147" t="s">
        <v>1061</v>
      </c>
      <c r="I1017" s="148"/>
      <c r="L1017" s="33"/>
      <c r="M1017" s="149"/>
      <c r="T1017" s="54"/>
      <c r="AT1017" s="18" t="s">
        <v>171</v>
      </c>
      <c r="AU1017" s="18" t="s">
        <v>82</v>
      </c>
    </row>
    <row r="1018" spans="2:63" s="11" customFormat="1" ht="22.9" customHeight="1">
      <c r="B1018" s="120"/>
      <c r="D1018" s="121" t="s">
        <v>72</v>
      </c>
      <c r="E1018" s="130" t="s">
        <v>1062</v>
      </c>
      <c r="F1018" s="130" t="s">
        <v>1063</v>
      </c>
      <c r="I1018" s="123"/>
      <c r="J1018" s="131">
        <f>BK1018</f>
        <v>0</v>
      </c>
      <c r="L1018" s="120"/>
      <c r="M1018" s="125"/>
      <c r="P1018" s="126">
        <f>SUM(P1019:P1020)</f>
        <v>0</v>
      </c>
      <c r="R1018" s="126">
        <f>SUM(R1019:R1020)</f>
        <v>0</v>
      </c>
      <c r="T1018" s="127">
        <f>SUM(T1019:T1020)</f>
        <v>0</v>
      </c>
      <c r="AR1018" s="121" t="s">
        <v>80</v>
      </c>
      <c r="AT1018" s="128" t="s">
        <v>72</v>
      </c>
      <c r="AU1018" s="128" t="s">
        <v>80</v>
      </c>
      <c r="AY1018" s="121" t="s">
        <v>161</v>
      </c>
      <c r="BK1018" s="129">
        <f>SUM(BK1019:BK1020)</f>
        <v>0</v>
      </c>
    </row>
    <row r="1019" spans="2:65" s="1" customFormat="1" ht="55.5" customHeight="1">
      <c r="B1019" s="132"/>
      <c r="C1019" s="133" t="s">
        <v>1094</v>
      </c>
      <c r="D1019" s="133" t="s">
        <v>164</v>
      </c>
      <c r="E1019" s="134" t="s">
        <v>1065</v>
      </c>
      <c r="F1019" s="135" t="s">
        <v>1066</v>
      </c>
      <c r="G1019" s="136" t="s">
        <v>240</v>
      </c>
      <c r="H1019" s="137">
        <v>258.261</v>
      </c>
      <c r="I1019" s="138"/>
      <c r="J1019" s="139">
        <f>ROUND(I1019*H1019,2)</f>
        <v>0</v>
      </c>
      <c r="K1019" s="135" t="s">
        <v>168</v>
      </c>
      <c r="L1019" s="33"/>
      <c r="M1019" s="140" t="s">
        <v>3</v>
      </c>
      <c r="N1019" s="141" t="s">
        <v>44</v>
      </c>
      <c r="P1019" s="142">
        <f>O1019*H1019</f>
        <v>0</v>
      </c>
      <c r="Q1019" s="142">
        <v>0</v>
      </c>
      <c r="R1019" s="142">
        <f>Q1019*H1019</f>
        <v>0</v>
      </c>
      <c r="S1019" s="142">
        <v>0</v>
      </c>
      <c r="T1019" s="143">
        <f>S1019*H1019</f>
        <v>0</v>
      </c>
      <c r="AR1019" s="144" t="s">
        <v>169</v>
      </c>
      <c r="AT1019" s="144" t="s">
        <v>164</v>
      </c>
      <c r="AU1019" s="144" t="s">
        <v>82</v>
      </c>
      <c r="AY1019" s="18" t="s">
        <v>161</v>
      </c>
      <c r="BE1019" s="145">
        <f>IF(N1019="základní",J1019,0)</f>
        <v>0</v>
      </c>
      <c r="BF1019" s="145">
        <f>IF(N1019="snížená",J1019,0)</f>
        <v>0</v>
      </c>
      <c r="BG1019" s="145">
        <f>IF(N1019="zákl. přenesená",J1019,0)</f>
        <v>0</v>
      </c>
      <c r="BH1019" s="145">
        <f>IF(N1019="sníž. přenesená",J1019,0)</f>
        <v>0</v>
      </c>
      <c r="BI1019" s="145">
        <f>IF(N1019="nulová",J1019,0)</f>
        <v>0</v>
      </c>
      <c r="BJ1019" s="18" t="s">
        <v>80</v>
      </c>
      <c r="BK1019" s="145">
        <f>ROUND(I1019*H1019,2)</f>
        <v>0</v>
      </c>
      <c r="BL1019" s="18" t="s">
        <v>169</v>
      </c>
      <c r="BM1019" s="144" t="s">
        <v>3393</v>
      </c>
    </row>
    <row r="1020" spans="2:47" s="1" customFormat="1" ht="12">
      <c r="B1020" s="33"/>
      <c r="D1020" s="146" t="s">
        <v>171</v>
      </c>
      <c r="F1020" s="147" t="s">
        <v>1068</v>
      </c>
      <c r="I1020" s="148"/>
      <c r="L1020" s="33"/>
      <c r="M1020" s="149"/>
      <c r="T1020" s="54"/>
      <c r="AT1020" s="18" t="s">
        <v>171</v>
      </c>
      <c r="AU1020" s="18" t="s">
        <v>82</v>
      </c>
    </row>
    <row r="1021" spans="2:63" s="11" customFormat="1" ht="25.9" customHeight="1">
      <c r="B1021" s="120"/>
      <c r="D1021" s="121" t="s">
        <v>72</v>
      </c>
      <c r="E1021" s="122" t="s">
        <v>1069</v>
      </c>
      <c r="F1021" s="122" t="s">
        <v>1070</v>
      </c>
      <c r="I1021" s="123"/>
      <c r="J1021" s="124">
        <f>BK1021</f>
        <v>0</v>
      </c>
      <c r="L1021" s="120"/>
      <c r="M1021" s="125"/>
      <c r="P1021" s="126">
        <f>P1022+P1078+P1135+P1148+P1158+P1311+P1324+P1369+P1393+P1460+P1491+P1503+P1641+P1706+P1724</f>
        <v>0</v>
      </c>
      <c r="R1021" s="126">
        <f>R1022+R1078+R1135+R1148+R1158+R1311+R1324+R1369+R1393+R1460+R1491+R1503+R1641+R1706+R1724</f>
        <v>36.823008269999995</v>
      </c>
      <c r="T1021" s="127">
        <f>T1022+T1078+T1135+T1148+T1158+T1311+T1324+T1369+T1393+T1460+T1491+T1503+T1641+T1706+T1724</f>
        <v>27.345080799999995</v>
      </c>
      <c r="AR1021" s="121" t="s">
        <v>82</v>
      </c>
      <c r="AT1021" s="128" t="s">
        <v>72</v>
      </c>
      <c r="AU1021" s="128" t="s">
        <v>73</v>
      </c>
      <c r="AY1021" s="121" t="s">
        <v>161</v>
      </c>
      <c r="BK1021" s="129">
        <f>BK1022+BK1078+BK1135+BK1148+BK1158+BK1311+BK1324+BK1369+BK1393+BK1460+BK1491+BK1503+BK1641+BK1706+BK1724</f>
        <v>0</v>
      </c>
    </row>
    <row r="1022" spans="2:63" s="11" customFormat="1" ht="22.9" customHeight="1">
      <c r="B1022" s="120"/>
      <c r="D1022" s="121" t="s">
        <v>72</v>
      </c>
      <c r="E1022" s="130" t="s">
        <v>1071</v>
      </c>
      <c r="F1022" s="130" t="s">
        <v>1072</v>
      </c>
      <c r="I1022" s="123"/>
      <c r="J1022" s="131">
        <f>BK1022</f>
        <v>0</v>
      </c>
      <c r="L1022" s="120"/>
      <c r="M1022" s="125"/>
      <c r="P1022" s="126">
        <f>SUM(P1023:P1077)</f>
        <v>0</v>
      </c>
      <c r="R1022" s="126">
        <f>SUM(R1023:R1077)</f>
        <v>3.1509305000000003</v>
      </c>
      <c r="T1022" s="127">
        <f>SUM(T1023:T1077)</f>
        <v>0</v>
      </c>
      <c r="AR1022" s="121" t="s">
        <v>82</v>
      </c>
      <c r="AT1022" s="128" t="s">
        <v>72</v>
      </c>
      <c r="AU1022" s="128" t="s">
        <v>80</v>
      </c>
      <c r="AY1022" s="121" t="s">
        <v>161</v>
      </c>
      <c r="BK1022" s="129">
        <f>SUM(BK1023:BK1077)</f>
        <v>0</v>
      </c>
    </row>
    <row r="1023" spans="2:65" s="1" customFormat="1" ht="37.9" customHeight="1">
      <c r="B1023" s="132"/>
      <c r="C1023" s="133" t="s">
        <v>1099</v>
      </c>
      <c r="D1023" s="133" t="s">
        <v>164</v>
      </c>
      <c r="E1023" s="134" t="s">
        <v>3394</v>
      </c>
      <c r="F1023" s="135" t="s">
        <v>3395</v>
      </c>
      <c r="G1023" s="136" t="s">
        <v>167</v>
      </c>
      <c r="H1023" s="137">
        <v>357.96</v>
      </c>
      <c r="I1023" s="138"/>
      <c r="J1023" s="139">
        <f>ROUND(I1023*H1023,2)</f>
        <v>0</v>
      </c>
      <c r="K1023" s="135" t="s">
        <v>168</v>
      </c>
      <c r="L1023" s="33"/>
      <c r="M1023" s="140" t="s">
        <v>3</v>
      </c>
      <c r="N1023" s="141" t="s">
        <v>44</v>
      </c>
      <c r="P1023" s="142">
        <f>O1023*H1023</f>
        <v>0</v>
      </c>
      <c r="Q1023" s="142">
        <v>0</v>
      </c>
      <c r="R1023" s="142">
        <f>Q1023*H1023</f>
        <v>0</v>
      </c>
      <c r="S1023" s="142">
        <v>0</v>
      </c>
      <c r="T1023" s="143">
        <f>S1023*H1023</f>
        <v>0</v>
      </c>
      <c r="AR1023" s="144" t="s">
        <v>310</v>
      </c>
      <c r="AT1023" s="144" t="s">
        <v>164</v>
      </c>
      <c r="AU1023" s="144" t="s">
        <v>82</v>
      </c>
      <c r="AY1023" s="18" t="s">
        <v>161</v>
      </c>
      <c r="BE1023" s="145">
        <f>IF(N1023="základní",J1023,0)</f>
        <v>0</v>
      </c>
      <c r="BF1023" s="145">
        <f>IF(N1023="snížená",J1023,0)</f>
        <v>0</v>
      </c>
      <c r="BG1023" s="145">
        <f>IF(N1023="zákl. přenesená",J1023,0)</f>
        <v>0</v>
      </c>
      <c r="BH1023" s="145">
        <f>IF(N1023="sníž. přenesená",J1023,0)</f>
        <v>0</v>
      </c>
      <c r="BI1023" s="145">
        <f>IF(N1023="nulová",J1023,0)</f>
        <v>0</v>
      </c>
      <c r="BJ1023" s="18" t="s">
        <v>80</v>
      </c>
      <c r="BK1023" s="145">
        <f>ROUND(I1023*H1023,2)</f>
        <v>0</v>
      </c>
      <c r="BL1023" s="18" t="s">
        <v>310</v>
      </c>
      <c r="BM1023" s="144" t="s">
        <v>3396</v>
      </c>
    </row>
    <row r="1024" spans="2:47" s="1" customFormat="1" ht="12">
      <c r="B1024" s="33"/>
      <c r="D1024" s="146" t="s">
        <v>171</v>
      </c>
      <c r="F1024" s="147" t="s">
        <v>3397</v>
      </c>
      <c r="I1024" s="148"/>
      <c r="L1024" s="33"/>
      <c r="M1024" s="149"/>
      <c r="T1024" s="54"/>
      <c r="AT1024" s="18" t="s">
        <v>171</v>
      </c>
      <c r="AU1024" s="18" t="s">
        <v>82</v>
      </c>
    </row>
    <row r="1025" spans="2:51" s="12" customFormat="1" ht="12">
      <c r="B1025" s="150"/>
      <c r="D1025" s="151" t="s">
        <v>173</v>
      </c>
      <c r="E1025" s="152" t="s">
        <v>3</v>
      </c>
      <c r="F1025" s="153" t="s">
        <v>2871</v>
      </c>
      <c r="H1025" s="152" t="s">
        <v>3</v>
      </c>
      <c r="I1025" s="154"/>
      <c r="L1025" s="150"/>
      <c r="M1025" s="155"/>
      <c r="T1025" s="156"/>
      <c r="AT1025" s="152" t="s">
        <v>173</v>
      </c>
      <c r="AU1025" s="152" t="s">
        <v>82</v>
      </c>
      <c r="AV1025" s="12" t="s">
        <v>80</v>
      </c>
      <c r="AW1025" s="12" t="s">
        <v>32</v>
      </c>
      <c r="AX1025" s="12" t="s">
        <v>73</v>
      </c>
      <c r="AY1025" s="152" t="s">
        <v>161</v>
      </c>
    </row>
    <row r="1026" spans="2:51" s="13" customFormat="1" ht="12">
      <c r="B1026" s="157"/>
      <c r="D1026" s="151" t="s">
        <v>173</v>
      </c>
      <c r="E1026" s="158" t="s">
        <v>3</v>
      </c>
      <c r="F1026" s="159" t="s">
        <v>2872</v>
      </c>
      <c r="H1026" s="160">
        <v>254.47</v>
      </c>
      <c r="I1026" s="161"/>
      <c r="L1026" s="157"/>
      <c r="M1026" s="162"/>
      <c r="T1026" s="163"/>
      <c r="AT1026" s="158" t="s">
        <v>173</v>
      </c>
      <c r="AU1026" s="158" t="s">
        <v>82</v>
      </c>
      <c r="AV1026" s="13" t="s">
        <v>82</v>
      </c>
      <c r="AW1026" s="13" t="s">
        <v>32</v>
      </c>
      <c r="AX1026" s="13" t="s">
        <v>73</v>
      </c>
      <c r="AY1026" s="158" t="s">
        <v>161</v>
      </c>
    </row>
    <row r="1027" spans="2:51" s="12" customFormat="1" ht="12">
      <c r="B1027" s="150"/>
      <c r="D1027" s="151" t="s">
        <v>173</v>
      </c>
      <c r="E1027" s="152" t="s">
        <v>3</v>
      </c>
      <c r="F1027" s="153" t="s">
        <v>3163</v>
      </c>
      <c r="H1027" s="152" t="s">
        <v>3</v>
      </c>
      <c r="I1027" s="154"/>
      <c r="L1027" s="150"/>
      <c r="M1027" s="155"/>
      <c r="T1027" s="156"/>
      <c r="AT1027" s="152" t="s">
        <v>173</v>
      </c>
      <c r="AU1027" s="152" t="s">
        <v>82</v>
      </c>
      <c r="AV1027" s="12" t="s">
        <v>80</v>
      </c>
      <c r="AW1027" s="12" t="s">
        <v>32</v>
      </c>
      <c r="AX1027" s="12" t="s">
        <v>73</v>
      </c>
      <c r="AY1027" s="152" t="s">
        <v>161</v>
      </c>
    </row>
    <row r="1028" spans="2:51" s="13" customFormat="1" ht="12">
      <c r="B1028" s="157"/>
      <c r="D1028" s="151" t="s">
        <v>173</v>
      </c>
      <c r="E1028" s="158" t="s">
        <v>3</v>
      </c>
      <c r="F1028" s="159" t="s">
        <v>3164</v>
      </c>
      <c r="H1028" s="160">
        <v>103.49</v>
      </c>
      <c r="I1028" s="161"/>
      <c r="L1028" s="157"/>
      <c r="M1028" s="162"/>
      <c r="T1028" s="163"/>
      <c r="AT1028" s="158" t="s">
        <v>173</v>
      </c>
      <c r="AU1028" s="158" t="s">
        <v>82</v>
      </c>
      <c r="AV1028" s="13" t="s">
        <v>82</v>
      </c>
      <c r="AW1028" s="13" t="s">
        <v>32</v>
      </c>
      <c r="AX1028" s="13" t="s">
        <v>73</v>
      </c>
      <c r="AY1028" s="158" t="s">
        <v>161</v>
      </c>
    </row>
    <row r="1029" spans="2:51" s="14" customFormat="1" ht="12">
      <c r="B1029" s="164"/>
      <c r="D1029" s="151" t="s">
        <v>173</v>
      </c>
      <c r="E1029" s="165" t="s">
        <v>3</v>
      </c>
      <c r="F1029" s="166" t="s">
        <v>192</v>
      </c>
      <c r="H1029" s="167">
        <v>357.96</v>
      </c>
      <c r="I1029" s="168"/>
      <c r="L1029" s="164"/>
      <c r="M1029" s="169"/>
      <c r="T1029" s="170"/>
      <c r="AT1029" s="165" t="s">
        <v>173</v>
      </c>
      <c r="AU1029" s="165" t="s">
        <v>82</v>
      </c>
      <c r="AV1029" s="14" t="s">
        <v>169</v>
      </c>
      <c r="AW1029" s="14" t="s">
        <v>32</v>
      </c>
      <c r="AX1029" s="14" t="s">
        <v>80</v>
      </c>
      <c r="AY1029" s="165" t="s">
        <v>161</v>
      </c>
    </row>
    <row r="1030" spans="2:65" s="1" customFormat="1" ht="16.5" customHeight="1">
      <c r="B1030" s="132"/>
      <c r="C1030" s="171" t="s">
        <v>1106</v>
      </c>
      <c r="D1030" s="171" t="s">
        <v>193</v>
      </c>
      <c r="E1030" s="172" t="s">
        <v>3398</v>
      </c>
      <c r="F1030" s="173" t="s">
        <v>3399</v>
      </c>
      <c r="G1030" s="174" t="s">
        <v>240</v>
      </c>
      <c r="H1030" s="175">
        <v>0.107</v>
      </c>
      <c r="I1030" s="176"/>
      <c r="J1030" s="177">
        <f>ROUND(I1030*H1030,2)</f>
        <v>0</v>
      </c>
      <c r="K1030" s="173" t="s">
        <v>168</v>
      </c>
      <c r="L1030" s="178"/>
      <c r="M1030" s="179" t="s">
        <v>3</v>
      </c>
      <c r="N1030" s="180" t="s">
        <v>44</v>
      </c>
      <c r="P1030" s="142">
        <f>O1030*H1030</f>
        <v>0</v>
      </c>
      <c r="Q1030" s="142">
        <v>1</v>
      </c>
      <c r="R1030" s="142">
        <f>Q1030*H1030</f>
        <v>0.107</v>
      </c>
      <c r="S1030" s="142">
        <v>0</v>
      </c>
      <c r="T1030" s="143">
        <f>S1030*H1030</f>
        <v>0</v>
      </c>
      <c r="AR1030" s="144" t="s">
        <v>488</v>
      </c>
      <c r="AT1030" s="144" t="s">
        <v>193</v>
      </c>
      <c r="AU1030" s="144" t="s">
        <v>82</v>
      </c>
      <c r="AY1030" s="18" t="s">
        <v>161</v>
      </c>
      <c r="BE1030" s="145">
        <f>IF(N1030="základní",J1030,0)</f>
        <v>0</v>
      </c>
      <c r="BF1030" s="145">
        <f>IF(N1030="snížená",J1030,0)</f>
        <v>0</v>
      </c>
      <c r="BG1030" s="145">
        <f>IF(N1030="zákl. přenesená",J1030,0)</f>
        <v>0</v>
      </c>
      <c r="BH1030" s="145">
        <f>IF(N1030="sníž. přenesená",J1030,0)</f>
        <v>0</v>
      </c>
      <c r="BI1030" s="145">
        <f>IF(N1030="nulová",J1030,0)</f>
        <v>0</v>
      </c>
      <c r="BJ1030" s="18" t="s">
        <v>80</v>
      </c>
      <c r="BK1030" s="145">
        <f>ROUND(I1030*H1030,2)</f>
        <v>0</v>
      </c>
      <c r="BL1030" s="18" t="s">
        <v>310</v>
      </c>
      <c r="BM1030" s="144" t="s">
        <v>3400</v>
      </c>
    </row>
    <row r="1031" spans="2:47" s="1" customFormat="1" ht="12">
      <c r="B1031" s="33"/>
      <c r="D1031" s="146" t="s">
        <v>171</v>
      </c>
      <c r="F1031" s="147" t="s">
        <v>3401</v>
      </c>
      <c r="I1031" s="148"/>
      <c r="L1031" s="33"/>
      <c r="M1031" s="149"/>
      <c r="T1031" s="54"/>
      <c r="AT1031" s="18" t="s">
        <v>171</v>
      </c>
      <c r="AU1031" s="18" t="s">
        <v>82</v>
      </c>
    </row>
    <row r="1032" spans="2:51" s="13" customFormat="1" ht="12">
      <c r="B1032" s="157"/>
      <c r="D1032" s="151" t="s">
        <v>173</v>
      </c>
      <c r="E1032" s="158" t="s">
        <v>3</v>
      </c>
      <c r="F1032" s="159" t="s">
        <v>3402</v>
      </c>
      <c r="H1032" s="160">
        <v>0.107</v>
      </c>
      <c r="I1032" s="161"/>
      <c r="L1032" s="157"/>
      <c r="M1032" s="162"/>
      <c r="T1032" s="163"/>
      <c r="AT1032" s="158" t="s">
        <v>173</v>
      </c>
      <c r="AU1032" s="158" t="s">
        <v>82</v>
      </c>
      <c r="AV1032" s="13" t="s">
        <v>82</v>
      </c>
      <c r="AW1032" s="13" t="s">
        <v>32</v>
      </c>
      <c r="AX1032" s="13" t="s">
        <v>80</v>
      </c>
      <c r="AY1032" s="158" t="s">
        <v>161</v>
      </c>
    </row>
    <row r="1033" spans="2:65" s="1" customFormat="1" ht="24.2" customHeight="1">
      <c r="B1033" s="132"/>
      <c r="C1033" s="133" t="s">
        <v>1117</v>
      </c>
      <c r="D1033" s="133" t="s">
        <v>164</v>
      </c>
      <c r="E1033" s="134" t="s">
        <v>3403</v>
      </c>
      <c r="F1033" s="135" t="s">
        <v>3404</v>
      </c>
      <c r="G1033" s="136" t="s">
        <v>167</v>
      </c>
      <c r="H1033" s="137">
        <v>357.96</v>
      </c>
      <c r="I1033" s="138"/>
      <c r="J1033" s="139">
        <f>ROUND(I1033*H1033,2)</f>
        <v>0</v>
      </c>
      <c r="K1033" s="135" t="s">
        <v>168</v>
      </c>
      <c r="L1033" s="33"/>
      <c r="M1033" s="140" t="s">
        <v>3</v>
      </c>
      <c r="N1033" s="141" t="s">
        <v>44</v>
      </c>
      <c r="P1033" s="142">
        <f>O1033*H1033</f>
        <v>0</v>
      </c>
      <c r="Q1033" s="142">
        <v>0.0004</v>
      </c>
      <c r="R1033" s="142">
        <f>Q1033*H1033</f>
        <v>0.143184</v>
      </c>
      <c r="S1033" s="142">
        <v>0</v>
      </c>
      <c r="T1033" s="143">
        <f>S1033*H1033</f>
        <v>0</v>
      </c>
      <c r="AR1033" s="144" t="s">
        <v>310</v>
      </c>
      <c r="AT1033" s="144" t="s">
        <v>164</v>
      </c>
      <c r="AU1033" s="144" t="s">
        <v>82</v>
      </c>
      <c r="AY1033" s="18" t="s">
        <v>161</v>
      </c>
      <c r="BE1033" s="145">
        <f>IF(N1033="základní",J1033,0)</f>
        <v>0</v>
      </c>
      <c r="BF1033" s="145">
        <f>IF(N1033="snížená",J1033,0)</f>
        <v>0</v>
      </c>
      <c r="BG1033" s="145">
        <f>IF(N1033="zákl. přenesená",J1033,0)</f>
        <v>0</v>
      </c>
      <c r="BH1033" s="145">
        <f>IF(N1033="sníž. přenesená",J1033,0)</f>
        <v>0</v>
      </c>
      <c r="BI1033" s="145">
        <f>IF(N1033="nulová",J1033,0)</f>
        <v>0</v>
      </c>
      <c r="BJ1033" s="18" t="s">
        <v>80</v>
      </c>
      <c r="BK1033" s="145">
        <f>ROUND(I1033*H1033,2)</f>
        <v>0</v>
      </c>
      <c r="BL1033" s="18" t="s">
        <v>310</v>
      </c>
      <c r="BM1033" s="144" t="s">
        <v>3405</v>
      </c>
    </row>
    <row r="1034" spans="2:47" s="1" customFormat="1" ht="12">
      <c r="B1034" s="33"/>
      <c r="D1034" s="146" t="s">
        <v>171</v>
      </c>
      <c r="F1034" s="147" t="s">
        <v>3406</v>
      </c>
      <c r="I1034" s="148"/>
      <c r="L1034" s="33"/>
      <c r="M1034" s="149"/>
      <c r="T1034" s="54"/>
      <c r="AT1034" s="18" t="s">
        <v>171</v>
      </c>
      <c r="AU1034" s="18" t="s">
        <v>82</v>
      </c>
    </row>
    <row r="1035" spans="2:51" s="12" customFormat="1" ht="12">
      <c r="B1035" s="150"/>
      <c r="D1035" s="151" t="s">
        <v>173</v>
      </c>
      <c r="E1035" s="152" t="s">
        <v>3</v>
      </c>
      <c r="F1035" s="153" t="s">
        <v>2871</v>
      </c>
      <c r="H1035" s="152" t="s">
        <v>3</v>
      </c>
      <c r="I1035" s="154"/>
      <c r="L1035" s="150"/>
      <c r="M1035" s="155"/>
      <c r="T1035" s="156"/>
      <c r="AT1035" s="152" t="s">
        <v>173</v>
      </c>
      <c r="AU1035" s="152" t="s">
        <v>82</v>
      </c>
      <c r="AV1035" s="12" t="s">
        <v>80</v>
      </c>
      <c r="AW1035" s="12" t="s">
        <v>32</v>
      </c>
      <c r="AX1035" s="12" t="s">
        <v>73</v>
      </c>
      <c r="AY1035" s="152" t="s">
        <v>161</v>
      </c>
    </row>
    <row r="1036" spans="2:51" s="13" customFormat="1" ht="12">
      <c r="B1036" s="157"/>
      <c r="D1036" s="151" t="s">
        <v>173</v>
      </c>
      <c r="E1036" s="158" t="s">
        <v>3</v>
      </c>
      <c r="F1036" s="159" t="s">
        <v>2872</v>
      </c>
      <c r="H1036" s="160">
        <v>254.47</v>
      </c>
      <c r="I1036" s="161"/>
      <c r="L1036" s="157"/>
      <c r="M1036" s="162"/>
      <c r="T1036" s="163"/>
      <c r="AT1036" s="158" t="s">
        <v>173</v>
      </c>
      <c r="AU1036" s="158" t="s">
        <v>82</v>
      </c>
      <c r="AV1036" s="13" t="s">
        <v>82</v>
      </c>
      <c r="AW1036" s="13" t="s">
        <v>32</v>
      </c>
      <c r="AX1036" s="13" t="s">
        <v>73</v>
      </c>
      <c r="AY1036" s="158" t="s">
        <v>161</v>
      </c>
    </row>
    <row r="1037" spans="2:51" s="12" customFormat="1" ht="12">
      <c r="B1037" s="150"/>
      <c r="D1037" s="151" t="s">
        <v>173</v>
      </c>
      <c r="E1037" s="152" t="s">
        <v>3</v>
      </c>
      <c r="F1037" s="153" t="s">
        <v>3163</v>
      </c>
      <c r="H1037" s="152" t="s">
        <v>3</v>
      </c>
      <c r="I1037" s="154"/>
      <c r="L1037" s="150"/>
      <c r="M1037" s="155"/>
      <c r="T1037" s="156"/>
      <c r="AT1037" s="152" t="s">
        <v>173</v>
      </c>
      <c r="AU1037" s="152" t="s">
        <v>82</v>
      </c>
      <c r="AV1037" s="12" t="s">
        <v>80</v>
      </c>
      <c r="AW1037" s="12" t="s">
        <v>32</v>
      </c>
      <c r="AX1037" s="12" t="s">
        <v>73</v>
      </c>
      <c r="AY1037" s="152" t="s">
        <v>161</v>
      </c>
    </row>
    <row r="1038" spans="2:51" s="13" customFormat="1" ht="12">
      <c r="B1038" s="157"/>
      <c r="D1038" s="151" t="s">
        <v>173</v>
      </c>
      <c r="E1038" s="158" t="s">
        <v>3</v>
      </c>
      <c r="F1038" s="159" t="s">
        <v>3164</v>
      </c>
      <c r="H1038" s="160">
        <v>103.49</v>
      </c>
      <c r="I1038" s="161"/>
      <c r="L1038" s="157"/>
      <c r="M1038" s="162"/>
      <c r="T1038" s="163"/>
      <c r="AT1038" s="158" t="s">
        <v>173</v>
      </c>
      <c r="AU1038" s="158" t="s">
        <v>82</v>
      </c>
      <c r="AV1038" s="13" t="s">
        <v>82</v>
      </c>
      <c r="AW1038" s="13" t="s">
        <v>32</v>
      </c>
      <c r="AX1038" s="13" t="s">
        <v>73</v>
      </c>
      <c r="AY1038" s="158" t="s">
        <v>161</v>
      </c>
    </row>
    <row r="1039" spans="2:51" s="14" customFormat="1" ht="12">
      <c r="B1039" s="164"/>
      <c r="D1039" s="151" t="s">
        <v>173</v>
      </c>
      <c r="E1039" s="165" t="s">
        <v>3</v>
      </c>
      <c r="F1039" s="166" t="s">
        <v>192</v>
      </c>
      <c r="H1039" s="167">
        <v>357.96</v>
      </c>
      <c r="I1039" s="168"/>
      <c r="L1039" s="164"/>
      <c r="M1039" s="169"/>
      <c r="T1039" s="170"/>
      <c r="AT1039" s="165" t="s">
        <v>173</v>
      </c>
      <c r="AU1039" s="165" t="s">
        <v>82</v>
      </c>
      <c r="AV1039" s="14" t="s">
        <v>169</v>
      </c>
      <c r="AW1039" s="14" t="s">
        <v>32</v>
      </c>
      <c r="AX1039" s="14" t="s">
        <v>80</v>
      </c>
      <c r="AY1039" s="165" t="s">
        <v>161</v>
      </c>
    </row>
    <row r="1040" spans="2:65" s="1" customFormat="1" ht="44.25" customHeight="1">
      <c r="B1040" s="132"/>
      <c r="C1040" s="171" t="s">
        <v>1123</v>
      </c>
      <c r="D1040" s="171" t="s">
        <v>193</v>
      </c>
      <c r="E1040" s="172" t="s">
        <v>3407</v>
      </c>
      <c r="F1040" s="173" t="s">
        <v>3408</v>
      </c>
      <c r="G1040" s="174" t="s">
        <v>167</v>
      </c>
      <c r="H1040" s="175">
        <v>411.654</v>
      </c>
      <c r="I1040" s="176"/>
      <c r="J1040" s="177">
        <f>ROUND(I1040*H1040,2)</f>
        <v>0</v>
      </c>
      <c r="K1040" s="173" t="s">
        <v>168</v>
      </c>
      <c r="L1040" s="178"/>
      <c r="M1040" s="179" t="s">
        <v>3</v>
      </c>
      <c r="N1040" s="180" t="s">
        <v>44</v>
      </c>
      <c r="P1040" s="142">
        <f>O1040*H1040</f>
        <v>0</v>
      </c>
      <c r="Q1040" s="142">
        <v>0.0048</v>
      </c>
      <c r="R1040" s="142">
        <f>Q1040*H1040</f>
        <v>1.9759391999999998</v>
      </c>
      <c r="S1040" s="142">
        <v>0</v>
      </c>
      <c r="T1040" s="143">
        <f>S1040*H1040</f>
        <v>0</v>
      </c>
      <c r="AR1040" s="144" t="s">
        <v>488</v>
      </c>
      <c r="AT1040" s="144" t="s">
        <v>193</v>
      </c>
      <c r="AU1040" s="144" t="s">
        <v>82</v>
      </c>
      <c r="AY1040" s="18" t="s">
        <v>161</v>
      </c>
      <c r="BE1040" s="145">
        <f>IF(N1040="základní",J1040,0)</f>
        <v>0</v>
      </c>
      <c r="BF1040" s="145">
        <f>IF(N1040="snížená",J1040,0)</f>
        <v>0</v>
      </c>
      <c r="BG1040" s="145">
        <f>IF(N1040="zákl. přenesená",J1040,0)</f>
        <v>0</v>
      </c>
      <c r="BH1040" s="145">
        <f>IF(N1040="sníž. přenesená",J1040,0)</f>
        <v>0</v>
      </c>
      <c r="BI1040" s="145">
        <f>IF(N1040="nulová",J1040,0)</f>
        <v>0</v>
      </c>
      <c r="BJ1040" s="18" t="s">
        <v>80</v>
      </c>
      <c r="BK1040" s="145">
        <f>ROUND(I1040*H1040,2)</f>
        <v>0</v>
      </c>
      <c r="BL1040" s="18" t="s">
        <v>310</v>
      </c>
      <c r="BM1040" s="144" t="s">
        <v>3409</v>
      </c>
    </row>
    <row r="1041" spans="2:47" s="1" customFormat="1" ht="12">
      <c r="B1041" s="33"/>
      <c r="D1041" s="146" t="s">
        <v>171</v>
      </c>
      <c r="F1041" s="147" t="s">
        <v>3410</v>
      </c>
      <c r="I1041" s="148"/>
      <c r="L1041" s="33"/>
      <c r="M1041" s="149"/>
      <c r="T1041" s="54"/>
      <c r="AT1041" s="18" t="s">
        <v>171</v>
      </c>
      <c r="AU1041" s="18" t="s">
        <v>82</v>
      </c>
    </row>
    <row r="1042" spans="2:51" s="13" customFormat="1" ht="12">
      <c r="B1042" s="157"/>
      <c r="D1042" s="151" t="s">
        <v>173</v>
      </c>
      <c r="E1042" s="158" t="s">
        <v>3</v>
      </c>
      <c r="F1042" s="159" t="s">
        <v>3411</v>
      </c>
      <c r="H1042" s="160">
        <v>411.654</v>
      </c>
      <c r="I1042" s="161"/>
      <c r="L1042" s="157"/>
      <c r="M1042" s="162"/>
      <c r="T1042" s="163"/>
      <c r="AT1042" s="158" t="s">
        <v>173</v>
      </c>
      <c r="AU1042" s="158" t="s">
        <v>82</v>
      </c>
      <c r="AV1042" s="13" t="s">
        <v>82</v>
      </c>
      <c r="AW1042" s="13" t="s">
        <v>32</v>
      </c>
      <c r="AX1042" s="13" t="s">
        <v>80</v>
      </c>
      <c r="AY1042" s="158" t="s">
        <v>161</v>
      </c>
    </row>
    <row r="1043" spans="2:65" s="1" customFormat="1" ht="33" customHeight="1">
      <c r="B1043" s="132"/>
      <c r="C1043" s="133" t="s">
        <v>1130</v>
      </c>
      <c r="D1043" s="133" t="s">
        <v>164</v>
      </c>
      <c r="E1043" s="134" t="s">
        <v>1074</v>
      </c>
      <c r="F1043" s="135" t="s">
        <v>1075</v>
      </c>
      <c r="G1043" s="136" t="s">
        <v>167</v>
      </c>
      <c r="H1043" s="137">
        <v>40.38</v>
      </c>
      <c r="I1043" s="138"/>
      <c r="J1043" s="139">
        <f>ROUND(I1043*H1043,2)</f>
        <v>0</v>
      </c>
      <c r="K1043" s="135" t="s">
        <v>168</v>
      </c>
      <c r="L1043" s="33"/>
      <c r="M1043" s="140" t="s">
        <v>3</v>
      </c>
      <c r="N1043" s="141" t="s">
        <v>44</v>
      </c>
      <c r="P1043" s="142">
        <f>O1043*H1043</f>
        <v>0</v>
      </c>
      <c r="Q1043" s="142">
        <v>0.00451</v>
      </c>
      <c r="R1043" s="142">
        <f>Q1043*H1043</f>
        <v>0.18211380000000002</v>
      </c>
      <c r="S1043" s="142">
        <v>0</v>
      </c>
      <c r="T1043" s="143">
        <f>S1043*H1043</f>
        <v>0</v>
      </c>
      <c r="AR1043" s="144" t="s">
        <v>310</v>
      </c>
      <c r="AT1043" s="144" t="s">
        <v>164</v>
      </c>
      <c r="AU1043" s="144" t="s">
        <v>82</v>
      </c>
      <c r="AY1043" s="18" t="s">
        <v>161</v>
      </c>
      <c r="BE1043" s="145">
        <f>IF(N1043="základní",J1043,0)</f>
        <v>0</v>
      </c>
      <c r="BF1043" s="145">
        <f>IF(N1043="snížená",J1043,0)</f>
        <v>0</v>
      </c>
      <c r="BG1043" s="145">
        <f>IF(N1043="zákl. přenesená",J1043,0)</f>
        <v>0</v>
      </c>
      <c r="BH1043" s="145">
        <f>IF(N1043="sníž. přenesená",J1043,0)</f>
        <v>0</v>
      </c>
      <c r="BI1043" s="145">
        <f>IF(N1043="nulová",J1043,0)</f>
        <v>0</v>
      </c>
      <c r="BJ1043" s="18" t="s">
        <v>80</v>
      </c>
      <c r="BK1043" s="145">
        <f>ROUND(I1043*H1043,2)</f>
        <v>0</v>
      </c>
      <c r="BL1043" s="18" t="s">
        <v>310</v>
      </c>
      <c r="BM1043" s="144" t="s">
        <v>3412</v>
      </c>
    </row>
    <row r="1044" spans="2:47" s="1" customFormat="1" ht="12">
      <c r="B1044" s="33"/>
      <c r="D1044" s="146" t="s">
        <v>171</v>
      </c>
      <c r="F1044" s="147" t="s">
        <v>1077</v>
      </c>
      <c r="I1044" s="148"/>
      <c r="L1044" s="33"/>
      <c r="M1044" s="149"/>
      <c r="T1044" s="54"/>
      <c r="AT1044" s="18" t="s">
        <v>171</v>
      </c>
      <c r="AU1044" s="18" t="s">
        <v>82</v>
      </c>
    </row>
    <row r="1045" spans="2:51" s="12" customFormat="1" ht="12">
      <c r="B1045" s="150"/>
      <c r="D1045" s="151" t="s">
        <v>173</v>
      </c>
      <c r="E1045" s="152" t="s">
        <v>3</v>
      </c>
      <c r="F1045" s="153" t="s">
        <v>3000</v>
      </c>
      <c r="H1045" s="152" t="s">
        <v>3</v>
      </c>
      <c r="I1045" s="154"/>
      <c r="L1045" s="150"/>
      <c r="M1045" s="155"/>
      <c r="T1045" s="156"/>
      <c r="AT1045" s="152" t="s">
        <v>173</v>
      </c>
      <c r="AU1045" s="152" t="s">
        <v>82</v>
      </c>
      <c r="AV1045" s="12" t="s">
        <v>80</v>
      </c>
      <c r="AW1045" s="12" t="s">
        <v>32</v>
      </c>
      <c r="AX1045" s="12" t="s">
        <v>73</v>
      </c>
      <c r="AY1045" s="152" t="s">
        <v>161</v>
      </c>
    </row>
    <row r="1046" spans="2:51" s="13" customFormat="1" ht="12">
      <c r="B1046" s="157"/>
      <c r="D1046" s="151" t="s">
        <v>173</v>
      </c>
      <c r="E1046" s="158" t="s">
        <v>3</v>
      </c>
      <c r="F1046" s="159" t="s">
        <v>3413</v>
      </c>
      <c r="H1046" s="160">
        <v>8.39</v>
      </c>
      <c r="I1046" s="161"/>
      <c r="L1046" s="157"/>
      <c r="M1046" s="162"/>
      <c r="T1046" s="163"/>
      <c r="AT1046" s="158" t="s">
        <v>173</v>
      </c>
      <c r="AU1046" s="158" t="s">
        <v>82</v>
      </c>
      <c r="AV1046" s="13" t="s">
        <v>82</v>
      </c>
      <c r="AW1046" s="13" t="s">
        <v>32</v>
      </c>
      <c r="AX1046" s="13" t="s">
        <v>73</v>
      </c>
      <c r="AY1046" s="158" t="s">
        <v>161</v>
      </c>
    </row>
    <row r="1047" spans="2:51" s="12" customFormat="1" ht="12">
      <c r="B1047" s="150"/>
      <c r="D1047" s="151" t="s">
        <v>173</v>
      </c>
      <c r="E1047" s="152" t="s">
        <v>3</v>
      </c>
      <c r="F1047" s="153" t="s">
        <v>3004</v>
      </c>
      <c r="H1047" s="152" t="s">
        <v>3</v>
      </c>
      <c r="I1047" s="154"/>
      <c r="L1047" s="150"/>
      <c r="M1047" s="155"/>
      <c r="T1047" s="156"/>
      <c r="AT1047" s="152" t="s">
        <v>173</v>
      </c>
      <c r="AU1047" s="152" t="s">
        <v>82</v>
      </c>
      <c r="AV1047" s="12" t="s">
        <v>80</v>
      </c>
      <c r="AW1047" s="12" t="s">
        <v>32</v>
      </c>
      <c r="AX1047" s="12" t="s">
        <v>73</v>
      </c>
      <c r="AY1047" s="152" t="s">
        <v>161</v>
      </c>
    </row>
    <row r="1048" spans="2:51" s="13" customFormat="1" ht="12">
      <c r="B1048" s="157"/>
      <c r="D1048" s="151" t="s">
        <v>173</v>
      </c>
      <c r="E1048" s="158" t="s">
        <v>3</v>
      </c>
      <c r="F1048" s="159" t="s">
        <v>3414</v>
      </c>
      <c r="H1048" s="160">
        <v>2.28</v>
      </c>
      <c r="I1048" s="161"/>
      <c r="L1048" s="157"/>
      <c r="M1048" s="162"/>
      <c r="T1048" s="163"/>
      <c r="AT1048" s="158" t="s">
        <v>173</v>
      </c>
      <c r="AU1048" s="158" t="s">
        <v>82</v>
      </c>
      <c r="AV1048" s="13" t="s">
        <v>82</v>
      </c>
      <c r="AW1048" s="13" t="s">
        <v>32</v>
      </c>
      <c r="AX1048" s="13" t="s">
        <v>73</v>
      </c>
      <c r="AY1048" s="158" t="s">
        <v>161</v>
      </c>
    </row>
    <row r="1049" spans="2:51" s="12" customFormat="1" ht="12">
      <c r="B1049" s="150"/>
      <c r="D1049" s="151" t="s">
        <v>173</v>
      </c>
      <c r="E1049" s="152" t="s">
        <v>3</v>
      </c>
      <c r="F1049" s="153" t="s">
        <v>3006</v>
      </c>
      <c r="H1049" s="152" t="s">
        <v>3</v>
      </c>
      <c r="I1049" s="154"/>
      <c r="L1049" s="150"/>
      <c r="M1049" s="155"/>
      <c r="T1049" s="156"/>
      <c r="AT1049" s="152" t="s">
        <v>173</v>
      </c>
      <c r="AU1049" s="152" t="s">
        <v>82</v>
      </c>
      <c r="AV1049" s="12" t="s">
        <v>80</v>
      </c>
      <c r="AW1049" s="12" t="s">
        <v>32</v>
      </c>
      <c r="AX1049" s="12" t="s">
        <v>73</v>
      </c>
      <c r="AY1049" s="152" t="s">
        <v>161</v>
      </c>
    </row>
    <row r="1050" spans="2:51" s="13" customFormat="1" ht="12">
      <c r="B1050" s="157"/>
      <c r="D1050" s="151" t="s">
        <v>173</v>
      </c>
      <c r="E1050" s="158" t="s">
        <v>3</v>
      </c>
      <c r="F1050" s="159" t="s">
        <v>3415</v>
      </c>
      <c r="H1050" s="160">
        <v>11.24</v>
      </c>
      <c r="I1050" s="161"/>
      <c r="L1050" s="157"/>
      <c r="M1050" s="162"/>
      <c r="T1050" s="163"/>
      <c r="AT1050" s="158" t="s">
        <v>173</v>
      </c>
      <c r="AU1050" s="158" t="s">
        <v>82</v>
      </c>
      <c r="AV1050" s="13" t="s">
        <v>82</v>
      </c>
      <c r="AW1050" s="13" t="s">
        <v>32</v>
      </c>
      <c r="AX1050" s="13" t="s">
        <v>73</v>
      </c>
      <c r="AY1050" s="158" t="s">
        <v>161</v>
      </c>
    </row>
    <row r="1051" spans="2:51" s="12" customFormat="1" ht="12">
      <c r="B1051" s="150"/>
      <c r="D1051" s="151" t="s">
        <v>173</v>
      </c>
      <c r="E1051" s="152" t="s">
        <v>3</v>
      </c>
      <c r="F1051" s="153" t="s">
        <v>3008</v>
      </c>
      <c r="H1051" s="152" t="s">
        <v>3</v>
      </c>
      <c r="I1051" s="154"/>
      <c r="L1051" s="150"/>
      <c r="M1051" s="155"/>
      <c r="T1051" s="156"/>
      <c r="AT1051" s="152" t="s">
        <v>173</v>
      </c>
      <c r="AU1051" s="152" t="s">
        <v>82</v>
      </c>
      <c r="AV1051" s="12" t="s">
        <v>80</v>
      </c>
      <c r="AW1051" s="12" t="s">
        <v>32</v>
      </c>
      <c r="AX1051" s="12" t="s">
        <v>73</v>
      </c>
      <c r="AY1051" s="152" t="s">
        <v>161</v>
      </c>
    </row>
    <row r="1052" spans="2:51" s="13" customFormat="1" ht="12">
      <c r="B1052" s="157"/>
      <c r="D1052" s="151" t="s">
        <v>173</v>
      </c>
      <c r="E1052" s="158" t="s">
        <v>3</v>
      </c>
      <c r="F1052" s="159" t="s">
        <v>3416</v>
      </c>
      <c r="H1052" s="160">
        <v>1.41</v>
      </c>
      <c r="I1052" s="161"/>
      <c r="L1052" s="157"/>
      <c r="M1052" s="162"/>
      <c r="T1052" s="163"/>
      <c r="AT1052" s="158" t="s">
        <v>173</v>
      </c>
      <c r="AU1052" s="158" t="s">
        <v>82</v>
      </c>
      <c r="AV1052" s="13" t="s">
        <v>82</v>
      </c>
      <c r="AW1052" s="13" t="s">
        <v>32</v>
      </c>
      <c r="AX1052" s="13" t="s">
        <v>73</v>
      </c>
      <c r="AY1052" s="158" t="s">
        <v>161</v>
      </c>
    </row>
    <row r="1053" spans="2:51" s="12" customFormat="1" ht="12">
      <c r="B1053" s="150"/>
      <c r="D1053" s="151" t="s">
        <v>173</v>
      </c>
      <c r="E1053" s="152" t="s">
        <v>3</v>
      </c>
      <c r="F1053" s="153" t="s">
        <v>3010</v>
      </c>
      <c r="H1053" s="152" t="s">
        <v>3</v>
      </c>
      <c r="I1053" s="154"/>
      <c r="L1053" s="150"/>
      <c r="M1053" s="155"/>
      <c r="T1053" s="156"/>
      <c r="AT1053" s="152" t="s">
        <v>173</v>
      </c>
      <c r="AU1053" s="152" t="s">
        <v>82</v>
      </c>
      <c r="AV1053" s="12" t="s">
        <v>80</v>
      </c>
      <c r="AW1053" s="12" t="s">
        <v>32</v>
      </c>
      <c r="AX1053" s="12" t="s">
        <v>73</v>
      </c>
      <c r="AY1053" s="152" t="s">
        <v>161</v>
      </c>
    </row>
    <row r="1054" spans="2:51" s="13" customFormat="1" ht="12">
      <c r="B1054" s="157"/>
      <c r="D1054" s="151" t="s">
        <v>173</v>
      </c>
      <c r="E1054" s="158" t="s">
        <v>3</v>
      </c>
      <c r="F1054" s="159" t="s">
        <v>3417</v>
      </c>
      <c r="H1054" s="160">
        <v>17.06</v>
      </c>
      <c r="I1054" s="161"/>
      <c r="L1054" s="157"/>
      <c r="M1054" s="162"/>
      <c r="T1054" s="163"/>
      <c r="AT1054" s="158" t="s">
        <v>173</v>
      </c>
      <c r="AU1054" s="158" t="s">
        <v>82</v>
      </c>
      <c r="AV1054" s="13" t="s">
        <v>82</v>
      </c>
      <c r="AW1054" s="13" t="s">
        <v>32</v>
      </c>
      <c r="AX1054" s="13" t="s">
        <v>73</v>
      </c>
      <c r="AY1054" s="158" t="s">
        <v>161</v>
      </c>
    </row>
    <row r="1055" spans="2:51" s="14" customFormat="1" ht="12">
      <c r="B1055" s="164"/>
      <c r="D1055" s="151" t="s">
        <v>173</v>
      </c>
      <c r="E1055" s="165" t="s">
        <v>3</v>
      </c>
      <c r="F1055" s="166" t="s">
        <v>192</v>
      </c>
      <c r="H1055" s="167">
        <v>40.379999999999995</v>
      </c>
      <c r="I1055" s="168"/>
      <c r="L1055" s="164"/>
      <c r="M1055" s="169"/>
      <c r="T1055" s="170"/>
      <c r="AT1055" s="165" t="s">
        <v>173</v>
      </c>
      <c r="AU1055" s="165" t="s">
        <v>82</v>
      </c>
      <c r="AV1055" s="14" t="s">
        <v>169</v>
      </c>
      <c r="AW1055" s="14" t="s">
        <v>32</v>
      </c>
      <c r="AX1055" s="14" t="s">
        <v>80</v>
      </c>
      <c r="AY1055" s="165" t="s">
        <v>161</v>
      </c>
    </row>
    <row r="1056" spans="2:65" s="1" customFormat="1" ht="33" customHeight="1">
      <c r="B1056" s="132"/>
      <c r="C1056" s="133" t="s">
        <v>1145</v>
      </c>
      <c r="D1056" s="133" t="s">
        <v>164</v>
      </c>
      <c r="E1056" s="134" t="s">
        <v>1087</v>
      </c>
      <c r="F1056" s="135" t="s">
        <v>1088</v>
      </c>
      <c r="G1056" s="136" t="s">
        <v>167</v>
      </c>
      <c r="H1056" s="137">
        <v>165.043</v>
      </c>
      <c r="I1056" s="138"/>
      <c r="J1056" s="139">
        <f>ROUND(I1056*H1056,2)</f>
        <v>0</v>
      </c>
      <c r="K1056" s="135" t="s">
        <v>168</v>
      </c>
      <c r="L1056" s="33"/>
      <c r="M1056" s="140" t="s">
        <v>3</v>
      </c>
      <c r="N1056" s="141" t="s">
        <v>44</v>
      </c>
      <c r="P1056" s="142">
        <f>O1056*H1056</f>
        <v>0</v>
      </c>
      <c r="Q1056" s="142">
        <v>0.0045</v>
      </c>
      <c r="R1056" s="142">
        <f>Q1056*H1056</f>
        <v>0.7426935</v>
      </c>
      <c r="S1056" s="142">
        <v>0</v>
      </c>
      <c r="T1056" s="143">
        <f>S1056*H1056</f>
        <v>0</v>
      </c>
      <c r="AR1056" s="144" t="s">
        <v>310</v>
      </c>
      <c r="AT1056" s="144" t="s">
        <v>164</v>
      </c>
      <c r="AU1056" s="144" t="s">
        <v>82</v>
      </c>
      <c r="AY1056" s="18" t="s">
        <v>161</v>
      </c>
      <c r="BE1056" s="145">
        <f>IF(N1056="základní",J1056,0)</f>
        <v>0</v>
      </c>
      <c r="BF1056" s="145">
        <f>IF(N1056="snížená",J1056,0)</f>
        <v>0</v>
      </c>
      <c r="BG1056" s="145">
        <f>IF(N1056="zákl. přenesená",J1056,0)</f>
        <v>0</v>
      </c>
      <c r="BH1056" s="145">
        <f>IF(N1056="sníž. přenesená",J1056,0)</f>
        <v>0</v>
      </c>
      <c r="BI1056" s="145">
        <f>IF(N1056="nulová",J1056,0)</f>
        <v>0</v>
      </c>
      <c r="BJ1056" s="18" t="s">
        <v>80</v>
      </c>
      <c r="BK1056" s="145">
        <f>ROUND(I1056*H1056,2)</f>
        <v>0</v>
      </c>
      <c r="BL1056" s="18" t="s">
        <v>310</v>
      </c>
      <c r="BM1056" s="144" t="s">
        <v>3418</v>
      </c>
    </row>
    <row r="1057" spans="2:47" s="1" customFormat="1" ht="12">
      <c r="B1057" s="33"/>
      <c r="D1057" s="146" t="s">
        <v>171</v>
      </c>
      <c r="F1057" s="147" t="s">
        <v>1090</v>
      </c>
      <c r="I1057" s="148"/>
      <c r="L1057" s="33"/>
      <c r="M1057" s="149"/>
      <c r="T1057" s="54"/>
      <c r="AT1057" s="18" t="s">
        <v>171</v>
      </c>
      <c r="AU1057" s="18" t="s">
        <v>82</v>
      </c>
    </row>
    <row r="1058" spans="2:51" s="12" customFormat="1" ht="12">
      <c r="B1058" s="150"/>
      <c r="D1058" s="151" t="s">
        <v>173</v>
      </c>
      <c r="E1058" s="152" t="s">
        <v>3</v>
      </c>
      <c r="F1058" s="153" t="s">
        <v>1091</v>
      </c>
      <c r="H1058" s="152" t="s">
        <v>3</v>
      </c>
      <c r="I1058" s="154"/>
      <c r="L1058" s="150"/>
      <c r="M1058" s="155"/>
      <c r="T1058" s="156"/>
      <c r="AT1058" s="152" t="s">
        <v>173</v>
      </c>
      <c r="AU1058" s="152" t="s">
        <v>82</v>
      </c>
      <c r="AV1058" s="12" t="s">
        <v>80</v>
      </c>
      <c r="AW1058" s="12" t="s">
        <v>32</v>
      </c>
      <c r="AX1058" s="12" t="s">
        <v>73</v>
      </c>
      <c r="AY1058" s="152" t="s">
        <v>161</v>
      </c>
    </row>
    <row r="1059" spans="2:51" s="12" customFormat="1" ht="12">
      <c r="B1059" s="150"/>
      <c r="D1059" s="151" t="s">
        <v>173</v>
      </c>
      <c r="E1059" s="152" t="s">
        <v>3</v>
      </c>
      <c r="F1059" s="153" t="s">
        <v>3000</v>
      </c>
      <c r="H1059" s="152" t="s">
        <v>3</v>
      </c>
      <c r="I1059" s="154"/>
      <c r="L1059" s="150"/>
      <c r="M1059" s="155"/>
      <c r="T1059" s="156"/>
      <c r="AT1059" s="152" t="s">
        <v>173</v>
      </c>
      <c r="AU1059" s="152" t="s">
        <v>82</v>
      </c>
      <c r="AV1059" s="12" t="s">
        <v>80</v>
      </c>
      <c r="AW1059" s="12" t="s">
        <v>32</v>
      </c>
      <c r="AX1059" s="12" t="s">
        <v>73</v>
      </c>
      <c r="AY1059" s="152" t="s">
        <v>161</v>
      </c>
    </row>
    <row r="1060" spans="2:51" s="13" customFormat="1" ht="12">
      <c r="B1060" s="157"/>
      <c r="D1060" s="151" t="s">
        <v>173</v>
      </c>
      <c r="E1060" s="158" t="s">
        <v>3</v>
      </c>
      <c r="F1060" s="159" t="s">
        <v>3001</v>
      </c>
      <c r="H1060" s="160">
        <v>10.6</v>
      </c>
      <c r="I1060" s="161"/>
      <c r="L1060" s="157"/>
      <c r="M1060" s="162"/>
      <c r="T1060" s="163"/>
      <c r="AT1060" s="158" t="s">
        <v>173</v>
      </c>
      <c r="AU1060" s="158" t="s">
        <v>82</v>
      </c>
      <c r="AV1060" s="13" t="s">
        <v>82</v>
      </c>
      <c r="AW1060" s="13" t="s">
        <v>32</v>
      </c>
      <c r="AX1060" s="13" t="s">
        <v>73</v>
      </c>
      <c r="AY1060" s="158" t="s">
        <v>161</v>
      </c>
    </row>
    <row r="1061" spans="2:51" s="13" customFormat="1" ht="22.5">
      <c r="B1061" s="157"/>
      <c r="D1061" s="151" t="s">
        <v>173</v>
      </c>
      <c r="E1061" s="158" t="s">
        <v>3</v>
      </c>
      <c r="F1061" s="159" t="s">
        <v>3002</v>
      </c>
      <c r="H1061" s="160">
        <v>23.487</v>
      </c>
      <c r="I1061" s="161"/>
      <c r="L1061" s="157"/>
      <c r="M1061" s="162"/>
      <c r="T1061" s="163"/>
      <c r="AT1061" s="158" t="s">
        <v>173</v>
      </c>
      <c r="AU1061" s="158" t="s">
        <v>82</v>
      </c>
      <c r="AV1061" s="13" t="s">
        <v>82</v>
      </c>
      <c r="AW1061" s="13" t="s">
        <v>32</v>
      </c>
      <c r="AX1061" s="13" t="s">
        <v>73</v>
      </c>
      <c r="AY1061" s="158" t="s">
        <v>161</v>
      </c>
    </row>
    <row r="1062" spans="2:51" s="13" customFormat="1" ht="12">
      <c r="B1062" s="157"/>
      <c r="D1062" s="151" t="s">
        <v>173</v>
      </c>
      <c r="E1062" s="158" t="s">
        <v>3</v>
      </c>
      <c r="F1062" s="159" t="s">
        <v>3003</v>
      </c>
      <c r="H1062" s="160">
        <v>3.729</v>
      </c>
      <c r="I1062" s="161"/>
      <c r="L1062" s="157"/>
      <c r="M1062" s="162"/>
      <c r="T1062" s="163"/>
      <c r="AT1062" s="158" t="s">
        <v>173</v>
      </c>
      <c r="AU1062" s="158" t="s">
        <v>82</v>
      </c>
      <c r="AV1062" s="13" t="s">
        <v>82</v>
      </c>
      <c r="AW1062" s="13" t="s">
        <v>32</v>
      </c>
      <c r="AX1062" s="13" t="s">
        <v>73</v>
      </c>
      <c r="AY1062" s="158" t="s">
        <v>161</v>
      </c>
    </row>
    <row r="1063" spans="2:51" s="12" customFormat="1" ht="12">
      <c r="B1063" s="150"/>
      <c r="D1063" s="151" t="s">
        <v>173</v>
      </c>
      <c r="E1063" s="152" t="s">
        <v>3</v>
      </c>
      <c r="F1063" s="153" t="s">
        <v>3004</v>
      </c>
      <c r="H1063" s="152" t="s">
        <v>3</v>
      </c>
      <c r="I1063" s="154"/>
      <c r="L1063" s="150"/>
      <c r="M1063" s="155"/>
      <c r="T1063" s="156"/>
      <c r="AT1063" s="152" t="s">
        <v>173</v>
      </c>
      <c r="AU1063" s="152" t="s">
        <v>82</v>
      </c>
      <c r="AV1063" s="12" t="s">
        <v>80</v>
      </c>
      <c r="AW1063" s="12" t="s">
        <v>32</v>
      </c>
      <c r="AX1063" s="12" t="s">
        <v>73</v>
      </c>
      <c r="AY1063" s="152" t="s">
        <v>161</v>
      </c>
    </row>
    <row r="1064" spans="2:51" s="13" customFormat="1" ht="12">
      <c r="B1064" s="157"/>
      <c r="D1064" s="151" t="s">
        <v>173</v>
      </c>
      <c r="E1064" s="158" t="s">
        <v>3</v>
      </c>
      <c r="F1064" s="159" t="s">
        <v>3005</v>
      </c>
      <c r="H1064" s="160">
        <v>12.512</v>
      </c>
      <c r="I1064" s="161"/>
      <c r="L1064" s="157"/>
      <c r="M1064" s="162"/>
      <c r="T1064" s="163"/>
      <c r="AT1064" s="158" t="s">
        <v>173</v>
      </c>
      <c r="AU1064" s="158" t="s">
        <v>82</v>
      </c>
      <c r="AV1064" s="13" t="s">
        <v>82</v>
      </c>
      <c r="AW1064" s="13" t="s">
        <v>32</v>
      </c>
      <c r="AX1064" s="13" t="s">
        <v>73</v>
      </c>
      <c r="AY1064" s="158" t="s">
        <v>161</v>
      </c>
    </row>
    <row r="1065" spans="2:51" s="12" customFormat="1" ht="12">
      <c r="B1065" s="150"/>
      <c r="D1065" s="151" t="s">
        <v>173</v>
      </c>
      <c r="E1065" s="152" t="s">
        <v>3</v>
      </c>
      <c r="F1065" s="153" t="s">
        <v>3006</v>
      </c>
      <c r="H1065" s="152" t="s">
        <v>3</v>
      </c>
      <c r="I1065" s="154"/>
      <c r="L1065" s="150"/>
      <c r="M1065" s="155"/>
      <c r="T1065" s="156"/>
      <c r="AT1065" s="152" t="s">
        <v>173</v>
      </c>
      <c r="AU1065" s="152" t="s">
        <v>82</v>
      </c>
      <c r="AV1065" s="12" t="s">
        <v>80</v>
      </c>
      <c r="AW1065" s="12" t="s">
        <v>32</v>
      </c>
      <c r="AX1065" s="12" t="s">
        <v>73</v>
      </c>
      <c r="AY1065" s="152" t="s">
        <v>161</v>
      </c>
    </row>
    <row r="1066" spans="2:51" s="13" customFormat="1" ht="22.5">
      <c r="B1066" s="157"/>
      <c r="D1066" s="151" t="s">
        <v>173</v>
      </c>
      <c r="E1066" s="158" t="s">
        <v>3</v>
      </c>
      <c r="F1066" s="159" t="s">
        <v>3007</v>
      </c>
      <c r="H1066" s="160">
        <v>34.887</v>
      </c>
      <c r="I1066" s="161"/>
      <c r="L1066" s="157"/>
      <c r="M1066" s="162"/>
      <c r="T1066" s="163"/>
      <c r="AT1066" s="158" t="s">
        <v>173</v>
      </c>
      <c r="AU1066" s="158" t="s">
        <v>82</v>
      </c>
      <c r="AV1066" s="13" t="s">
        <v>82</v>
      </c>
      <c r="AW1066" s="13" t="s">
        <v>32</v>
      </c>
      <c r="AX1066" s="13" t="s">
        <v>73</v>
      </c>
      <c r="AY1066" s="158" t="s">
        <v>161</v>
      </c>
    </row>
    <row r="1067" spans="2:51" s="12" customFormat="1" ht="12">
      <c r="B1067" s="150"/>
      <c r="D1067" s="151" t="s">
        <v>173</v>
      </c>
      <c r="E1067" s="152" t="s">
        <v>3</v>
      </c>
      <c r="F1067" s="153" t="s">
        <v>3008</v>
      </c>
      <c r="H1067" s="152" t="s">
        <v>3</v>
      </c>
      <c r="I1067" s="154"/>
      <c r="L1067" s="150"/>
      <c r="M1067" s="155"/>
      <c r="T1067" s="156"/>
      <c r="AT1067" s="152" t="s">
        <v>173</v>
      </c>
      <c r="AU1067" s="152" t="s">
        <v>82</v>
      </c>
      <c r="AV1067" s="12" t="s">
        <v>80</v>
      </c>
      <c r="AW1067" s="12" t="s">
        <v>32</v>
      </c>
      <c r="AX1067" s="12" t="s">
        <v>73</v>
      </c>
      <c r="AY1067" s="152" t="s">
        <v>161</v>
      </c>
    </row>
    <row r="1068" spans="2:51" s="13" customFormat="1" ht="12">
      <c r="B1068" s="157"/>
      <c r="D1068" s="151" t="s">
        <v>173</v>
      </c>
      <c r="E1068" s="158" t="s">
        <v>3</v>
      </c>
      <c r="F1068" s="159" t="s">
        <v>3009</v>
      </c>
      <c r="H1068" s="160">
        <v>7.72</v>
      </c>
      <c r="I1068" s="161"/>
      <c r="L1068" s="157"/>
      <c r="M1068" s="162"/>
      <c r="T1068" s="163"/>
      <c r="AT1068" s="158" t="s">
        <v>173</v>
      </c>
      <c r="AU1068" s="158" t="s">
        <v>82</v>
      </c>
      <c r="AV1068" s="13" t="s">
        <v>82</v>
      </c>
      <c r="AW1068" s="13" t="s">
        <v>32</v>
      </c>
      <c r="AX1068" s="13" t="s">
        <v>73</v>
      </c>
      <c r="AY1068" s="158" t="s">
        <v>161</v>
      </c>
    </row>
    <row r="1069" spans="2:51" s="12" customFormat="1" ht="12">
      <c r="B1069" s="150"/>
      <c r="D1069" s="151" t="s">
        <v>173</v>
      </c>
      <c r="E1069" s="152" t="s">
        <v>3</v>
      </c>
      <c r="F1069" s="153" t="s">
        <v>3010</v>
      </c>
      <c r="H1069" s="152" t="s">
        <v>3</v>
      </c>
      <c r="I1069" s="154"/>
      <c r="L1069" s="150"/>
      <c r="M1069" s="155"/>
      <c r="T1069" s="156"/>
      <c r="AT1069" s="152" t="s">
        <v>173</v>
      </c>
      <c r="AU1069" s="152" t="s">
        <v>82</v>
      </c>
      <c r="AV1069" s="12" t="s">
        <v>80</v>
      </c>
      <c r="AW1069" s="12" t="s">
        <v>32</v>
      </c>
      <c r="AX1069" s="12" t="s">
        <v>73</v>
      </c>
      <c r="AY1069" s="152" t="s">
        <v>161</v>
      </c>
    </row>
    <row r="1070" spans="2:51" s="13" customFormat="1" ht="22.5">
      <c r="B1070" s="157"/>
      <c r="D1070" s="151" t="s">
        <v>173</v>
      </c>
      <c r="E1070" s="158" t="s">
        <v>3</v>
      </c>
      <c r="F1070" s="159" t="s">
        <v>3011</v>
      </c>
      <c r="H1070" s="160">
        <v>85.47</v>
      </c>
      <c r="I1070" s="161"/>
      <c r="L1070" s="157"/>
      <c r="M1070" s="162"/>
      <c r="T1070" s="163"/>
      <c r="AT1070" s="158" t="s">
        <v>173</v>
      </c>
      <c r="AU1070" s="158" t="s">
        <v>82</v>
      </c>
      <c r="AV1070" s="13" t="s">
        <v>82</v>
      </c>
      <c r="AW1070" s="13" t="s">
        <v>32</v>
      </c>
      <c r="AX1070" s="13" t="s">
        <v>73</v>
      </c>
      <c r="AY1070" s="158" t="s">
        <v>161</v>
      </c>
    </row>
    <row r="1071" spans="2:51" s="13" customFormat="1" ht="22.5">
      <c r="B1071" s="157"/>
      <c r="D1071" s="151" t="s">
        <v>173</v>
      </c>
      <c r="E1071" s="158" t="s">
        <v>3</v>
      </c>
      <c r="F1071" s="159" t="s">
        <v>3012</v>
      </c>
      <c r="H1071" s="160">
        <v>-15.678</v>
      </c>
      <c r="I1071" s="161"/>
      <c r="L1071" s="157"/>
      <c r="M1071" s="162"/>
      <c r="T1071" s="163"/>
      <c r="AT1071" s="158" t="s">
        <v>173</v>
      </c>
      <c r="AU1071" s="158" t="s">
        <v>82</v>
      </c>
      <c r="AV1071" s="13" t="s">
        <v>82</v>
      </c>
      <c r="AW1071" s="13" t="s">
        <v>32</v>
      </c>
      <c r="AX1071" s="13" t="s">
        <v>73</v>
      </c>
      <c r="AY1071" s="158" t="s">
        <v>161</v>
      </c>
    </row>
    <row r="1072" spans="2:51" s="13" customFormat="1" ht="12">
      <c r="B1072" s="157"/>
      <c r="D1072" s="151" t="s">
        <v>173</v>
      </c>
      <c r="E1072" s="158" t="s">
        <v>3</v>
      </c>
      <c r="F1072" s="159" t="s">
        <v>3013</v>
      </c>
      <c r="H1072" s="160">
        <v>2.316</v>
      </c>
      <c r="I1072" s="161"/>
      <c r="L1072" s="157"/>
      <c r="M1072" s="162"/>
      <c r="T1072" s="163"/>
      <c r="AT1072" s="158" t="s">
        <v>173</v>
      </c>
      <c r="AU1072" s="158" t="s">
        <v>82</v>
      </c>
      <c r="AV1072" s="13" t="s">
        <v>82</v>
      </c>
      <c r="AW1072" s="13" t="s">
        <v>32</v>
      </c>
      <c r="AX1072" s="13" t="s">
        <v>73</v>
      </c>
      <c r="AY1072" s="158" t="s">
        <v>161</v>
      </c>
    </row>
    <row r="1073" spans="2:51" s="14" customFormat="1" ht="12">
      <c r="B1073" s="164"/>
      <c r="D1073" s="151" t="s">
        <v>173</v>
      </c>
      <c r="E1073" s="165" t="s">
        <v>3</v>
      </c>
      <c r="F1073" s="166" t="s">
        <v>192</v>
      </c>
      <c r="H1073" s="167">
        <v>165.043</v>
      </c>
      <c r="I1073" s="168"/>
      <c r="L1073" s="164"/>
      <c r="M1073" s="169"/>
      <c r="T1073" s="170"/>
      <c r="AT1073" s="165" t="s">
        <v>173</v>
      </c>
      <c r="AU1073" s="165" t="s">
        <v>82</v>
      </c>
      <c r="AV1073" s="14" t="s">
        <v>169</v>
      </c>
      <c r="AW1073" s="14" t="s">
        <v>32</v>
      </c>
      <c r="AX1073" s="14" t="s">
        <v>80</v>
      </c>
      <c r="AY1073" s="165" t="s">
        <v>161</v>
      </c>
    </row>
    <row r="1074" spans="2:65" s="1" customFormat="1" ht="49.15" customHeight="1">
      <c r="B1074" s="132"/>
      <c r="C1074" s="133" t="s">
        <v>1150</v>
      </c>
      <c r="D1074" s="133" t="s">
        <v>164</v>
      </c>
      <c r="E1074" s="134" t="s">
        <v>1095</v>
      </c>
      <c r="F1074" s="135" t="s">
        <v>1096</v>
      </c>
      <c r="G1074" s="136" t="s">
        <v>240</v>
      </c>
      <c r="H1074" s="137">
        <v>3.151</v>
      </c>
      <c r="I1074" s="138"/>
      <c r="J1074" s="139">
        <f>ROUND(I1074*H1074,2)</f>
        <v>0</v>
      </c>
      <c r="K1074" s="135" t="s">
        <v>168</v>
      </c>
      <c r="L1074" s="33"/>
      <c r="M1074" s="140" t="s">
        <v>3</v>
      </c>
      <c r="N1074" s="141" t="s">
        <v>44</v>
      </c>
      <c r="P1074" s="142">
        <f>O1074*H1074</f>
        <v>0</v>
      </c>
      <c r="Q1074" s="142">
        <v>0</v>
      </c>
      <c r="R1074" s="142">
        <f>Q1074*H1074</f>
        <v>0</v>
      </c>
      <c r="S1074" s="142">
        <v>0</v>
      </c>
      <c r="T1074" s="143">
        <f>S1074*H1074</f>
        <v>0</v>
      </c>
      <c r="AR1074" s="144" t="s">
        <v>310</v>
      </c>
      <c r="AT1074" s="144" t="s">
        <v>164</v>
      </c>
      <c r="AU1074" s="144" t="s">
        <v>82</v>
      </c>
      <c r="AY1074" s="18" t="s">
        <v>161</v>
      </c>
      <c r="BE1074" s="145">
        <f>IF(N1074="základní",J1074,0)</f>
        <v>0</v>
      </c>
      <c r="BF1074" s="145">
        <f>IF(N1074="snížená",J1074,0)</f>
        <v>0</v>
      </c>
      <c r="BG1074" s="145">
        <f>IF(N1074="zákl. přenesená",J1074,0)</f>
        <v>0</v>
      </c>
      <c r="BH1074" s="145">
        <f>IF(N1074="sníž. přenesená",J1074,0)</f>
        <v>0</v>
      </c>
      <c r="BI1074" s="145">
        <f>IF(N1074="nulová",J1074,0)</f>
        <v>0</v>
      </c>
      <c r="BJ1074" s="18" t="s">
        <v>80</v>
      </c>
      <c r="BK1074" s="145">
        <f>ROUND(I1074*H1074,2)</f>
        <v>0</v>
      </c>
      <c r="BL1074" s="18" t="s">
        <v>310</v>
      </c>
      <c r="BM1074" s="144" t="s">
        <v>3419</v>
      </c>
    </row>
    <row r="1075" spans="2:47" s="1" customFormat="1" ht="12">
      <c r="B1075" s="33"/>
      <c r="D1075" s="146" t="s">
        <v>171</v>
      </c>
      <c r="F1075" s="147" t="s">
        <v>1098</v>
      </c>
      <c r="I1075" s="148"/>
      <c r="L1075" s="33"/>
      <c r="M1075" s="149"/>
      <c r="T1075" s="54"/>
      <c r="AT1075" s="18" t="s">
        <v>171</v>
      </c>
      <c r="AU1075" s="18" t="s">
        <v>82</v>
      </c>
    </row>
    <row r="1076" spans="2:65" s="1" customFormat="1" ht="55.5" customHeight="1">
      <c r="B1076" s="132"/>
      <c r="C1076" s="133" t="s">
        <v>1156</v>
      </c>
      <c r="D1076" s="133" t="s">
        <v>164</v>
      </c>
      <c r="E1076" s="134" t="s">
        <v>1100</v>
      </c>
      <c r="F1076" s="135" t="s">
        <v>1101</v>
      </c>
      <c r="G1076" s="136" t="s">
        <v>240</v>
      </c>
      <c r="H1076" s="137">
        <v>3.151</v>
      </c>
      <c r="I1076" s="138"/>
      <c r="J1076" s="139">
        <f>ROUND(I1076*H1076,2)</f>
        <v>0</v>
      </c>
      <c r="K1076" s="135" t="s">
        <v>168</v>
      </c>
      <c r="L1076" s="33"/>
      <c r="M1076" s="140" t="s">
        <v>3</v>
      </c>
      <c r="N1076" s="141" t="s">
        <v>44</v>
      </c>
      <c r="P1076" s="142">
        <f>O1076*H1076</f>
        <v>0</v>
      </c>
      <c r="Q1076" s="142">
        <v>0</v>
      </c>
      <c r="R1076" s="142">
        <f>Q1076*H1076</f>
        <v>0</v>
      </c>
      <c r="S1076" s="142">
        <v>0</v>
      </c>
      <c r="T1076" s="143">
        <f>S1076*H1076</f>
        <v>0</v>
      </c>
      <c r="AR1076" s="144" t="s">
        <v>310</v>
      </c>
      <c r="AT1076" s="144" t="s">
        <v>164</v>
      </c>
      <c r="AU1076" s="144" t="s">
        <v>82</v>
      </c>
      <c r="AY1076" s="18" t="s">
        <v>161</v>
      </c>
      <c r="BE1076" s="145">
        <f>IF(N1076="základní",J1076,0)</f>
        <v>0</v>
      </c>
      <c r="BF1076" s="145">
        <f>IF(N1076="snížená",J1076,0)</f>
        <v>0</v>
      </c>
      <c r="BG1076" s="145">
        <f>IF(N1076="zákl. přenesená",J1076,0)</f>
        <v>0</v>
      </c>
      <c r="BH1076" s="145">
        <f>IF(N1076="sníž. přenesená",J1076,0)</f>
        <v>0</v>
      </c>
      <c r="BI1076" s="145">
        <f>IF(N1076="nulová",J1076,0)</f>
        <v>0</v>
      </c>
      <c r="BJ1076" s="18" t="s">
        <v>80</v>
      </c>
      <c r="BK1076" s="145">
        <f>ROUND(I1076*H1076,2)</f>
        <v>0</v>
      </c>
      <c r="BL1076" s="18" t="s">
        <v>310</v>
      </c>
      <c r="BM1076" s="144" t="s">
        <v>3420</v>
      </c>
    </row>
    <row r="1077" spans="2:47" s="1" customFormat="1" ht="12">
      <c r="B1077" s="33"/>
      <c r="D1077" s="146" t="s">
        <v>171</v>
      </c>
      <c r="F1077" s="147" t="s">
        <v>1103</v>
      </c>
      <c r="I1077" s="148"/>
      <c r="L1077" s="33"/>
      <c r="M1077" s="149"/>
      <c r="T1077" s="54"/>
      <c r="AT1077" s="18" t="s">
        <v>171</v>
      </c>
      <c r="AU1077" s="18" t="s">
        <v>82</v>
      </c>
    </row>
    <row r="1078" spans="2:63" s="11" customFormat="1" ht="22.9" customHeight="1">
      <c r="B1078" s="120"/>
      <c r="D1078" s="121" t="s">
        <v>72</v>
      </c>
      <c r="E1078" s="130" t="s">
        <v>1104</v>
      </c>
      <c r="F1078" s="130" t="s">
        <v>1105</v>
      </c>
      <c r="I1078" s="123"/>
      <c r="J1078" s="131">
        <f>BK1078</f>
        <v>0</v>
      </c>
      <c r="L1078" s="120"/>
      <c r="M1078" s="125"/>
      <c r="P1078" s="126">
        <f>SUM(P1079:P1134)</f>
        <v>0</v>
      </c>
      <c r="R1078" s="126">
        <f>SUM(R1079:R1134)</f>
        <v>1.3160309999999997</v>
      </c>
      <c r="T1078" s="127">
        <f>SUM(T1079:T1134)</f>
        <v>0</v>
      </c>
      <c r="AR1078" s="121" t="s">
        <v>82</v>
      </c>
      <c r="AT1078" s="128" t="s">
        <v>72</v>
      </c>
      <c r="AU1078" s="128" t="s">
        <v>80</v>
      </c>
      <c r="AY1078" s="121" t="s">
        <v>161</v>
      </c>
      <c r="BK1078" s="129">
        <f>SUM(BK1079:BK1134)</f>
        <v>0</v>
      </c>
    </row>
    <row r="1079" spans="2:65" s="1" customFormat="1" ht="44.25" customHeight="1">
      <c r="B1079" s="132"/>
      <c r="C1079" s="133" t="s">
        <v>1161</v>
      </c>
      <c r="D1079" s="133" t="s">
        <v>164</v>
      </c>
      <c r="E1079" s="134" t="s">
        <v>1107</v>
      </c>
      <c r="F1079" s="135" t="s">
        <v>1108</v>
      </c>
      <c r="G1079" s="136" t="s">
        <v>167</v>
      </c>
      <c r="H1079" s="137">
        <v>99.58</v>
      </c>
      <c r="I1079" s="138"/>
      <c r="J1079" s="139">
        <f>ROUND(I1079*H1079,2)</f>
        <v>0</v>
      </c>
      <c r="K1079" s="135" t="s">
        <v>168</v>
      </c>
      <c r="L1079" s="33"/>
      <c r="M1079" s="140" t="s">
        <v>3</v>
      </c>
      <c r="N1079" s="141" t="s">
        <v>44</v>
      </c>
      <c r="P1079" s="142">
        <f>O1079*H1079</f>
        <v>0</v>
      </c>
      <c r="Q1079" s="142">
        <v>0.0003</v>
      </c>
      <c r="R1079" s="142">
        <f>Q1079*H1079</f>
        <v>0.029873999999999998</v>
      </c>
      <c r="S1079" s="142">
        <v>0</v>
      </c>
      <c r="T1079" s="143">
        <f>S1079*H1079</f>
        <v>0</v>
      </c>
      <c r="AR1079" s="144" t="s">
        <v>310</v>
      </c>
      <c r="AT1079" s="144" t="s">
        <v>164</v>
      </c>
      <c r="AU1079" s="144" t="s">
        <v>82</v>
      </c>
      <c r="AY1079" s="18" t="s">
        <v>161</v>
      </c>
      <c r="BE1079" s="145">
        <f>IF(N1079="základní",J1079,0)</f>
        <v>0</v>
      </c>
      <c r="BF1079" s="145">
        <f>IF(N1079="snížená",J1079,0)</f>
        <v>0</v>
      </c>
      <c r="BG1079" s="145">
        <f>IF(N1079="zákl. přenesená",J1079,0)</f>
        <v>0</v>
      </c>
      <c r="BH1079" s="145">
        <f>IF(N1079="sníž. přenesená",J1079,0)</f>
        <v>0</v>
      </c>
      <c r="BI1079" s="145">
        <f>IF(N1079="nulová",J1079,0)</f>
        <v>0</v>
      </c>
      <c r="BJ1079" s="18" t="s">
        <v>80</v>
      </c>
      <c r="BK1079" s="145">
        <f>ROUND(I1079*H1079,2)</f>
        <v>0</v>
      </c>
      <c r="BL1079" s="18" t="s">
        <v>310</v>
      </c>
      <c r="BM1079" s="144" t="s">
        <v>3421</v>
      </c>
    </row>
    <row r="1080" spans="2:47" s="1" customFormat="1" ht="12">
      <c r="B1080" s="33"/>
      <c r="D1080" s="146" t="s">
        <v>171</v>
      </c>
      <c r="F1080" s="147" t="s">
        <v>1110</v>
      </c>
      <c r="I1080" s="148"/>
      <c r="L1080" s="33"/>
      <c r="M1080" s="149"/>
      <c r="T1080" s="54"/>
      <c r="AT1080" s="18" t="s">
        <v>171</v>
      </c>
      <c r="AU1080" s="18" t="s">
        <v>82</v>
      </c>
    </row>
    <row r="1081" spans="2:51" s="12" customFormat="1" ht="12">
      <c r="B1081" s="150"/>
      <c r="D1081" s="151" t="s">
        <v>173</v>
      </c>
      <c r="E1081" s="152" t="s">
        <v>3</v>
      </c>
      <c r="F1081" s="153" t="s">
        <v>2942</v>
      </c>
      <c r="H1081" s="152" t="s">
        <v>3</v>
      </c>
      <c r="I1081" s="154"/>
      <c r="L1081" s="150"/>
      <c r="M1081" s="155"/>
      <c r="T1081" s="156"/>
      <c r="AT1081" s="152" t="s">
        <v>173</v>
      </c>
      <c r="AU1081" s="152" t="s">
        <v>82</v>
      </c>
      <c r="AV1081" s="12" t="s">
        <v>80</v>
      </c>
      <c r="AW1081" s="12" t="s">
        <v>32</v>
      </c>
      <c r="AX1081" s="12" t="s">
        <v>73</v>
      </c>
      <c r="AY1081" s="152" t="s">
        <v>161</v>
      </c>
    </row>
    <row r="1082" spans="2:51" s="13" customFormat="1" ht="12">
      <c r="B1082" s="157"/>
      <c r="D1082" s="151" t="s">
        <v>173</v>
      </c>
      <c r="E1082" s="158" t="s">
        <v>3</v>
      </c>
      <c r="F1082" s="159" t="s">
        <v>2943</v>
      </c>
      <c r="H1082" s="160">
        <v>19.02</v>
      </c>
      <c r="I1082" s="161"/>
      <c r="L1082" s="157"/>
      <c r="M1082" s="162"/>
      <c r="T1082" s="163"/>
      <c r="AT1082" s="158" t="s">
        <v>173</v>
      </c>
      <c r="AU1082" s="158" t="s">
        <v>82</v>
      </c>
      <c r="AV1082" s="13" t="s">
        <v>82</v>
      </c>
      <c r="AW1082" s="13" t="s">
        <v>32</v>
      </c>
      <c r="AX1082" s="13" t="s">
        <v>73</v>
      </c>
      <c r="AY1082" s="158" t="s">
        <v>161</v>
      </c>
    </row>
    <row r="1083" spans="2:51" s="12" customFormat="1" ht="12">
      <c r="B1083" s="150"/>
      <c r="D1083" s="151" t="s">
        <v>173</v>
      </c>
      <c r="E1083" s="152" t="s">
        <v>3</v>
      </c>
      <c r="F1083" s="153" t="s">
        <v>2944</v>
      </c>
      <c r="H1083" s="152" t="s">
        <v>3</v>
      </c>
      <c r="I1083" s="154"/>
      <c r="L1083" s="150"/>
      <c r="M1083" s="155"/>
      <c r="T1083" s="156"/>
      <c r="AT1083" s="152" t="s">
        <v>173</v>
      </c>
      <c r="AU1083" s="152" t="s">
        <v>82</v>
      </c>
      <c r="AV1083" s="12" t="s">
        <v>80</v>
      </c>
      <c r="AW1083" s="12" t="s">
        <v>32</v>
      </c>
      <c r="AX1083" s="12" t="s">
        <v>73</v>
      </c>
      <c r="AY1083" s="152" t="s">
        <v>161</v>
      </c>
    </row>
    <row r="1084" spans="2:51" s="13" customFormat="1" ht="12">
      <c r="B1084" s="157"/>
      <c r="D1084" s="151" t="s">
        <v>173</v>
      </c>
      <c r="E1084" s="158" t="s">
        <v>3</v>
      </c>
      <c r="F1084" s="159" t="s">
        <v>2945</v>
      </c>
      <c r="H1084" s="160">
        <v>21.4</v>
      </c>
      <c r="I1084" s="161"/>
      <c r="L1084" s="157"/>
      <c r="M1084" s="162"/>
      <c r="T1084" s="163"/>
      <c r="AT1084" s="158" t="s">
        <v>173</v>
      </c>
      <c r="AU1084" s="158" t="s">
        <v>82</v>
      </c>
      <c r="AV1084" s="13" t="s">
        <v>82</v>
      </c>
      <c r="AW1084" s="13" t="s">
        <v>32</v>
      </c>
      <c r="AX1084" s="13" t="s">
        <v>73</v>
      </c>
      <c r="AY1084" s="158" t="s">
        <v>161</v>
      </c>
    </row>
    <row r="1085" spans="2:51" s="12" customFormat="1" ht="12">
      <c r="B1085" s="150"/>
      <c r="D1085" s="151" t="s">
        <v>173</v>
      </c>
      <c r="E1085" s="152" t="s">
        <v>3</v>
      </c>
      <c r="F1085" s="153" t="s">
        <v>2946</v>
      </c>
      <c r="H1085" s="152" t="s">
        <v>3</v>
      </c>
      <c r="I1085" s="154"/>
      <c r="L1085" s="150"/>
      <c r="M1085" s="155"/>
      <c r="T1085" s="156"/>
      <c r="AT1085" s="152" t="s">
        <v>173</v>
      </c>
      <c r="AU1085" s="152" t="s">
        <v>82</v>
      </c>
      <c r="AV1085" s="12" t="s">
        <v>80</v>
      </c>
      <c r="AW1085" s="12" t="s">
        <v>32</v>
      </c>
      <c r="AX1085" s="12" t="s">
        <v>73</v>
      </c>
      <c r="AY1085" s="152" t="s">
        <v>161</v>
      </c>
    </row>
    <row r="1086" spans="2:51" s="13" customFormat="1" ht="12">
      <c r="B1086" s="157"/>
      <c r="D1086" s="151" t="s">
        <v>173</v>
      </c>
      <c r="E1086" s="158" t="s">
        <v>3</v>
      </c>
      <c r="F1086" s="159" t="s">
        <v>2947</v>
      </c>
      <c r="H1086" s="160">
        <v>19.77</v>
      </c>
      <c r="I1086" s="161"/>
      <c r="L1086" s="157"/>
      <c r="M1086" s="162"/>
      <c r="T1086" s="163"/>
      <c r="AT1086" s="158" t="s">
        <v>173</v>
      </c>
      <c r="AU1086" s="158" t="s">
        <v>82</v>
      </c>
      <c r="AV1086" s="13" t="s">
        <v>82</v>
      </c>
      <c r="AW1086" s="13" t="s">
        <v>32</v>
      </c>
      <c r="AX1086" s="13" t="s">
        <v>73</v>
      </c>
      <c r="AY1086" s="158" t="s">
        <v>161</v>
      </c>
    </row>
    <row r="1087" spans="2:51" s="12" customFormat="1" ht="12">
      <c r="B1087" s="150"/>
      <c r="D1087" s="151" t="s">
        <v>173</v>
      </c>
      <c r="E1087" s="152" t="s">
        <v>3</v>
      </c>
      <c r="F1087" s="153" t="s">
        <v>2948</v>
      </c>
      <c r="H1087" s="152" t="s">
        <v>3</v>
      </c>
      <c r="I1087" s="154"/>
      <c r="L1087" s="150"/>
      <c r="M1087" s="155"/>
      <c r="T1087" s="156"/>
      <c r="AT1087" s="152" t="s">
        <v>173</v>
      </c>
      <c r="AU1087" s="152" t="s">
        <v>82</v>
      </c>
      <c r="AV1087" s="12" t="s">
        <v>80</v>
      </c>
      <c r="AW1087" s="12" t="s">
        <v>32</v>
      </c>
      <c r="AX1087" s="12" t="s">
        <v>73</v>
      </c>
      <c r="AY1087" s="152" t="s">
        <v>161</v>
      </c>
    </row>
    <row r="1088" spans="2:51" s="13" customFormat="1" ht="12">
      <c r="B1088" s="157"/>
      <c r="D1088" s="151" t="s">
        <v>173</v>
      </c>
      <c r="E1088" s="158" t="s">
        <v>3</v>
      </c>
      <c r="F1088" s="159" t="s">
        <v>2949</v>
      </c>
      <c r="H1088" s="160">
        <v>20.27</v>
      </c>
      <c r="I1088" s="161"/>
      <c r="L1088" s="157"/>
      <c r="M1088" s="162"/>
      <c r="T1088" s="163"/>
      <c r="AT1088" s="158" t="s">
        <v>173</v>
      </c>
      <c r="AU1088" s="158" t="s">
        <v>82</v>
      </c>
      <c r="AV1088" s="13" t="s">
        <v>82</v>
      </c>
      <c r="AW1088" s="13" t="s">
        <v>32</v>
      </c>
      <c r="AX1088" s="13" t="s">
        <v>73</v>
      </c>
      <c r="AY1088" s="158" t="s">
        <v>161</v>
      </c>
    </row>
    <row r="1089" spans="2:51" s="12" customFormat="1" ht="12">
      <c r="B1089" s="150"/>
      <c r="D1089" s="151" t="s">
        <v>173</v>
      </c>
      <c r="E1089" s="152" t="s">
        <v>3</v>
      </c>
      <c r="F1089" s="153" t="s">
        <v>2950</v>
      </c>
      <c r="H1089" s="152" t="s">
        <v>3</v>
      </c>
      <c r="I1089" s="154"/>
      <c r="L1089" s="150"/>
      <c r="M1089" s="155"/>
      <c r="T1089" s="156"/>
      <c r="AT1089" s="152" t="s">
        <v>173</v>
      </c>
      <c r="AU1089" s="152" t="s">
        <v>82</v>
      </c>
      <c r="AV1089" s="12" t="s">
        <v>80</v>
      </c>
      <c r="AW1089" s="12" t="s">
        <v>32</v>
      </c>
      <c r="AX1089" s="12" t="s">
        <v>73</v>
      </c>
      <c r="AY1089" s="152" t="s">
        <v>161</v>
      </c>
    </row>
    <row r="1090" spans="2:51" s="13" customFormat="1" ht="12">
      <c r="B1090" s="157"/>
      <c r="D1090" s="151" t="s">
        <v>173</v>
      </c>
      <c r="E1090" s="158" t="s">
        <v>3</v>
      </c>
      <c r="F1090" s="159" t="s">
        <v>2951</v>
      </c>
      <c r="H1090" s="160">
        <v>19.12</v>
      </c>
      <c r="I1090" s="161"/>
      <c r="L1090" s="157"/>
      <c r="M1090" s="162"/>
      <c r="T1090" s="163"/>
      <c r="AT1090" s="158" t="s">
        <v>173</v>
      </c>
      <c r="AU1090" s="158" t="s">
        <v>82</v>
      </c>
      <c r="AV1090" s="13" t="s">
        <v>82</v>
      </c>
      <c r="AW1090" s="13" t="s">
        <v>32</v>
      </c>
      <c r="AX1090" s="13" t="s">
        <v>73</v>
      </c>
      <c r="AY1090" s="158" t="s">
        <v>161</v>
      </c>
    </row>
    <row r="1091" spans="2:51" s="14" customFormat="1" ht="12">
      <c r="B1091" s="164"/>
      <c r="D1091" s="151" t="s">
        <v>173</v>
      </c>
      <c r="E1091" s="165" t="s">
        <v>3</v>
      </c>
      <c r="F1091" s="166" t="s">
        <v>192</v>
      </c>
      <c r="H1091" s="167">
        <v>99.58</v>
      </c>
      <c r="I1091" s="168"/>
      <c r="L1091" s="164"/>
      <c r="M1091" s="169"/>
      <c r="T1091" s="170"/>
      <c r="AT1091" s="165" t="s">
        <v>173</v>
      </c>
      <c r="AU1091" s="165" t="s">
        <v>82</v>
      </c>
      <c r="AV1091" s="14" t="s">
        <v>169</v>
      </c>
      <c r="AW1091" s="14" t="s">
        <v>32</v>
      </c>
      <c r="AX1091" s="14" t="s">
        <v>80</v>
      </c>
      <c r="AY1091" s="165" t="s">
        <v>161</v>
      </c>
    </row>
    <row r="1092" spans="2:65" s="1" customFormat="1" ht="21.75" customHeight="1">
      <c r="B1092" s="132"/>
      <c r="C1092" s="171" t="s">
        <v>1168</v>
      </c>
      <c r="D1092" s="171" t="s">
        <v>193</v>
      </c>
      <c r="E1092" s="172" t="s">
        <v>1118</v>
      </c>
      <c r="F1092" s="173" t="s">
        <v>1119</v>
      </c>
      <c r="G1092" s="174" t="s">
        <v>167</v>
      </c>
      <c r="H1092" s="175">
        <v>109.538</v>
      </c>
      <c r="I1092" s="176"/>
      <c r="J1092" s="177">
        <f>ROUND(I1092*H1092,2)</f>
        <v>0</v>
      </c>
      <c r="K1092" s="173" t="s">
        <v>168</v>
      </c>
      <c r="L1092" s="178"/>
      <c r="M1092" s="179" t="s">
        <v>3</v>
      </c>
      <c r="N1092" s="180" t="s">
        <v>44</v>
      </c>
      <c r="P1092" s="142">
        <f>O1092*H1092</f>
        <v>0</v>
      </c>
      <c r="Q1092" s="142">
        <v>0.0035</v>
      </c>
      <c r="R1092" s="142">
        <f>Q1092*H1092</f>
        <v>0.383383</v>
      </c>
      <c r="S1092" s="142">
        <v>0</v>
      </c>
      <c r="T1092" s="143">
        <f>S1092*H1092</f>
        <v>0</v>
      </c>
      <c r="AR1092" s="144" t="s">
        <v>488</v>
      </c>
      <c r="AT1092" s="144" t="s">
        <v>193</v>
      </c>
      <c r="AU1092" s="144" t="s">
        <v>82</v>
      </c>
      <c r="AY1092" s="18" t="s">
        <v>161</v>
      </c>
      <c r="BE1092" s="145">
        <f>IF(N1092="základní",J1092,0)</f>
        <v>0</v>
      </c>
      <c r="BF1092" s="145">
        <f>IF(N1092="snížená",J1092,0)</f>
        <v>0</v>
      </c>
      <c r="BG1092" s="145">
        <f>IF(N1092="zákl. přenesená",J1092,0)</f>
        <v>0</v>
      </c>
      <c r="BH1092" s="145">
        <f>IF(N1092="sníž. přenesená",J1092,0)</f>
        <v>0</v>
      </c>
      <c r="BI1092" s="145">
        <f>IF(N1092="nulová",J1092,0)</f>
        <v>0</v>
      </c>
      <c r="BJ1092" s="18" t="s">
        <v>80</v>
      </c>
      <c r="BK1092" s="145">
        <f>ROUND(I1092*H1092,2)</f>
        <v>0</v>
      </c>
      <c r="BL1092" s="18" t="s">
        <v>310</v>
      </c>
      <c r="BM1092" s="144" t="s">
        <v>3422</v>
      </c>
    </row>
    <row r="1093" spans="2:47" s="1" customFormat="1" ht="12">
      <c r="B1093" s="33"/>
      <c r="D1093" s="146" t="s">
        <v>171</v>
      </c>
      <c r="F1093" s="147" t="s">
        <v>1121</v>
      </c>
      <c r="I1093" s="148"/>
      <c r="L1093" s="33"/>
      <c r="M1093" s="149"/>
      <c r="T1093" s="54"/>
      <c r="AT1093" s="18" t="s">
        <v>171</v>
      </c>
      <c r="AU1093" s="18" t="s">
        <v>82</v>
      </c>
    </row>
    <row r="1094" spans="2:51" s="13" customFormat="1" ht="12">
      <c r="B1094" s="157"/>
      <c r="D1094" s="151" t="s">
        <v>173</v>
      </c>
      <c r="E1094" s="158" t="s">
        <v>3</v>
      </c>
      <c r="F1094" s="159" t="s">
        <v>3423</v>
      </c>
      <c r="H1094" s="160">
        <v>109.538</v>
      </c>
      <c r="I1094" s="161"/>
      <c r="L1094" s="157"/>
      <c r="M1094" s="162"/>
      <c r="T1094" s="163"/>
      <c r="AT1094" s="158" t="s">
        <v>173</v>
      </c>
      <c r="AU1094" s="158" t="s">
        <v>82</v>
      </c>
      <c r="AV1094" s="13" t="s">
        <v>82</v>
      </c>
      <c r="AW1094" s="13" t="s">
        <v>32</v>
      </c>
      <c r="AX1094" s="13" t="s">
        <v>80</v>
      </c>
      <c r="AY1094" s="158" t="s">
        <v>161</v>
      </c>
    </row>
    <row r="1095" spans="2:65" s="1" customFormat="1" ht="37.9" customHeight="1">
      <c r="B1095" s="132"/>
      <c r="C1095" s="133" t="s">
        <v>1169</v>
      </c>
      <c r="D1095" s="133" t="s">
        <v>164</v>
      </c>
      <c r="E1095" s="134" t="s">
        <v>1124</v>
      </c>
      <c r="F1095" s="135" t="s">
        <v>1125</v>
      </c>
      <c r="G1095" s="136" t="s">
        <v>167</v>
      </c>
      <c r="H1095" s="137">
        <v>366.28</v>
      </c>
      <c r="I1095" s="138"/>
      <c r="J1095" s="139">
        <f>ROUND(I1095*H1095,2)</f>
        <v>0</v>
      </c>
      <c r="K1095" s="135" t="s">
        <v>168</v>
      </c>
      <c r="L1095" s="33"/>
      <c r="M1095" s="140" t="s">
        <v>3</v>
      </c>
      <c r="N1095" s="141" t="s">
        <v>44</v>
      </c>
      <c r="P1095" s="142">
        <f>O1095*H1095</f>
        <v>0</v>
      </c>
      <c r="Q1095" s="142">
        <v>0</v>
      </c>
      <c r="R1095" s="142">
        <f>Q1095*H1095</f>
        <v>0</v>
      </c>
      <c r="S1095" s="142">
        <v>0</v>
      </c>
      <c r="T1095" s="143">
        <f>S1095*H1095</f>
        <v>0</v>
      </c>
      <c r="AR1095" s="144" t="s">
        <v>310</v>
      </c>
      <c r="AT1095" s="144" t="s">
        <v>164</v>
      </c>
      <c r="AU1095" s="144" t="s">
        <v>82</v>
      </c>
      <c r="AY1095" s="18" t="s">
        <v>161</v>
      </c>
      <c r="BE1095" s="145">
        <f>IF(N1095="základní",J1095,0)</f>
        <v>0</v>
      </c>
      <c r="BF1095" s="145">
        <f>IF(N1095="snížená",J1095,0)</f>
        <v>0</v>
      </c>
      <c r="BG1095" s="145">
        <f>IF(N1095="zákl. přenesená",J1095,0)</f>
        <v>0</v>
      </c>
      <c r="BH1095" s="145">
        <f>IF(N1095="sníž. přenesená",J1095,0)</f>
        <v>0</v>
      </c>
      <c r="BI1095" s="145">
        <f>IF(N1095="nulová",J1095,0)</f>
        <v>0</v>
      </c>
      <c r="BJ1095" s="18" t="s">
        <v>80</v>
      </c>
      <c r="BK1095" s="145">
        <f>ROUND(I1095*H1095,2)</f>
        <v>0</v>
      </c>
      <c r="BL1095" s="18" t="s">
        <v>310</v>
      </c>
      <c r="BM1095" s="144" t="s">
        <v>3424</v>
      </c>
    </row>
    <row r="1096" spans="2:47" s="1" customFormat="1" ht="12">
      <c r="B1096" s="33"/>
      <c r="D1096" s="146" t="s">
        <v>171</v>
      </c>
      <c r="F1096" s="147" t="s">
        <v>1127</v>
      </c>
      <c r="I1096" s="148"/>
      <c r="L1096" s="33"/>
      <c r="M1096" s="149"/>
      <c r="T1096" s="54"/>
      <c r="AT1096" s="18" t="s">
        <v>171</v>
      </c>
      <c r="AU1096" s="18" t="s">
        <v>82</v>
      </c>
    </row>
    <row r="1097" spans="2:51" s="12" customFormat="1" ht="12">
      <c r="B1097" s="150"/>
      <c r="D1097" s="151" t="s">
        <v>173</v>
      </c>
      <c r="E1097" s="152" t="s">
        <v>3</v>
      </c>
      <c r="F1097" s="153" t="s">
        <v>2871</v>
      </c>
      <c r="H1097" s="152" t="s">
        <v>3</v>
      </c>
      <c r="I1097" s="154"/>
      <c r="L1097" s="150"/>
      <c r="M1097" s="155"/>
      <c r="T1097" s="156"/>
      <c r="AT1097" s="152" t="s">
        <v>173</v>
      </c>
      <c r="AU1097" s="152" t="s">
        <v>82</v>
      </c>
      <c r="AV1097" s="12" t="s">
        <v>80</v>
      </c>
      <c r="AW1097" s="12" t="s">
        <v>32</v>
      </c>
      <c r="AX1097" s="12" t="s">
        <v>73</v>
      </c>
      <c r="AY1097" s="152" t="s">
        <v>161</v>
      </c>
    </row>
    <row r="1098" spans="2:51" s="13" customFormat="1" ht="12">
      <c r="B1098" s="157"/>
      <c r="D1098" s="151" t="s">
        <v>173</v>
      </c>
      <c r="E1098" s="158" t="s">
        <v>3</v>
      </c>
      <c r="F1098" s="159" t="s">
        <v>2872</v>
      </c>
      <c r="H1098" s="160">
        <v>254.47</v>
      </c>
      <c r="I1098" s="161"/>
      <c r="L1098" s="157"/>
      <c r="M1098" s="162"/>
      <c r="T1098" s="163"/>
      <c r="AT1098" s="158" t="s">
        <v>173</v>
      </c>
      <c r="AU1098" s="158" t="s">
        <v>82</v>
      </c>
      <c r="AV1098" s="13" t="s">
        <v>82</v>
      </c>
      <c r="AW1098" s="13" t="s">
        <v>32</v>
      </c>
      <c r="AX1098" s="13" t="s">
        <v>73</v>
      </c>
      <c r="AY1098" s="158" t="s">
        <v>161</v>
      </c>
    </row>
    <row r="1099" spans="2:51" s="12" customFormat="1" ht="12">
      <c r="B1099" s="150"/>
      <c r="D1099" s="151" t="s">
        <v>173</v>
      </c>
      <c r="E1099" s="152" t="s">
        <v>3</v>
      </c>
      <c r="F1099" s="153" t="s">
        <v>2873</v>
      </c>
      <c r="H1099" s="152" t="s">
        <v>3</v>
      </c>
      <c r="I1099" s="154"/>
      <c r="L1099" s="150"/>
      <c r="M1099" s="155"/>
      <c r="T1099" s="156"/>
      <c r="AT1099" s="152" t="s">
        <v>173</v>
      </c>
      <c r="AU1099" s="152" t="s">
        <v>82</v>
      </c>
      <c r="AV1099" s="12" t="s">
        <v>80</v>
      </c>
      <c r="AW1099" s="12" t="s">
        <v>32</v>
      </c>
      <c r="AX1099" s="12" t="s">
        <v>73</v>
      </c>
      <c r="AY1099" s="152" t="s">
        <v>161</v>
      </c>
    </row>
    <row r="1100" spans="2:51" s="13" customFormat="1" ht="12">
      <c r="B1100" s="157"/>
      <c r="D1100" s="151" t="s">
        <v>173</v>
      </c>
      <c r="E1100" s="158" t="s">
        <v>3</v>
      </c>
      <c r="F1100" s="159" t="s">
        <v>2874</v>
      </c>
      <c r="H1100" s="160">
        <v>10.15</v>
      </c>
      <c r="I1100" s="161"/>
      <c r="L1100" s="157"/>
      <c r="M1100" s="162"/>
      <c r="T1100" s="163"/>
      <c r="AT1100" s="158" t="s">
        <v>173</v>
      </c>
      <c r="AU1100" s="158" t="s">
        <v>82</v>
      </c>
      <c r="AV1100" s="13" t="s">
        <v>82</v>
      </c>
      <c r="AW1100" s="13" t="s">
        <v>32</v>
      </c>
      <c r="AX1100" s="13" t="s">
        <v>73</v>
      </c>
      <c r="AY1100" s="158" t="s">
        <v>161</v>
      </c>
    </row>
    <row r="1101" spans="2:51" s="12" customFormat="1" ht="12">
      <c r="B1101" s="150"/>
      <c r="D1101" s="151" t="s">
        <v>173</v>
      </c>
      <c r="E1101" s="152" t="s">
        <v>3</v>
      </c>
      <c r="F1101" s="153" t="s">
        <v>2875</v>
      </c>
      <c r="H1101" s="152" t="s">
        <v>3</v>
      </c>
      <c r="I1101" s="154"/>
      <c r="L1101" s="150"/>
      <c r="M1101" s="155"/>
      <c r="T1101" s="156"/>
      <c r="AT1101" s="152" t="s">
        <v>173</v>
      </c>
      <c r="AU1101" s="152" t="s">
        <v>82</v>
      </c>
      <c r="AV1101" s="12" t="s">
        <v>80</v>
      </c>
      <c r="AW1101" s="12" t="s">
        <v>32</v>
      </c>
      <c r="AX1101" s="12" t="s">
        <v>73</v>
      </c>
      <c r="AY1101" s="152" t="s">
        <v>161</v>
      </c>
    </row>
    <row r="1102" spans="2:51" s="13" customFormat="1" ht="12">
      <c r="B1102" s="157"/>
      <c r="D1102" s="151" t="s">
        <v>173</v>
      </c>
      <c r="E1102" s="158" t="s">
        <v>3</v>
      </c>
      <c r="F1102" s="159" t="s">
        <v>2876</v>
      </c>
      <c r="H1102" s="160">
        <v>88.7</v>
      </c>
      <c r="I1102" s="161"/>
      <c r="L1102" s="157"/>
      <c r="M1102" s="162"/>
      <c r="T1102" s="163"/>
      <c r="AT1102" s="158" t="s">
        <v>173</v>
      </c>
      <c r="AU1102" s="158" t="s">
        <v>82</v>
      </c>
      <c r="AV1102" s="13" t="s">
        <v>82</v>
      </c>
      <c r="AW1102" s="13" t="s">
        <v>32</v>
      </c>
      <c r="AX1102" s="13" t="s">
        <v>73</v>
      </c>
      <c r="AY1102" s="158" t="s">
        <v>161</v>
      </c>
    </row>
    <row r="1103" spans="2:51" s="12" customFormat="1" ht="12">
      <c r="B1103" s="150"/>
      <c r="D1103" s="151" t="s">
        <v>173</v>
      </c>
      <c r="E1103" s="152" t="s">
        <v>3</v>
      </c>
      <c r="F1103" s="153" t="s">
        <v>2877</v>
      </c>
      <c r="H1103" s="152" t="s">
        <v>3</v>
      </c>
      <c r="I1103" s="154"/>
      <c r="L1103" s="150"/>
      <c r="M1103" s="155"/>
      <c r="T1103" s="156"/>
      <c r="AT1103" s="152" t="s">
        <v>173</v>
      </c>
      <c r="AU1103" s="152" t="s">
        <v>82</v>
      </c>
      <c r="AV1103" s="12" t="s">
        <v>80</v>
      </c>
      <c r="AW1103" s="12" t="s">
        <v>32</v>
      </c>
      <c r="AX1103" s="12" t="s">
        <v>73</v>
      </c>
      <c r="AY1103" s="152" t="s">
        <v>161</v>
      </c>
    </row>
    <row r="1104" spans="2:51" s="13" customFormat="1" ht="12">
      <c r="B1104" s="157"/>
      <c r="D1104" s="151" t="s">
        <v>173</v>
      </c>
      <c r="E1104" s="158" t="s">
        <v>3</v>
      </c>
      <c r="F1104" s="159" t="s">
        <v>2878</v>
      </c>
      <c r="H1104" s="160">
        <v>12.96</v>
      </c>
      <c r="I1104" s="161"/>
      <c r="L1104" s="157"/>
      <c r="M1104" s="162"/>
      <c r="T1104" s="163"/>
      <c r="AT1104" s="158" t="s">
        <v>173</v>
      </c>
      <c r="AU1104" s="158" t="s">
        <v>82</v>
      </c>
      <c r="AV1104" s="13" t="s">
        <v>82</v>
      </c>
      <c r="AW1104" s="13" t="s">
        <v>32</v>
      </c>
      <c r="AX1104" s="13" t="s">
        <v>73</v>
      </c>
      <c r="AY1104" s="158" t="s">
        <v>161</v>
      </c>
    </row>
    <row r="1105" spans="2:51" s="14" customFormat="1" ht="12">
      <c r="B1105" s="164"/>
      <c r="D1105" s="151" t="s">
        <v>173</v>
      </c>
      <c r="E1105" s="165" t="s">
        <v>3</v>
      </c>
      <c r="F1105" s="166" t="s">
        <v>192</v>
      </c>
      <c r="H1105" s="167">
        <v>366.28</v>
      </c>
      <c r="I1105" s="168"/>
      <c r="L1105" s="164"/>
      <c r="M1105" s="169"/>
      <c r="T1105" s="170"/>
      <c r="AT1105" s="165" t="s">
        <v>173</v>
      </c>
      <c r="AU1105" s="165" t="s">
        <v>82</v>
      </c>
      <c r="AV1105" s="14" t="s">
        <v>169</v>
      </c>
      <c r="AW1105" s="14" t="s">
        <v>32</v>
      </c>
      <c r="AX1105" s="14" t="s">
        <v>80</v>
      </c>
      <c r="AY1105" s="165" t="s">
        <v>161</v>
      </c>
    </row>
    <row r="1106" spans="2:65" s="1" customFormat="1" ht="24.2" customHeight="1">
      <c r="B1106" s="132"/>
      <c r="C1106" s="171" t="s">
        <v>1170</v>
      </c>
      <c r="D1106" s="171" t="s">
        <v>193</v>
      </c>
      <c r="E1106" s="172" t="s">
        <v>3425</v>
      </c>
      <c r="F1106" s="173" t="s">
        <v>3426</v>
      </c>
      <c r="G1106" s="174" t="s">
        <v>167</v>
      </c>
      <c r="H1106" s="175">
        <v>267.194</v>
      </c>
      <c r="I1106" s="176"/>
      <c r="J1106" s="177">
        <f>ROUND(I1106*H1106,2)</f>
        <v>0</v>
      </c>
      <c r="K1106" s="173" t="s">
        <v>168</v>
      </c>
      <c r="L1106" s="178"/>
      <c r="M1106" s="179" t="s">
        <v>3</v>
      </c>
      <c r="N1106" s="180" t="s">
        <v>44</v>
      </c>
      <c r="P1106" s="142">
        <f>O1106*H1106</f>
        <v>0</v>
      </c>
      <c r="Q1106" s="142">
        <v>0.0029</v>
      </c>
      <c r="R1106" s="142">
        <f>Q1106*H1106</f>
        <v>0.7748626</v>
      </c>
      <c r="S1106" s="142">
        <v>0</v>
      </c>
      <c r="T1106" s="143">
        <f>S1106*H1106</f>
        <v>0</v>
      </c>
      <c r="AR1106" s="144" t="s">
        <v>488</v>
      </c>
      <c r="AT1106" s="144" t="s">
        <v>193</v>
      </c>
      <c r="AU1106" s="144" t="s">
        <v>82</v>
      </c>
      <c r="AY1106" s="18" t="s">
        <v>161</v>
      </c>
      <c r="BE1106" s="145">
        <f>IF(N1106="základní",J1106,0)</f>
        <v>0</v>
      </c>
      <c r="BF1106" s="145">
        <f>IF(N1106="snížená",J1106,0)</f>
        <v>0</v>
      </c>
      <c r="BG1106" s="145">
        <f>IF(N1106="zákl. přenesená",J1106,0)</f>
        <v>0</v>
      </c>
      <c r="BH1106" s="145">
        <f>IF(N1106="sníž. přenesená",J1106,0)</f>
        <v>0</v>
      </c>
      <c r="BI1106" s="145">
        <f>IF(N1106="nulová",J1106,0)</f>
        <v>0</v>
      </c>
      <c r="BJ1106" s="18" t="s">
        <v>80</v>
      </c>
      <c r="BK1106" s="145">
        <f>ROUND(I1106*H1106,2)</f>
        <v>0</v>
      </c>
      <c r="BL1106" s="18" t="s">
        <v>310</v>
      </c>
      <c r="BM1106" s="144" t="s">
        <v>3427</v>
      </c>
    </row>
    <row r="1107" spans="2:47" s="1" customFormat="1" ht="12">
      <c r="B1107" s="33"/>
      <c r="D1107" s="146" t="s">
        <v>171</v>
      </c>
      <c r="F1107" s="147" t="s">
        <v>3428</v>
      </c>
      <c r="I1107" s="148"/>
      <c r="L1107" s="33"/>
      <c r="M1107" s="149"/>
      <c r="T1107" s="54"/>
      <c r="AT1107" s="18" t="s">
        <v>171</v>
      </c>
      <c r="AU1107" s="18" t="s">
        <v>82</v>
      </c>
    </row>
    <row r="1108" spans="2:51" s="12" customFormat="1" ht="12">
      <c r="B1108" s="150"/>
      <c r="D1108" s="151" t="s">
        <v>173</v>
      </c>
      <c r="E1108" s="152" t="s">
        <v>3</v>
      </c>
      <c r="F1108" s="153" t="s">
        <v>2871</v>
      </c>
      <c r="H1108" s="152" t="s">
        <v>3</v>
      </c>
      <c r="I1108" s="154"/>
      <c r="L1108" s="150"/>
      <c r="M1108" s="155"/>
      <c r="T1108" s="156"/>
      <c r="AT1108" s="152" t="s">
        <v>173</v>
      </c>
      <c r="AU1108" s="152" t="s">
        <v>82</v>
      </c>
      <c r="AV1108" s="12" t="s">
        <v>80</v>
      </c>
      <c r="AW1108" s="12" t="s">
        <v>32</v>
      </c>
      <c r="AX1108" s="12" t="s">
        <v>73</v>
      </c>
      <c r="AY1108" s="152" t="s">
        <v>161</v>
      </c>
    </row>
    <row r="1109" spans="2:51" s="12" customFormat="1" ht="12">
      <c r="B1109" s="150"/>
      <c r="D1109" s="151" t="s">
        <v>173</v>
      </c>
      <c r="E1109" s="158" t="s">
        <v>3</v>
      </c>
      <c r="F1109" s="159" t="s">
        <v>3429</v>
      </c>
      <c r="G1109" s="13"/>
      <c r="H1109" s="160">
        <v>267.194</v>
      </c>
      <c r="I1109" s="154"/>
      <c r="L1109" s="150"/>
      <c r="M1109" s="155"/>
      <c r="T1109" s="156"/>
      <c r="AT1109" s="152"/>
      <c r="AU1109" s="152"/>
      <c r="AY1109" s="152"/>
    </row>
    <row r="1110" spans="2:51" s="13" customFormat="1" ht="12">
      <c r="B1110" s="157"/>
      <c r="F1110" s="166" t="s">
        <v>4228</v>
      </c>
      <c r="H1110" s="160">
        <f>SUM(H1109:H1109)</f>
        <v>267.194</v>
      </c>
      <c r="I1110" s="161"/>
      <c r="L1110" s="157"/>
      <c r="M1110" s="162"/>
      <c r="T1110" s="163"/>
      <c r="AT1110" s="158" t="s">
        <v>173</v>
      </c>
      <c r="AU1110" s="158" t="s">
        <v>82</v>
      </c>
      <c r="AV1110" s="13" t="s">
        <v>82</v>
      </c>
      <c r="AW1110" s="13" t="s">
        <v>32</v>
      </c>
      <c r="AX1110" s="13" t="s">
        <v>80</v>
      </c>
      <c r="AY1110" s="158" t="s">
        <v>161</v>
      </c>
    </row>
    <row r="1111" spans="2:65" s="1" customFormat="1" ht="24.2" customHeight="1">
      <c r="B1111" s="132"/>
      <c r="C1111" s="171" t="s">
        <v>1171</v>
      </c>
      <c r="D1111" s="171" t="s">
        <v>193</v>
      </c>
      <c r="E1111" s="172" t="s">
        <v>1131</v>
      </c>
      <c r="F1111" s="173" t="s">
        <v>1132</v>
      </c>
      <c r="G1111" s="174" t="s">
        <v>203</v>
      </c>
      <c r="H1111" s="175">
        <v>4.695</v>
      </c>
      <c r="I1111" s="176"/>
      <c r="J1111" s="177">
        <f>ROUND(I1111*H1111,2)</f>
        <v>0</v>
      </c>
      <c r="K1111" s="173" t="s">
        <v>3</v>
      </c>
      <c r="L1111" s="178"/>
      <c r="M1111" s="179" t="s">
        <v>3</v>
      </c>
      <c r="N1111" s="180" t="s">
        <v>44</v>
      </c>
      <c r="P1111" s="142">
        <f>O1111*H1111</f>
        <v>0</v>
      </c>
      <c r="Q1111" s="142">
        <v>0.015</v>
      </c>
      <c r="R1111" s="142">
        <f>Q1111*H1111</f>
        <v>0.070425</v>
      </c>
      <c r="S1111" s="142">
        <v>0</v>
      </c>
      <c r="T1111" s="143">
        <f>S1111*H1111</f>
        <v>0</v>
      </c>
      <c r="AR1111" s="144" t="s">
        <v>488</v>
      </c>
      <c r="AT1111" s="144" t="s">
        <v>193</v>
      </c>
      <c r="AU1111" s="144" t="s">
        <v>82</v>
      </c>
      <c r="AY1111" s="18" t="s">
        <v>161</v>
      </c>
      <c r="BE1111" s="145">
        <f>IF(N1111="základní",J1111,0)</f>
        <v>0</v>
      </c>
      <c r="BF1111" s="145">
        <f>IF(N1111="snížená",J1111,0)</f>
        <v>0</v>
      </c>
      <c r="BG1111" s="145">
        <f>IF(N1111="zákl. přenesená",J1111,0)</f>
        <v>0</v>
      </c>
      <c r="BH1111" s="145">
        <f>IF(N1111="sníž. přenesená",J1111,0)</f>
        <v>0</v>
      </c>
      <c r="BI1111" s="145">
        <f>IF(N1111="nulová",J1111,0)</f>
        <v>0</v>
      </c>
      <c r="BJ1111" s="18" t="s">
        <v>80</v>
      </c>
      <c r="BK1111" s="145">
        <f>ROUND(I1111*H1111,2)</f>
        <v>0</v>
      </c>
      <c r="BL1111" s="18" t="s">
        <v>310</v>
      </c>
      <c r="BM1111" s="144" t="s">
        <v>3430</v>
      </c>
    </row>
    <row r="1112" spans="2:51" s="12" customFormat="1" ht="12">
      <c r="B1112" s="150"/>
      <c r="D1112" s="151" t="s">
        <v>173</v>
      </c>
      <c r="E1112" s="152" t="s">
        <v>3</v>
      </c>
      <c r="F1112" s="153" t="s">
        <v>2873</v>
      </c>
      <c r="H1112" s="152" t="s">
        <v>3</v>
      </c>
      <c r="I1112" s="154"/>
      <c r="L1112" s="150"/>
      <c r="M1112" s="155"/>
      <c r="T1112" s="156"/>
      <c r="AT1112" s="152" t="s">
        <v>173</v>
      </c>
      <c r="AU1112" s="152" t="s">
        <v>82</v>
      </c>
      <c r="AV1112" s="12" t="s">
        <v>80</v>
      </c>
      <c r="AW1112" s="12" t="s">
        <v>32</v>
      </c>
      <c r="AX1112" s="12" t="s">
        <v>73</v>
      </c>
      <c r="AY1112" s="152" t="s">
        <v>161</v>
      </c>
    </row>
    <row r="1113" spans="2:51" s="13" customFormat="1" ht="12">
      <c r="B1113" s="157"/>
      <c r="D1113" s="151" t="s">
        <v>173</v>
      </c>
      <c r="E1113" s="158" t="s">
        <v>3</v>
      </c>
      <c r="F1113" s="159" t="s">
        <v>3431</v>
      </c>
      <c r="H1113" s="160">
        <v>0.426</v>
      </c>
      <c r="I1113" s="161"/>
      <c r="L1113" s="157"/>
      <c r="M1113" s="162"/>
      <c r="T1113" s="163"/>
      <c r="AT1113" s="158" t="s">
        <v>173</v>
      </c>
      <c r="AU1113" s="158" t="s">
        <v>82</v>
      </c>
      <c r="AV1113" s="13" t="s">
        <v>82</v>
      </c>
      <c r="AW1113" s="13" t="s">
        <v>32</v>
      </c>
      <c r="AX1113" s="13" t="s">
        <v>73</v>
      </c>
      <c r="AY1113" s="158" t="s">
        <v>161</v>
      </c>
    </row>
    <row r="1114" spans="2:51" s="12" customFormat="1" ht="12">
      <c r="B1114" s="150"/>
      <c r="D1114" s="151" t="s">
        <v>173</v>
      </c>
      <c r="E1114" s="152" t="s">
        <v>3</v>
      </c>
      <c r="F1114" s="153" t="s">
        <v>2875</v>
      </c>
      <c r="H1114" s="152" t="s">
        <v>3</v>
      </c>
      <c r="I1114" s="154"/>
      <c r="L1114" s="150"/>
      <c r="M1114" s="155"/>
      <c r="T1114" s="156"/>
      <c r="AT1114" s="152" t="s">
        <v>173</v>
      </c>
      <c r="AU1114" s="152" t="s">
        <v>82</v>
      </c>
      <c r="AV1114" s="12" t="s">
        <v>80</v>
      </c>
      <c r="AW1114" s="12" t="s">
        <v>32</v>
      </c>
      <c r="AX1114" s="12" t="s">
        <v>73</v>
      </c>
      <c r="AY1114" s="152" t="s">
        <v>161</v>
      </c>
    </row>
    <row r="1115" spans="2:51" s="13" customFormat="1" ht="12">
      <c r="B1115" s="157"/>
      <c r="D1115" s="151" t="s">
        <v>173</v>
      </c>
      <c r="E1115" s="158" t="s">
        <v>3</v>
      </c>
      <c r="F1115" s="159" t="s">
        <v>3432</v>
      </c>
      <c r="H1115" s="160">
        <v>3.725</v>
      </c>
      <c r="I1115" s="161"/>
      <c r="L1115" s="157"/>
      <c r="M1115" s="162"/>
      <c r="T1115" s="163"/>
      <c r="AT1115" s="158" t="s">
        <v>173</v>
      </c>
      <c r="AU1115" s="158" t="s">
        <v>82</v>
      </c>
      <c r="AV1115" s="13" t="s">
        <v>82</v>
      </c>
      <c r="AW1115" s="13" t="s">
        <v>32</v>
      </c>
      <c r="AX1115" s="13" t="s">
        <v>73</v>
      </c>
      <c r="AY1115" s="158" t="s">
        <v>161</v>
      </c>
    </row>
    <row r="1116" spans="2:51" s="12" customFormat="1" ht="12">
      <c r="B1116" s="150"/>
      <c r="D1116" s="151" t="s">
        <v>173</v>
      </c>
      <c r="E1116" s="152" t="s">
        <v>3</v>
      </c>
      <c r="F1116" s="153" t="s">
        <v>2877</v>
      </c>
      <c r="H1116" s="152" t="s">
        <v>3</v>
      </c>
      <c r="I1116" s="154"/>
      <c r="L1116" s="150"/>
      <c r="M1116" s="155"/>
      <c r="T1116" s="156"/>
      <c r="AT1116" s="152" t="s">
        <v>173</v>
      </c>
      <c r="AU1116" s="152" t="s">
        <v>82</v>
      </c>
      <c r="AV1116" s="12" t="s">
        <v>80</v>
      </c>
      <c r="AW1116" s="12" t="s">
        <v>32</v>
      </c>
      <c r="AX1116" s="12" t="s">
        <v>73</v>
      </c>
      <c r="AY1116" s="152" t="s">
        <v>161</v>
      </c>
    </row>
    <row r="1117" spans="2:51" s="13" customFormat="1" ht="12">
      <c r="B1117" s="157"/>
      <c r="D1117" s="151" t="s">
        <v>173</v>
      </c>
      <c r="E1117" s="158" t="s">
        <v>3</v>
      </c>
      <c r="F1117" s="159" t="s">
        <v>3433</v>
      </c>
      <c r="H1117" s="160">
        <v>0.544</v>
      </c>
      <c r="I1117" s="161"/>
      <c r="L1117" s="157"/>
      <c r="M1117" s="162"/>
      <c r="T1117" s="163"/>
      <c r="AT1117" s="158" t="s">
        <v>173</v>
      </c>
      <c r="AU1117" s="158" t="s">
        <v>82</v>
      </c>
      <c r="AV1117" s="13" t="s">
        <v>82</v>
      </c>
      <c r="AW1117" s="13" t="s">
        <v>32</v>
      </c>
      <c r="AX1117" s="13" t="s">
        <v>73</v>
      </c>
      <c r="AY1117" s="158" t="s">
        <v>161</v>
      </c>
    </row>
    <row r="1118" spans="2:51" s="14" customFormat="1" ht="12">
      <c r="B1118" s="164"/>
      <c r="D1118" s="151" t="s">
        <v>173</v>
      </c>
      <c r="E1118" s="165" t="s">
        <v>3</v>
      </c>
      <c r="F1118" s="166" t="s">
        <v>192</v>
      </c>
      <c r="H1118" s="167">
        <v>4.695</v>
      </c>
      <c r="I1118" s="168"/>
      <c r="L1118" s="164"/>
      <c r="M1118" s="169"/>
      <c r="T1118" s="170"/>
      <c r="AT1118" s="165" t="s">
        <v>173</v>
      </c>
      <c r="AU1118" s="165" t="s">
        <v>82</v>
      </c>
      <c r="AV1118" s="14" t="s">
        <v>169</v>
      </c>
      <c r="AW1118" s="14" t="s">
        <v>32</v>
      </c>
      <c r="AX1118" s="14" t="s">
        <v>80</v>
      </c>
      <c r="AY1118" s="165" t="s">
        <v>161</v>
      </c>
    </row>
    <row r="1119" spans="2:65" s="1" customFormat="1" ht="44.25" customHeight="1">
      <c r="B1119" s="132"/>
      <c r="C1119" s="133" t="s">
        <v>1172</v>
      </c>
      <c r="D1119" s="133" t="s">
        <v>164</v>
      </c>
      <c r="E1119" s="134" t="s">
        <v>1146</v>
      </c>
      <c r="F1119" s="135" t="s">
        <v>1147</v>
      </c>
      <c r="G1119" s="136" t="s">
        <v>167</v>
      </c>
      <c r="H1119" s="137">
        <v>111.81</v>
      </c>
      <c r="I1119" s="138"/>
      <c r="J1119" s="139">
        <f>ROUND(I1119*H1119,2)</f>
        <v>0</v>
      </c>
      <c r="K1119" s="135" t="s">
        <v>168</v>
      </c>
      <c r="L1119" s="33"/>
      <c r="M1119" s="140" t="s">
        <v>3</v>
      </c>
      <c r="N1119" s="141" t="s">
        <v>44</v>
      </c>
      <c r="P1119" s="142">
        <f>O1119*H1119</f>
        <v>0</v>
      </c>
      <c r="Q1119" s="142">
        <v>0</v>
      </c>
      <c r="R1119" s="142">
        <f>Q1119*H1119</f>
        <v>0</v>
      </c>
      <c r="S1119" s="142">
        <v>0</v>
      </c>
      <c r="T1119" s="143">
        <f>S1119*H1119</f>
        <v>0</v>
      </c>
      <c r="AR1119" s="144" t="s">
        <v>310</v>
      </c>
      <c r="AT1119" s="144" t="s">
        <v>164</v>
      </c>
      <c r="AU1119" s="144" t="s">
        <v>82</v>
      </c>
      <c r="AY1119" s="18" t="s">
        <v>161</v>
      </c>
      <c r="BE1119" s="145">
        <f>IF(N1119="základní",J1119,0)</f>
        <v>0</v>
      </c>
      <c r="BF1119" s="145">
        <f>IF(N1119="snížená",J1119,0)</f>
        <v>0</v>
      </c>
      <c r="BG1119" s="145">
        <f>IF(N1119="zákl. přenesená",J1119,0)</f>
        <v>0</v>
      </c>
      <c r="BH1119" s="145">
        <f>IF(N1119="sníž. přenesená",J1119,0)</f>
        <v>0</v>
      </c>
      <c r="BI1119" s="145">
        <f>IF(N1119="nulová",J1119,0)</f>
        <v>0</v>
      </c>
      <c r="BJ1119" s="18" t="s">
        <v>80</v>
      </c>
      <c r="BK1119" s="145">
        <f>ROUND(I1119*H1119,2)</f>
        <v>0</v>
      </c>
      <c r="BL1119" s="18" t="s">
        <v>310</v>
      </c>
      <c r="BM1119" s="144" t="s">
        <v>3434</v>
      </c>
    </row>
    <row r="1120" spans="2:47" s="1" customFormat="1" ht="12">
      <c r="B1120" s="33"/>
      <c r="D1120" s="146" t="s">
        <v>171</v>
      </c>
      <c r="F1120" s="147" t="s">
        <v>1149</v>
      </c>
      <c r="I1120" s="148"/>
      <c r="L1120" s="33"/>
      <c r="M1120" s="149"/>
      <c r="T1120" s="54"/>
      <c r="AT1120" s="18" t="s">
        <v>171</v>
      </c>
      <c r="AU1120" s="18" t="s">
        <v>82</v>
      </c>
    </row>
    <row r="1121" spans="2:51" s="12" customFormat="1" ht="12">
      <c r="B1121" s="150"/>
      <c r="D1121" s="151" t="s">
        <v>173</v>
      </c>
      <c r="E1121" s="152" t="s">
        <v>3</v>
      </c>
      <c r="F1121" s="153" t="s">
        <v>2873</v>
      </c>
      <c r="H1121" s="152" t="s">
        <v>3</v>
      </c>
      <c r="I1121" s="154"/>
      <c r="L1121" s="150"/>
      <c r="M1121" s="155"/>
      <c r="T1121" s="156"/>
      <c r="AT1121" s="152" t="s">
        <v>173</v>
      </c>
      <c r="AU1121" s="152" t="s">
        <v>82</v>
      </c>
      <c r="AV1121" s="12" t="s">
        <v>80</v>
      </c>
      <c r="AW1121" s="12" t="s">
        <v>32</v>
      </c>
      <c r="AX1121" s="12" t="s">
        <v>73</v>
      </c>
      <c r="AY1121" s="152" t="s">
        <v>161</v>
      </c>
    </row>
    <row r="1122" spans="2:51" s="13" customFormat="1" ht="12">
      <c r="B1122" s="157"/>
      <c r="D1122" s="151" t="s">
        <v>173</v>
      </c>
      <c r="E1122" s="158" t="s">
        <v>3</v>
      </c>
      <c r="F1122" s="159" t="s">
        <v>2874</v>
      </c>
      <c r="H1122" s="160">
        <v>10.15</v>
      </c>
      <c r="I1122" s="161"/>
      <c r="L1122" s="157"/>
      <c r="M1122" s="162"/>
      <c r="T1122" s="163"/>
      <c r="AT1122" s="158" t="s">
        <v>173</v>
      </c>
      <c r="AU1122" s="158" t="s">
        <v>82</v>
      </c>
      <c r="AV1122" s="13" t="s">
        <v>82</v>
      </c>
      <c r="AW1122" s="13" t="s">
        <v>32</v>
      </c>
      <c r="AX1122" s="13" t="s">
        <v>73</v>
      </c>
      <c r="AY1122" s="158" t="s">
        <v>161</v>
      </c>
    </row>
    <row r="1123" spans="2:51" s="12" customFormat="1" ht="12">
      <c r="B1123" s="150"/>
      <c r="D1123" s="151" t="s">
        <v>173</v>
      </c>
      <c r="E1123" s="152" t="s">
        <v>3</v>
      </c>
      <c r="F1123" s="153" t="s">
        <v>2875</v>
      </c>
      <c r="H1123" s="152" t="s">
        <v>3</v>
      </c>
      <c r="I1123" s="154"/>
      <c r="L1123" s="150"/>
      <c r="M1123" s="155"/>
      <c r="T1123" s="156"/>
      <c r="AT1123" s="152" t="s">
        <v>173</v>
      </c>
      <c r="AU1123" s="152" t="s">
        <v>82</v>
      </c>
      <c r="AV1123" s="12" t="s">
        <v>80</v>
      </c>
      <c r="AW1123" s="12" t="s">
        <v>32</v>
      </c>
      <c r="AX1123" s="12" t="s">
        <v>73</v>
      </c>
      <c r="AY1123" s="152" t="s">
        <v>161</v>
      </c>
    </row>
    <row r="1124" spans="2:51" s="13" customFormat="1" ht="12">
      <c r="B1124" s="157"/>
      <c r="D1124" s="151" t="s">
        <v>173</v>
      </c>
      <c r="E1124" s="158" t="s">
        <v>3</v>
      </c>
      <c r="F1124" s="159" t="s">
        <v>2876</v>
      </c>
      <c r="H1124" s="160">
        <v>88.7</v>
      </c>
      <c r="I1124" s="161"/>
      <c r="L1124" s="157"/>
      <c r="M1124" s="162"/>
      <c r="T1124" s="163"/>
      <c r="AT1124" s="158" t="s">
        <v>173</v>
      </c>
      <c r="AU1124" s="158" t="s">
        <v>82</v>
      </c>
      <c r="AV1124" s="13" t="s">
        <v>82</v>
      </c>
      <c r="AW1124" s="13" t="s">
        <v>32</v>
      </c>
      <c r="AX1124" s="13" t="s">
        <v>73</v>
      </c>
      <c r="AY1124" s="158" t="s">
        <v>161</v>
      </c>
    </row>
    <row r="1125" spans="2:51" s="12" customFormat="1" ht="12">
      <c r="B1125" s="150"/>
      <c r="D1125" s="151" t="s">
        <v>173</v>
      </c>
      <c r="E1125" s="152" t="s">
        <v>3</v>
      </c>
      <c r="F1125" s="153" t="s">
        <v>2877</v>
      </c>
      <c r="H1125" s="152" t="s">
        <v>3</v>
      </c>
      <c r="I1125" s="154"/>
      <c r="L1125" s="150"/>
      <c r="M1125" s="155"/>
      <c r="T1125" s="156"/>
      <c r="AT1125" s="152" t="s">
        <v>173</v>
      </c>
      <c r="AU1125" s="152" t="s">
        <v>82</v>
      </c>
      <c r="AV1125" s="12" t="s">
        <v>80</v>
      </c>
      <c r="AW1125" s="12" t="s">
        <v>32</v>
      </c>
      <c r="AX1125" s="12" t="s">
        <v>73</v>
      </c>
      <c r="AY1125" s="152" t="s">
        <v>161</v>
      </c>
    </row>
    <row r="1126" spans="2:51" s="13" customFormat="1" ht="12">
      <c r="B1126" s="157"/>
      <c r="D1126" s="151" t="s">
        <v>173</v>
      </c>
      <c r="E1126" s="158" t="s">
        <v>3</v>
      </c>
      <c r="F1126" s="159" t="s">
        <v>2878</v>
      </c>
      <c r="H1126" s="160">
        <v>12.96</v>
      </c>
      <c r="I1126" s="161"/>
      <c r="L1126" s="157"/>
      <c r="M1126" s="162"/>
      <c r="T1126" s="163"/>
      <c r="AT1126" s="158" t="s">
        <v>173</v>
      </c>
      <c r="AU1126" s="158" t="s">
        <v>82</v>
      </c>
      <c r="AV1126" s="13" t="s">
        <v>82</v>
      </c>
      <c r="AW1126" s="13" t="s">
        <v>32</v>
      </c>
      <c r="AX1126" s="13" t="s">
        <v>73</v>
      </c>
      <c r="AY1126" s="158" t="s">
        <v>161</v>
      </c>
    </row>
    <row r="1127" spans="2:51" s="14" customFormat="1" ht="12">
      <c r="B1127" s="164"/>
      <c r="D1127" s="151" t="s">
        <v>173</v>
      </c>
      <c r="E1127" s="165" t="s">
        <v>3</v>
      </c>
      <c r="F1127" s="166" t="s">
        <v>192</v>
      </c>
      <c r="H1127" s="167">
        <f>SUM(H1122:H1126)</f>
        <v>111.81</v>
      </c>
      <c r="I1127" s="168"/>
      <c r="L1127" s="164"/>
      <c r="M1127" s="169"/>
      <c r="T1127" s="170"/>
      <c r="AT1127" s="165" t="s">
        <v>173</v>
      </c>
      <c r="AU1127" s="165" t="s">
        <v>82</v>
      </c>
      <c r="AV1127" s="14" t="s">
        <v>169</v>
      </c>
      <c r="AW1127" s="14" t="s">
        <v>32</v>
      </c>
      <c r="AX1127" s="14" t="s">
        <v>80</v>
      </c>
      <c r="AY1127" s="165" t="s">
        <v>161</v>
      </c>
    </row>
    <row r="1128" spans="2:65" s="1" customFormat="1" ht="16.5" customHeight="1">
      <c r="B1128" s="132"/>
      <c r="C1128" s="171" t="s">
        <v>1173</v>
      </c>
      <c r="D1128" s="171" t="s">
        <v>193</v>
      </c>
      <c r="E1128" s="172" t="s">
        <v>1151</v>
      </c>
      <c r="F1128" s="173" t="s">
        <v>1152</v>
      </c>
      <c r="G1128" s="174" t="s">
        <v>167</v>
      </c>
      <c r="H1128" s="175">
        <v>143.716</v>
      </c>
      <c r="I1128" s="176"/>
      <c r="J1128" s="177">
        <f>ROUND(I1128*H1128,2)</f>
        <v>0</v>
      </c>
      <c r="K1128" s="173" t="s">
        <v>168</v>
      </c>
      <c r="L1128" s="178"/>
      <c r="M1128" s="179" t="s">
        <v>3</v>
      </c>
      <c r="N1128" s="180" t="s">
        <v>44</v>
      </c>
      <c r="P1128" s="142">
        <f>O1128*H1128</f>
        <v>0</v>
      </c>
      <c r="Q1128" s="142">
        <v>0.0004</v>
      </c>
      <c r="R1128" s="142">
        <f>Q1128*H1128</f>
        <v>0.05748640000000001</v>
      </c>
      <c r="S1128" s="142">
        <v>0</v>
      </c>
      <c r="T1128" s="143">
        <f>S1128*H1128</f>
        <v>0</v>
      </c>
      <c r="AR1128" s="144" t="s">
        <v>488</v>
      </c>
      <c r="AT1128" s="144" t="s">
        <v>193</v>
      </c>
      <c r="AU1128" s="144" t="s">
        <v>82</v>
      </c>
      <c r="AY1128" s="18" t="s">
        <v>161</v>
      </c>
      <c r="BE1128" s="145">
        <f>IF(N1128="základní",J1128,0)</f>
        <v>0</v>
      </c>
      <c r="BF1128" s="145">
        <f>IF(N1128="snížená",J1128,0)</f>
        <v>0</v>
      </c>
      <c r="BG1128" s="145">
        <f>IF(N1128="zákl. přenesená",J1128,0)</f>
        <v>0</v>
      </c>
      <c r="BH1128" s="145">
        <f>IF(N1128="sníž. přenesená",J1128,0)</f>
        <v>0</v>
      </c>
      <c r="BI1128" s="145">
        <f>IF(N1128="nulová",J1128,0)</f>
        <v>0</v>
      </c>
      <c r="BJ1128" s="18" t="s">
        <v>80</v>
      </c>
      <c r="BK1128" s="145">
        <f>ROUND(I1128*H1128,2)</f>
        <v>0</v>
      </c>
      <c r="BL1128" s="18" t="s">
        <v>310</v>
      </c>
      <c r="BM1128" s="144" t="s">
        <v>3435</v>
      </c>
    </row>
    <row r="1129" spans="2:47" s="1" customFormat="1" ht="12">
      <c r="B1129" s="33"/>
      <c r="D1129" s="146" t="s">
        <v>171</v>
      </c>
      <c r="F1129" s="147" t="s">
        <v>1154</v>
      </c>
      <c r="I1129" s="148"/>
      <c r="L1129" s="33"/>
      <c r="M1129" s="149"/>
      <c r="T1129" s="54"/>
      <c r="AT1129" s="18" t="s">
        <v>171</v>
      </c>
      <c r="AU1129" s="18" t="s">
        <v>82</v>
      </c>
    </row>
    <row r="1130" spans="2:51" s="13" customFormat="1" ht="12">
      <c r="B1130" s="157"/>
      <c r="D1130" s="151" t="s">
        <v>173</v>
      </c>
      <c r="E1130" s="158" t="s">
        <v>3</v>
      </c>
      <c r="F1130" s="159" t="s">
        <v>4229</v>
      </c>
      <c r="H1130" s="160">
        <f>124.97*1.15</f>
        <v>143.7155</v>
      </c>
      <c r="I1130" s="161"/>
      <c r="L1130" s="157"/>
      <c r="M1130" s="162"/>
      <c r="T1130" s="163"/>
      <c r="AT1130" s="158" t="s">
        <v>173</v>
      </c>
      <c r="AU1130" s="158" t="s">
        <v>82</v>
      </c>
      <c r="AV1130" s="13" t="s">
        <v>82</v>
      </c>
      <c r="AW1130" s="13" t="s">
        <v>32</v>
      </c>
      <c r="AX1130" s="13" t="s">
        <v>80</v>
      </c>
      <c r="AY1130" s="158" t="s">
        <v>161</v>
      </c>
    </row>
    <row r="1131" spans="2:65" s="1" customFormat="1" ht="44.25" customHeight="1">
      <c r="B1131" s="132"/>
      <c r="C1131" s="133" t="s">
        <v>1174</v>
      </c>
      <c r="D1131" s="133" t="s">
        <v>164</v>
      </c>
      <c r="E1131" s="134" t="s">
        <v>1157</v>
      </c>
      <c r="F1131" s="135" t="s">
        <v>1158</v>
      </c>
      <c r="G1131" s="136" t="s">
        <v>240</v>
      </c>
      <c r="H1131" s="137">
        <v>1.31</v>
      </c>
      <c r="I1131" s="138"/>
      <c r="J1131" s="139">
        <f>ROUND(I1131*H1131,2)</f>
        <v>0</v>
      </c>
      <c r="K1131" s="135" t="s">
        <v>168</v>
      </c>
      <c r="L1131" s="33"/>
      <c r="M1131" s="140" t="s">
        <v>3</v>
      </c>
      <c r="N1131" s="141" t="s">
        <v>44</v>
      </c>
      <c r="P1131" s="142">
        <f>O1131*H1131</f>
        <v>0</v>
      </c>
      <c r="Q1131" s="142">
        <v>0</v>
      </c>
      <c r="R1131" s="142">
        <f>Q1131*H1131</f>
        <v>0</v>
      </c>
      <c r="S1131" s="142">
        <v>0</v>
      </c>
      <c r="T1131" s="143">
        <f>S1131*H1131</f>
        <v>0</v>
      </c>
      <c r="AR1131" s="144" t="s">
        <v>310</v>
      </c>
      <c r="AT1131" s="144" t="s">
        <v>164</v>
      </c>
      <c r="AU1131" s="144" t="s">
        <v>82</v>
      </c>
      <c r="AY1131" s="18" t="s">
        <v>161</v>
      </c>
      <c r="BE1131" s="145">
        <f>IF(N1131="základní",J1131,0)</f>
        <v>0</v>
      </c>
      <c r="BF1131" s="145">
        <f>IF(N1131="snížená",J1131,0)</f>
        <v>0</v>
      </c>
      <c r="BG1131" s="145">
        <f>IF(N1131="zákl. přenesená",J1131,0)</f>
        <v>0</v>
      </c>
      <c r="BH1131" s="145">
        <f>IF(N1131="sníž. přenesená",J1131,0)</f>
        <v>0</v>
      </c>
      <c r="BI1131" s="145">
        <f>IF(N1131="nulová",J1131,0)</f>
        <v>0</v>
      </c>
      <c r="BJ1131" s="18" t="s">
        <v>80</v>
      </c>
      <c r="BK1131" s="145">
        <f>ROUND(I1131*H1131,2)</f>
        <v>0</v>
      </c>
      <c r="BL1131" s="18" t="s">
        <v>310</v>
      </c>
      <c r="BM1131" s="144" t="s">
        <v>3436</v>
      </c>
    </row>
    <row r="1132" spans="2:47" s="1" customFormat="1" ht="12">
      <c r="B1132" s="33"/>
      <c r="D1132" s="146" t="s">
        <v>171</v>
      </c>
      <c r="F1132" s="147" t="s">
        <v>1160</v>
      </c>
      <c r="I1132" s="148"/>
      <c r="L1132" s="33"/>
      <c r="M1132" s="149"/>
      <c r="T1132" s="54"/>
      <c r="AT1132" s="18" t="s">
        <v>171</v>
      </c>
      <c r="AU1132" s="18" t="s">
        <v>82</v>
      </c>
    </row>
    <row r="1133" spans="2:65" s="1" customFormat="1" ht="49.15" customHeight="1">
      <c r="B1133" s="132"/>
      <c r="C1133" s="133" t="s">
        <v>1175</v>
      </c>
      <c r="D1133" s="133" t="s">
        <v>164</v>
      </c>
      <c r="E1133" s="134" t="s">
        <v>1162</v>
      </c>
      <c r="F1133" s="135" t="s">
        <v>1163</v>
      </c>
      <c r="G1133" s="136" t="s">
        <v>240</v>
      </c>
      <c r="H1133" s="137">
        <v>1.31</v>
      </c>
      <c r="I1133" s="138"/>
      <c r="J1133" s="139">
        <f>ROUND(I1133*H1133,2)</f>
        <v>0</v>
      </c>
      <c r="K1133" s="135" t="s">
        <v>168</v>
      </c>
      <c r="L1133" s="33"/>
      <c r="M1133" s="140" t="s">
        <v>3</v>
      </c>
      <c r="N1133" s="141" t="s">
        <v>44</v>
      </c>
      <c r="P1133" s="142">
        <f>O1133*H1133</f>
        <v>0</v>
      </c>
      <c r="Q1133" s="142">
        <v>0</v>
      </c>
      <c r="R1133" s="142">
        <f>Q1133*H1133</f>
        <v>0</v>
      </c>
      <c r="S1133" s="142">
        <v>0</v>
      </c>
      <c r="T1133" s="143">
        <f>S1133*H1133</f>
        <v>0</v>
      </c>
      <c r="AR1133" s="144" t="s">
        <v>310</v>
      </c>
      <c r="AT1133" s="144" t="s">
        <v>164</v>
      </c>
      <c r="AU1133" s="144" t="s">
        <v>82</v>
      </c>
      <c r="AY1133" s="18" t="s">
        <v>161</v>
      </c>
      <c r="BE1133" s="145">
        <f>IF(N1133="základní",J1133,0)</f>
        <v>0</v>
      </c>
      <c r="BF1133" s="145">
        <f>IF(N1133="snížená",J1133,0)</f>
        <v>0</v>
      </c>
      <c r="BG1133" s="145">
        <f>IF(N1133="zákl. přenesená",J1133,0)</f>
        <v>0</v>
      </c>
      <c r="BH1133" s="145">
        <f>IF(N1133="sníž. přenesená",J1133,0)</f>
        <v>0</v>
      </c>
      <c r="BI1133" s="145">
        <f>IF(N1133="nulová",J1133,0)</f>
        <v>0</v>
      </c>
      <c r="BJ1133" s="18" t="s">
        <v>80</v>
      </c>
      <c r="BK1133" s="145">
        <f>ROUND(I1133*H1133,2)</f>
        <v>0</v>
      </c>
      <c r="BL1133" s="18" t="s">
        <v>310</v>
      </c>
      <c r="BM1133" s="144" t="s">
        <v>3437</v>
      </c>
    </row>
    <row r="1134" spans="2:47" s="1" customFormat="1" ht="12">
      <c r="B1134" s="33"/>
      <c r="D1134" s="146" t="s">
        <v>171</v>
      </c>
      <c r="F1134" s="147" t="s">
        <v>1165</v>
      </c>
      <c r="I1134" s="148"/>
      <c r="L1134" s="33"/>
      <c r="M1134" s="149"/>
      <c r="T1134" s="54"/>
      <c r="AT1134" s="18" t="s">
        <v>171</v>
      </c>
      <c r="AU1134" s="18" t="s">
        <v>82</v>
      </c>
    </row>
    <row r="1135" spans="2:63" s="11" customFormat="1" ht="22.9" customHeight="1">
      <c r="B1135" s="120"/>
      <c r="D1135" s="121" t="s">
        <v>72</v>
      </c>
      <c r="E1135" s="130" t="s">
        <v>1166</v>
      </c>
      <c r="F1135" s="130" t="s">
        <v>1167</v>
      </c>
      <c r="I1135" s="123"/>
      <c r="J1135" s="131">
        <f>BK1135</f>
        <v>0</v>
      </c>
      <c r="L1135" s="120"/>
      <c r="M1135" s="125"/>
      <c r="P1135" s="126">
        <f>SUM(P1136:P1147)</f>
        <v>0</v>
      </c>
      <c r="R1135" s="126">
        <f>SUM(R1136:R1147)</f>
        <v>0</v>
      </c>
      <c r="T1135" s="127">
        <f>SUM(T1136:T1147)</f>
        <v>0</v>
      </c>
      <c r="AR1135" s="121" t="s">
        <v>82</v>
      </c>
      <c r="AT1135" s="128" t="s">
        <v>72</v>
      </c>
      <c r="AU1135" s="128" t="s">
        <v>80</v>
      </c>
      <c r="AY1135" s="121" t="s">
        <v>161</v>
      </c>
      <c r="BK1135" s="129">
        <f>SUM(BK1136:BK1147)</f>
        <v>0</v>
      </c>
    </row>
    <row r="1136" spans="2:65" s="1" customFormat="1" ht="24.2" customHeight="1">
      <c r="B1136" s="132"/>
      <c r="C1136" s="133" t="s">
        <v>1193</v>
      </c>
      <c r="D1136" s="133" t="s">
        <v>164</v>
      </c>
      <c r="E1136" s="134" t="s">
        <v>1176</v>
      </c>
      <c r="F1136" s="135" t="s">
        <v>1177</v>
      </c>
      <c r="G1136" s="136" t="s">
        <v>212</v>
      </c>
      <c r="H1136" s="137">
        <v>4</v>
      </c>
      <c r="I1136" s="138"/>
      <c r="J1136" s="139">
        <f aca="true" t="shared" si="20" ref="J1136:J1147">ROUND(I1136*H1136,2)</f>
        <v>0</v>
      </c>
      <c r="K1136" s="135" t="s">
        <v>3</v>
      </c>
      <c r="L1136" s="33"/>
      <c r="M1136" s="140" t="s">
        <v>3</v>
      </c>
      <c r="N1136" s="141" t="s">
        <v>44</v>
      </c>
      <c r="P1136" s="142">
        <f aca="true" t="shared" si="21" ref="P1136:P1147">O1136*H1136</f>
        <v>0</v>
      </c>
      <c r="Q1136" s="142">
        <v>0</v>
      </c>
      <c r="R1136" s="142">
        <f aca="true" t="shared" si="22" ref="R1136:R1147">Q1136*H1136</f>
        <v>0</v>
      </c>
      <c r="S1136" s="142">
        <v>0</v>
      </c>
      <c r="T1136" s="143">
        <f aca="true" t="shared" si="23" ref="T1136:T1147">S1136*H1136</f>
        <v>0</v>
      </c>
      <c r="AR1136" s="144" t="s">
        <v>310</v>
      </c>
      <c r="AT1136" s="144" t="s">
        <v>164</v>
      </c>
      <c r="AU1136" s="144" t="s">
        <v>82</v>
      </c>
      <c r="AY1136" s="18" t="s">
        <v>161</v>
      </c>
      <c r="BE1136" s="145">
        <f aca="true" t="shared" si="24" ref="BE1136:BE1147">IF(N1136="základní",J1136,0)</f>
        <v>0</v>
      </c>
      <c r="BF1136" s="145">
        <f aca="true" t="shared" si="25" ref="BF1136:BF1147">IF(N1136="snížená",J1136,0)</f>
        <v>0</v>
      </c>
      <c r="BG1136" s="145">
        <f aca="true" t="shared" si="26" ref="BG1136:BG1147">IF(N1136="zákl. přenesená",J1136,0)</f>
        <v>0</v>
      </c>
      <c r="BH1136" s="145">
        <f aca="true" t="shared" si="27" ref="BH1136:BH1147">IF(N1136="sníž. přenesená",J1136,0)</f>
        <v>0</v>
      </c>
      <c r="BI1136" s="145">
        <f aca="true" t="shared" si="28" ref="BI1136:BI1147">IF(N1136="nulová",J1136,0)</f>
        <v>0</v>
      </c>
      <c r="BJ1136" s="18" t="s">
        <v>80</v>
      </c>
      <c r="BK1136" s="145">
        <f aca="true" t="shared" si="29" ref="BK1136:BK1147">ROUND(I1136*H1136,2)</f>
        <v>0</v>
      </c>
      <c r="BL1136" s="18" t="s">
        <v>310</v>
      </c>
      <c r="BM1136" s="144" t="s">
        <v>3438</v>
      </c>
    </row>
    <row r="1137" spans="2:65" s="1" customFormat="1" ht="50.25" customHeight="1">
      <c r="B1137" s="132"/>
      <c r="C1137" s="133" t="s">
        <v>1207</v>
      </c>
      <c r="D1137" s="133" t="s">
        <v>164</v>
      </c>
      <c r="E1137" s="134" t="s">
        <v>1182</v>
      </c>
      <c r="F1137" s="288" t="s">
        <v>4220</v>
      </c>
      <c r="G1137" s="136" t="s">
        <v>212</v>
      </c>
      <c r="H1137" s="137">
        <v>2</v>
      </c>
      <c r="I1137" s="138"/>
      <c r="J1137" s="139">
        <f t="shared" si="20"/>
        <v>0</v>
      </c>
      <c r="K1137" s="135" t="s">
        <v>3</v>
      </c>
      <c r="L1137" s="33"/>
      <c r="M1137" s="140" t="s">
        <v>3</v>
      </c>
      <c r="N1137" s="141" t="s">
        <v>44</v>
      </c>
      <c r="P1137" s="142">
        <f t="shared" si="21"/>
        <v>0</v>
      </c>
      <c r="Q1137" s="142">
        <v>0</v>
      </c>
      <c r="R1137" s="142">
        <f t="shared" si="22"/>
        <v>0</v>
      </c>
      <c r="S1137" s="142">
        <v>0</v>
      </c>
      <c r="T1137" s="143">
        <f t="shared" si="23"/>
        <v>0</v>
      </c>
      <c r="AR1137" s="144" t="s">
        <v>310</v>
      </c>
      <c r="AT1137" s="144" t="s">
        <v>164</v>
      </c>
      <c r="AU1137" s="144" t="s">
        <v>82</v>
      </c>
      <c r="AY1137" s="18" t="s">
        <v>161</v>
      </c>
      <c r="BE1137" s="145">
        <f t="shared" si="24"/>
        <v>0</v>
      </c>
      <c r="BF1137" s="145">
        <f t="shared" si="25"/>
        <v>0</v>
      </c>
      <c r="BG1137" s="145">
        <f t="shared" si="26"/>
        <v>0</v>
      </c>
      <c r="BH1137" s="145">
        <f t="shared" si="27"/>
        <v>0</v>
      </c>
      <c r="BI1137" s="145">
        <f t="shared" si="28"/>
        <v>0</v>
      </c>
      <c r="BJ1137" s="18" t="s">
        <v>80</v>
      </c>
      <c r="BK1137" s="145">
        <f t="shared" si="29"/>
        <v>0</v>
      </c>
      <c r="BL1137" s="18" t="s">
        <v>310</v>
      </c>
      <c r="BM1137" s="144" t="s">
        <v>3439</v>
      </c>
    </row>
    <row r="1138" spans="2:65" s="1" customFormat="1" ht="33" customHeight="1">
      <c r="B1138" s="132"/>
      <c r="C1138" s="133" t="s">
        <v>1212</v>
      </c>
      <c r="D1138" s="133" t="s">
        <v>164</v>
      </c>
      <c r="E1138" s="134" t="s">
        <v>1190</v>
      </c>
      <c r="F1138" s="135" t="s">
        <v>3440</v>
      </c>
      <c r="G1138" s="136" t="s">
        <v>212</v>
      </c>
      <c r="H1138" s="137">
        <v>2</v>
      </c>
      <c r="I1138" s="138"/>
      <c r="J1138" s="139">
        <f t="shared" si="20"/>
        <v>0</v>
      </c>
      <c r="K1138" s="135" t="s">
        <v>3</v>
      </c>
      <c r="L1138" s="33"/>
      <c r="M1138" s="140" t="s">
        <v>3</v>
      </c>
      <c r="N1138" s="141" t="s">
        <v>44</v>
      </c>
      <c r="P1138" s="142">
        <f t="shared" si="21"/>
        <v>0</v>
      </c>
      <c r="Q1138" s="142">
        <v>0</v>
      </c>
      <c r="R1138" s="142">
        <f t="shared" si="22"/>
        <v>0</v>
      </c>
      <c r="S1138" s="142">
        <v>0</v>
      </c>
      <c r="T1138" s="143">
        <f t="shared" si="23"/>
        <v>0</v>
      </c>
      <c r="AR1138" s="144" t="s">
        <v>310</v>
      </c>
      <c r="AT1138" s="144" t="s">
        <v>164</v>
      </c>
      <c r="AU1138" s="144" t="s">
        <v>82</v>
      </c>
      <c r="AY1138" s="18" t="s">
        <v>161</v>
      </c>
      <c r="BE1138" s="145">
        <f t="shared" si="24"/>
        <v>0</v>
      </c>
      <c r="BF1138" s="145">
        <f t="shared" si="25"/>
        <v>0</v>
      </c>
      <c r="BG1138" s="145">
        <f t="shared" si="26"/>
        <v>0</v>
      </c>
      <c r="BH1138" s="145">
        <f t="shared" si="27"/>
        <v>0</v>
      </c>
      <c r="BI1138" s="145">
        <f t="shared" si="28"/>
        <v>0</v>
      </c>
      <c r="BJ1138" s="18" t="s">
        <v>80</v>
      </c>
      <c r="BK1138" s="145">
        <f t="shared" si="29"/>
        <v>0</v>
      </c>
      <c r="BL1138" s="18" t="s">
        <v>310</v>
      </c>
      <c r="BM1138" s="144" t="s">
        <v>3441</v>
      </c>
    </row>
    <row r="1139" spans="2:65" s="1" customFormat="1" ht="24.2" customHeight="1">
      <c r="B1139" s="132"/>
      <c r="C1139" s="133" t="s">
        <v>1216</v>
      </c>
      <c r="D1139" s="133" t="s">
        <v>164</v>
      </c>
      <c r="E1139" s="134" t="s">
        <v>1194</v>
      </c>
      <c r="F1139" s="135" t="s">
        <v>3442</v>
      </c>
      <c r="G1139" s="136" t="s">
        <v>212</v>
      </c>
      <c r="H1139" s="137">
        <v>3</v>
      </c>
      <c r="I1139" s="138"/>
      <c r="J1139" s="139">
        <f t="shared" si="20"/>
        <v>0</v>
      </c>
      <c r="K1139" s="135" t="s">
        <v>3</v>
      </c>
      <c r="L1139" s="33"/>
      <c r="M1139" s="140" t="s">
        <v>3</v>
      </c>
      <c r="N1139" s="141" t="s">
        <v>44</v>
      </c>
      <c r="P1139" s="142">
        <f t="shared" si="21"/>
        <v>0</v>
      </c>
      <c r="Q1139" s="142">
        <v>0</v>
      </c>
      <c r="R1139" s="142">
        <f t="shared" si="22"/>
        <v>0</v>
      </c>
      <c r="S1139" s="142">
        <v>0</v>
      </c>
      <c r="T1139" s="143">
        <f t="shared" si="23"/>
        <v>0</v>
      </c>
      <c r="AR1139" s="144" t="s">
        <v>310</v>
      </c>
      <c r="AT1139" s="144" t="s">
        <v>164</v>
      </c>
      <c r="AU1139" s="144" t="s">
        <v>82</v>
      </c>
      <c r="AY1139" s="18" t="s">
        <v>161</v>
      </c>
      <c r="BE1139" s="145">
        <f t="shared" si="24"/>
        <v>0</v>
      </c>
      <c r="BF1139" s="145">
        <f t="shared" si="25"/>
        <v>0</v>
      </c>
      <c r="BG1139" s="145">
        <f t="shared" si="26"/>
        <v>0</v>
      </c>
      <c r="BH1139" s="145">
        <f t="shared" si="27"/>
        <v>0</v>
      </c>
      <c r="BI1139" s="145">
        <f t="shared" si="28"/>
        <v>0</v>
      </c>
      <c r="BJ1139" s="18" t="s">
        <v>80</v>
      </c>
      <c r="BK1139" s="145">
        <f t="shared" si="29"/>
        <v>0</v>
      </c>
      <c r="BL1139" s="18" t="s">
        <v>310</v>
      </c>
      <c r="BM1139" s="144" t="s">
        <v>3443</v>
      </c>
    </row>
    <row r="1140" spans="2:65" s="1" customFormat="1" ht="24.2" customHeight="1">
      <c r="B1140" s="132"/>
      <c r="C1140" s="133" t="s">
        <v>1222</v>
      </c>
      <c r="D1140" s="133" t="s">
        <v>164</v>
      </c>
      <c r="E1140" s="134" t="s">
        <v>1198</v>
      </c>
      <c r="F1140" s="135" t="s">
        <v>3444</v>
      </c>
      <c r="G1140" s="136" t="s">
        <v>212</v>
      </c>
      <c r="H1140" s="137">
        <v>6</v>
      </c>
      <c r="I1140" s="138"/>
      <c r="J1140" s="139">
        <f t="shared" si="20"/>
        <v>0</v>
      </c>
      <c r="K1140" s="135" t="s">
        <v>3</v>
      </c>
      <c r="L1140" s="33"/>
      <c r="M1140" s="140" t="s">
        <v>3</v>
      </c>
      <c r="N1140" s="141" t="s">
        <v>44</v>
      </c>
      <c r="P1140" s="142">
        <f t="shared" si="21"/>
        <v>0</v>
      </c>
      <c r="Q1140" s="142">
        <v>0</v>
      </c>
      <c r="R1140" s="142">
        <f t="shared" si="22"/>
        <v>0</v>
      </c>
      <c r="S1140" s="142">
        <v>0</v>
      </c>
      <c r="T1140" s="143">
        <f t="shared" si="23"/>
        <v>0</v>
      </c>
      <c r="AR1140" s="144" t="s">
        <v>310</v>
      </c>
      <c r="AT1140" s="144" t="s">
        <v>164</v>
      </c>
      <c r="AU1140" s="144" t="s">
        <v>82</v>
      </c>
      <c r="AY1140" s="18" t="s">
        <v>161</v>
      </c>
      <c r="BE1140" s="145">
        <f t="shared" si="24"/>
        <v>0</v>
      </c>
      <c r="BF1140" s="145">
        <f t="shared" si="25"/>
        <v>0</v>
      </c>
      <c r="BG1140" s="145">
        <f t="shared" si="26"/>
        <v>0</v>
      </c>
      <c r="BH1140" s="145">
        <f t="shared" si="27"/>
        <v>0</v>
      </c>
      <c r="BI1140" s="145">
        <f t="shared" si="28"/>
        <v>0</v>
      </c>
      <c r="BJ1140" s="18" t="s">
        <v>80</v>
      </c>
      <c r="BK1140" s="145">
        <f t="shared" si="29"/>
        <v>0</v>
      </c>
      <c r="BL1140" s="18" t="s">
        <v>310</v>
      </c>
      <c r="BM1140" s="144" t="s">
        <v>3445</v>
      </c>
    </row>
    <row r="1141" spans="2:65" s="1" customFormat="1" ht="37.9" customHeight="1">
      <c r="B1141" s="132"/>
      <c r="C1141" s="133" t="s">
        <v>1229</v>
      </c>
      <c r="D1141" s="133" t="s">
        <v>164</v>
      </c>
      <c r="E1141" s="134" t="s">
        <v>1202</v>
      </c>
      <c r="F1141" s="135" t="s">
        <v>3446</v>
      </c>
      <c r="G1141" s="136" t="s">
        <v>212</v>
      </c>
      <c r="H1141" s="137">
        <v>6</v>
      </c>
      <c r="I1141" s="138"/>
      <c r="J1141" s="139">
        <f t="shared" si="20"/>
        <v>0</v>
      </c>
      <c r="K1141" s="135" t="s">
        <v>3</v>
      </c>
      <c r="L1141" s="33"/>
      <c r="M1141" s="140" t="s">
        <v>3</v>
      </c>
      <c r="N1141" s="141" t="s">
        <v>44</v>
      </c>
      <c r="P1141" s="142">
        <f t="shared" si="21"/>
        <v>0</v>
      </c>
      <c r="Q1141" s="142">
        <v>0</v>
      </c>
      <c r="R1141" s="142">
        <f t="shared" si="22"/>
        <v>0</v>
      </c>
      <c r="S1141" s="142">
        <v>0</v>
      </c>
      <c r="T1141" s="143">
        <f t="shared" si="23"/>
        <v>0</v>
      </c>
      <c r="AR1141" s="144" t="s">
        <v>310</v>
      </c>
      <c r="AT1141" s="144" t="s">
        <v>164</v>
      </c>
      <c r="AU1141" s="144" t="s">
        <v>82</v>
      </c>
      <c r="AY1141" s="18" t="s">
        <v>161</v>
      </c>
      <c r="BE1141" s="145">
        <f t="shared" si="24"/>
        <v>0</v>
      </c>
      <c r="BF1141" s="145">
        <f t="shared" si="25"/>
        <v>0</v>
      </c>
      <c r="BG1141" s="145">
        <f t="shared" si="26"/>
        <v>0</v>
      </c>
      <c r="BH1141" s="145">
        <f t="shared" si="27"/>
        <v>0</v>
      </c>
      <c r="BI1141" s="145">
        <f t="shared" si="28"/>
        <v>0</v>
      </c>
      <c r="BJ1141" s="18" t="s">
        <v>80</v>
      </c>
      <c r="BK1141" s="145">
        <f t="shared" si="29"/>
        <v>0</v>
      </c>
      <c r="BL1141" s="18" t="s">
        <v>310</v>
      </c>
      <c r="BM1141" s="144" t="s">
        <v>3447</v>
      </c>
    </row>
    <row r="1142" spans="2:65" s="1" customFormat="1" ht="24.2" customHeight="1">
      <c r="B1142" s="132"/>
      <c r="C1142" s="133" t="s">
        <v>1238</v>
      </c>
      <c r="D1142" s="133" t="s">
        <v>164</v>
      </c>
      <c r="E1142" s="134" t="s">
        <v>1206</v>
      </c>
      <c r="F1142" s="135" t="s">
        <v>3448</v>
      </c>
      <c r="G1142" s="136" t="s">
        <v>212</v>
      </c>
      <c r="H1142" s="137">
        <v>7</v>
      </c>
      <c r="I1142" s="138"/>
      <c r="J1142" s="139">
        <f t="shared" si="20"/>
        <v>0</v>
      </c>
      <c r="K1142" s="135" t="s">
        <v>3</v>
      </c>
      <c r="L1142" s="33"/>
      <c r="M1142" s="140" t="s">
        <v>3</v>
      </c>
      <c r="N1142" s="141" t="s">
        <v>44</v>
      </c>
      <c r="P1142" s="142">
        <f t="shared" si="21"/>
        <v>0</v>
      </c>
      <c r="Q1142" s="142">
        <v>0</v>
      </c>
      <c r="R1142" s="142">
        <f t="shared" si="22"/>
        <v>0</v>
      </c>
      <c r="S1142" s="142">
        <v>0</v>
      </c>
      <c r="T1142" s="143">
        <f t="shared" si="23"/>
        <v>0</v>
      </c>
      <c r="AR1142" s="144" t="s">
        <v>310</v>
      </c>
      <c r="AT1142" s="144" t="s">
        <v>164</v>
      </c>
      <c r="AU1142" s="144" t="s">
        <v>82</v>
      </c>
      <c r="AY1142" s="18" t="s">
        <v>161</v>
      </c>
      <c r="BE1142" s="145">
        <f t="shared" si="24"/>
        <v>0</v>
      </c>
      <c r="BF1142" s="145">
        <f t="shared" si="25"/>
        <v>0</v>
      </c>
      <c r="BG1142" s="145">
        <f t="shared" si="26"/>
        <v>0</v>
      </c>
      <c r="BH1142" s="145">
        <f t="shared" si="27"/>
        <v>0</v>
      </c>
      <c r="BI1142" s="145">
        <f t="shared" si="28"/>
        <v>0</v>
      </c>
      <c r="BJ1142" s="18" t="s">
        <v>80</v>
      </c>
      <c r="BK1142" s="145">
        <f t="shared" si="29"/>
        <v>0</v>
      </c>
      <c r="BL1142" s="18" t="s">
        <v>310</v>
      </c>
      <c r="BM1142" s="144" t="s">
        <v>3449</v>
      </c>
    </row>
    <row r="1143" spans="2:65" s="1" customFormat="1" ht="24.2" customHeight="1">
      <c r="B1143" s="132"/>
      <c r="C1143" s="133" t="s">
        <v>1249</v>
      </c>
      <c r="D1143" s="133" t="s">
        <v>164</v>
      </c>
      <c r="E1143" s="134" t="s">
        <v>1208</v>
      </c>
      <c r="F1143" s="135" t="s">
        <v>3450</v>
      </c>
      <c r="G1143" s="136" t="s">
        <v>212</v>
      </c>
      <c r="H1143" s="137">
        <v>3</v>
      </c>
      <c r="I1143" s="138"/>
      <c r="J1143" s="139">
        <f t="shared" si="20"/>
        <v>0</v>
      </c>
      <c r="K1143" s="135" t="s">
        <v>3</v>
      </c>
      <c r="L1143" s="33"/>
      <c r="M1143" s="140" t="s">
        <v>3</v>
      </c>
      <c r="N1143" s="141" t="s">
        <v>44</v>
      </c>
      <c r="P1143" s="142">
        <f t="shared" si="21"/>
        <v>0</v>
      </c>
      <c r="Q1143" s="142">
        <v>0</v>
      </c>
      <c r="R1143" s="142">
        <f t="shared" si="22"/>
        <v>0</v>
      </c>
      <c r="S1143" s="142">
        <v>0</v>
      </c>
      <c r="T1143" s="143">
        <f t="shared" si="23"/>
        <v>0</v>
      </c>
      <c r="AR1143" s="144" t="s">
        <v>310</v>
      </c>
      <c r="AT1143" s="144" t="s">
        <v>164</v>
      </c>
      <c r="AU1143" s="144" t="s">
        <v>82</v>
      </c>
      <c r="AY1143" s="18" t="s">
        <v>161</v>
      </c>
      <c r="BE1143" s="145">
        <f t="shared" si="24"/>
        <v>0</v>
      </c>
      <c r="BF1143" s="145">
        <f t="shared" si="25"/>
        <v>0</v>
      </c>
      <c r="BG1143" s="145">
        <f t="shared" si="26"/>
        <v>0</v>
      </c>
      <c r="BH1143" s="145">
        <f t="shared" si="27"/>
        <v>0</v>
      </c>
      <c r="BI1143" s="145">
        <f t="shared" si="28"/>
        <v>0</v>
      </c>
      <c r="BJ1143" s="18" t="s">
        <v>80</v>
      </c>
      <c r="BK1143" s="145">
        <f t="shared" si="29"/>
        <v>0</v>
      </c>
      <c r="BL1143" s="18" t="s">
        <v>310</v>
      </c>
      <c r="BM1143" s="144" t="s">
        <v>3451</v>
      </c>
    </row>
    <row r="1144" spans="2:65" s="1" customFormat="1" ht="24.2" customHeight="1">
      <c r="B1144" s="132"/>
      <c r="C1144" s="133" t="s">
        <v>908</v>
      </c>
      <c r="D1144" s="133" t="s">
        <v>164</v>
      </c>
      <c r="E1144" s="134" t="s">
        <v>1210</v>
      </c>
      <c r="F1144" s="135" t="s">
        <v>3452</v>
      </c>
      <c r="G1144" s="136" t="s">
        <v>212</v>
      </c>
      <c r="H1144" s="137">
        <v>2</v>
      </c>
      <c r="I1144" s="138"/>
      <c r="J1144" s="139">
        <f t="shared" si="20"/>
        <v>0</v>
      </c>
      <c r="K1144" s="135" t="s">
        <v>3</v>
      </c>
      <c r="L1144" s="33"/>
      <c r="M1144" s="140" t="s">
        <v>3</v>
      </c>
      <c r="N1144" s="141" t="s">
        <v>44</v>
      </c>
      <c r="P1144" s="142">
        <f t="shared" si="21"/>
        <v>0</v>
      </c>
      <c r="Q1144" s="142">
        <v>0</v>
      </c>
      <c r="R1144" s="142">
        <f t="shared" si="22"/>
        <v>0</v>
      </c>
      <c r="S1144" s="142">
        <v>0</v>
      </c>
      <c r="T1144" s="143">
        <f t="shared" si="23"/>
        <v>0</v>
      </c>
      <c r="AR1144" s="144" t="s">
        <v>310</v>
      </c>
      <c r="AT1144" s="144" t="s">
        <v>164</v>
      </c>
      <c r="AU1144" s="144" t="s">
        <v>82</v>
      </c>
      <c r="AY1144" s="18" t="s">
        <v>161</v>
      </c>
      <c r="BE1144" s="145">
        <f t="shared" si="24"/>
        <v>0</v>
      </c>
      <c r="BF1144" s="145">
        <f t="shared" si="25"/>
        <v>0</v>
      </c>
      <c r="BG1144" s="145">
        <f t="shared" si="26"/>
        <v>0</v>
      </c>
      <c r="BH1144" s="145">
        <f t="shared" si="27"/>
        <v>0</v>
      </c>
      <c r="BI1144" s="145">
        <f t="shared" si="28"/>
        <v>0</v>
      </c>
      <c r="BJ1144" s="18" t="s">
        <v>80</v>
      </c>
      <c r="BK1144" s="145">
        <f t="shared" si="29"/>
        <v>0</v>
      </c>
      <c r="BL1144" s="18" t="s">
        <v>310</v>
      </c>
      <c r="BM1144" s="144" t="s">
        <v>3453</v>
      </c>
    </row>
    <row r="1145" spans="2:65" s="1" customFormat="1" ht="24.2" customHeight="1">
      <c r="B1145" s="132"/>
      <c r="C1145" s="133" t="s">
        <v>1271</v>
      </c>
      <c r="D1145" s="133" t="s">
        <v>164</v>
      </c>
      <c r="E1145" s="134" t="s">
        <v>1211</v>
      </c>
      <c r="F1145" s="135" t="s">
        <v>3454</v>
      </c>
      <c r="G1145" s="136" t="s">
        <v>212</v>
      </c>
      <c r="H1145" s="137">
        <v>7</v>
      </c>
      <c r="I1145" s="138"/>
      <c r="J1145" s="139">
        <f t="shared" si="20"/>
        <v>0</v>
      </c>
      <c r="K1145" s="135" t="s">
        <v>3</v>
      </c>
      <c r="L1145" s="33"/>
      <c r="M1145" s="140" t="s">
        <v>3</v>
      </c>
      <c r="N1145" s="141" t="s">
        <v>44</v>
      </c>
      <c r="P1145" s="142">
        <f t="shared" si="21"/>
        <v>0</v>
      </c>
      <c r="Q1145" s="142">
        <v>0</v>
      </c>
      <c r="R1145" s="142">
        <f t="shared" si="22"/>
        <v>0</v>
      </c>
      <c r="S1145" s="142">
        <v>0</v>
      </c>
      <c r="T1145" s="143">
        <f t="shared" si="23"/>
        <v>0</v>
      </c>
      <c r="AR1145" s="144" t="s">
        <v>310</v>
      </c>
      <c r="AT1145" s="144" t="s">
        <v>164</v>
      </c>
      <c r="AU1145" s="144" t="s">
        <v>82</v>
      </c>
      <c r="AY1145" s="18" t="s">
        <v>161</v>
      </c>
      <c r="BE1145" s="145">
        <f t="shared" si="24"/>
        <v>0</v>
      </c>
      <c r="BF1145" s="145">
        <f t="shared" si="25"/>
        <v>0</v>
      </c>
      <c r="BG1145" s="145">
        <f t="shared" si="26"/>
        <v>0</v>
      </c>
      <c r="BH1145" s="145">
        <f t="shared" si="27"/>
        <v>0</v>
      </c>
      <c r="BI1145" s="145">
        <f t="shared" si="28"/>
        <v>0</v>
      </c>
      <c r="BJ1145" s="18" t="s">
        <v>80</v>
      </c>
      <c r="BK1145" s="145">
        <f t="shared" si="29"/>
        <v>0</v>
      </c>
      <c r="BL1145" s="18" t="s">
        <v>310</v>
      </c>
      <c r="BM1145" s="144" t="s">
        <v>3455</v>
      </c>
    </row>
    <row r="1146" spans="2:65" s="1" customFormat="1" ht="33" customHeight="1">
      <c r="B1146" s="132"/>
      <c r="C1146" s="133" t="s">
        <v>1338</v>
      </c>
      <c r="D1146" s="133" t="s">
        <v>164</v>
      </c>
      <c r="E1146" s="134" t="s">
        <v>3456</v>
      </c>
      <c r="F1146" s="135" t="s">
        <v>3457</v>
      </c>
      <c r="G1146" s="136" t="s">
        <v>212</v>
      </c>
      <c r="H1146" s="137">
        <v>2</v>
      </c>
      <c r="I1146" s="138"/>
      <c r="J1146" s="139">
        <f t="shared" si="20"/>
        <v>0</v>
      </c>
      <c r="K1146" s="135" t="s">
        <v>3</v>
      </c>
      <c r="L1146" s="33"/>
      <c r="M1146" s="140" t="s">
        <v>3</v>
      </c>
      <c r="N1146" s="141" t="s">
        <v>44</v>
      </c>
      <c r="P1146" s="142">
        <f t="shared" si="21"/>
        <v>0</v>
      </c>
      <c r="Q1146" s="142">
        <v>0</v>
      </c>
      <c r="R1146" s="142">
        <f t="shared" si="22"/>
        <v>0</v>
      </c>
      <c r="S1146" s="142">
        <v>0</v>
      </c>
      <c r="T1146" s="143">
        <f t="shared" si="23"/>
        <v>0</v>
      </c>
      <c r="AR1146" s="144" t="s">
        <v>310</v>
      </c>
      <c r="AT1146" s="144" t="s">
        <v>164</v>
      </c>
      <c r="AU1146" s="144" t="s">
        <v>82</v>
      </c>
      <c r="AY1146" s="18" t="s">
        <v>161</v>
      </c>
      <c r="BE1146" s="145">
        <f t="shared" si="24"/>
        <v>0</v>
      </c>
      <c r="BF1146" s="145">
        <f t="shared" si="25"/>
        <v>0</v>
      </c>
      <c r="BG1146" s="145">
        <f t="shared" si="26"/>
        <v>0</v>
      </c>
      <c r="BH1146" s="145">
        <f t="shared" si="27"/>
        <v>0</v>
      </c>
      <c r="BI1146" s="145">
        <f t="shared" si="28"/>
        <v>0</v>
      </c>
      <c r="BJ1146" s="18" t="s">
        <v>80</v>
      </c>
      <c r="BK1146" s="145">
        <f t="shared" si="29"/>
        <v>0</v>
      </c>
      <c r="BL1146" s="18" t="s">
        <v>310</v>
      </c>
      <c r="BM1146" s="144" t="s">
        <v>3458</v>
      </c>
    </row>
    <row r="1147" spans="2:65" s="1" customFormat="1" ht="33" customHeight="1">
      <c r="B1147" s="132"/>
      <c r="C1147" s="133" t="s">
        <v>1345</v>
      </c>
      <c r="D1147" s="133" t="s">
        <v>164</v>
      </c>
      <c r="E1147" s="134" t="s">
        <v>3459</v>
      </c>
      <c r="F1147" s="135" t="s">
        <v>3460</v>
      </c>
      <c r="G1147" s="136" t="s">
        <v>212</v>
      </c>
      <c r="H1147" s="137">
        <v>2</v>
      </c>
      <c r="I1147" s="138"/>
      <c r="J1147" s="139">
        <f t="shared" si="20"/>
        <v>0</v>
      </c>
      <c r="K1147" s="135" t="s">
        <v>3</v>
      </c>
      <c r="L1147" s="33"/>
      <c r="M1147" s="140" t="s">
        <v>3</v>
      </c>
      <c r="N1147" s="141" t="s">
        <v>44</v>
      </c>
      <c r="P1147" s="142">
        <f t="shared" si="21"/>
        <v>0</v>
      </c>
      <c r="Q1147" s="142">
        <v>0</v>
      </c>
      <c r="R1147" s="142">
        <f t="shared" si="22"/>
        <v>0</v>
      </c>
      <c r="S1147" s="142">
        <v>0</v>
      </c>
      <c r="T1147" s="143">
        <f t="shared" si="23"/>
        <v>0</v>
      </c>
      <c r="AR1147" s="144" t="s">
        <v>310</v>
      </c>
      <c r="AT1147" s="144" t="s">
        <v>164</v>
      </c>
      <c r="AU1147" s="144" t="s">
        <v>82</v>
      </c>
      <c r="AY1147" s="18" t="s">
        <v>161</v>
      </c>
      <c r="BE1147" s="145">
        <f t="shared" si="24"/>
        <v>0</v>
      </c>
      <c r="BF1147" s="145">
        <f t="shared" si="25"/>
        <v>0</v>
      </c>
      <c r="BG1147" s="145">
        <f t="shared" si="26"/>
        <v>0</v>
      </c>
      <c r="BH1147" s="145">
        <f t="shared" si="27"/>
        <v>0</v>
      </c>
      <c r="BI1147" s="145">
        <f t="shared" si="28"/>
        <v>0</v>
      </c>
      <c r="BJ1147" s="18" t="s">
        <v>80</v>
      </c>
      <c r="BK1147" s="145">
        <f t="shared" si="29"/>
        <v>0</v>
      </c>
      <c r="BL1147" s="18" t="s">
        <v>310</v>
      </c>
      <c r="BM1147" s="144" t="s">
        <v>3461</v>
      </c>
    </row>
    <row r="1148" spans="2:63" s="11" customFormat="1" ht="22.9" customHeight="1">
      <c r="B1148" s="120"/>
      <c r="D1148" s="121" t="s">
        <v>72</v>
      </c>
      <c r="E1148" s="130" t="s">
        <v>1220</v>
      </c>
      <c r="F1148" s="130" t="s">
        <v>1221</v>
      </c>
      <c r="I1148" s="123"/>
      <c r="J1148" s="131">
        <f>BK1148</f>
        <v>0</v>
      </c>
      <c r="L1148" s="120"/>
      <c r="M1148" s="125"/>
      <c r="P1148" s="126">
        <f>SUM(P1149:P1157)</f>
        <v>0</v>
      </c>
      <c r="R1148" s="126">
        <f>SUM(R1149:R1157)</f>
        <v>0</v>
      </c>
      <c r="T1148" s="127">
        <f>SUM(T1149:T1157)</f>
        <v>13.073699999999999</v>
      </c>
      <c r="AR1148" s="121" t="s">
        <v>82</v>
      </c>
      <c r="AT1148" s="128" t="s">
        <v>72</v>
      </c>
      <c r="AU1148" s="128" t="s">
        <v>80</v>
      </c>
      <c r="AY1148" s="121" t="s">
        <v>161</v>
      </c>
      <c r="BK1148" s="129">
        <f>SUM(BK1149:BK1157)</f>
        <v>0</v>
      </c>
    </row>
    <row r="1149" spans="2:65" s="1" customFormat="1" ht="21.75" customHeight="1">
      <c r="B1149" s="132"/>
      <c r="C1149" s="133" t="s">
        <v>1354</v>
      </c>
      <c r="D1149" s="133" t="s">
        <v>164</v>
      </c>
      <c r="E1149" s="134" t="s">
        <v>1223</v>
      </c>
      <c r="F1149" s="135" t="s">
        <v>1224</v>
      </c>
      <c r="G1149" s="136" t="s">
        <v>167</v>
      </c>
      <c r="H1149" s="137">
        <v>302.2</v>
      </c>
      <c r="I1149" s="138"/>
      <c r="J1149" s="139">
        <f>ROUND(I1149*H1149,2)</f>
        <v>0</v>
      </c>
      <c r="K1149" s="135" t="s">
        <v>168</v>
      </c>
      <c r="L1149" s="33"/>
      <c r="M1149" s="140" t="s">
        <v>3</v>
      </c>
      <c r="N1149" s="141" t="s">
        <v>44</v>
      </c>
      <c r="P1149" s="142">
        <f>O1149*H1149</f>
        <v>0</v>
      </c>
      <c r="Q1149" s="142">
        <v>0</v>
      </c>
      <c r="R1149" s="142">
        <f>Q1149*H1149</f>
        <v>0</v>
      </c>
      <c r="S1149" s="142">
        <v>0.018</v>
      </c>
      <c r="T1149" s="143">
        <f>S1149*H1149</f>
        <v>5.4395999999999995</v>
      </c>
      <c r="AR1149" s="144" t="s">
        <v>310</v>
      </c>
      <c r="AT1149" s="144" t="s">
        <v>164</v>
      </c>
      <c r="AU1149" s="144" t="s">
        <v>82</v>
      </c>
      <c r="AY1149" s="18" t="s">
        <v>161</v>
      </c>
      <c r="BE1149" s="145">
        <f>IF(N1149="základní",J1149,0)</f>
        <v>0</v>
      </c>
      <c r="BF1149" s="145">
        <f>IF(N1149="snížená",J1149,0)</f>
        <v>0</v>
      </c>
      <c r="BG1149" s="145">
        <f>IF(N1149="zákl. přenesená",J1149,0)</f>
        <v>0</v>
      </c>
      <c r="BH1149" s="145">
        <f>IF(N1149="sníž. přenesená",J1149,0)</f>
        <v>0</v>
      </c>
      <c r="BI1149" s="145">
        <f>IF(N1149="nulová",J1149,0)</f>
        <v>0</v>
      </c>
      <c r="BJ1149" s="18" t="s">
        <v>80</v>
      </c>
      <c r="BK1149" s="145">
        <f>ROUND(I1149*H1149,2)</f>
        <v>0</v>
      </c>
      <c r="BL1149" s="18" t="s">
        <v>310</v>
      </c>
      <c r="BM1149" s="144" t="s">
        <v>3462</v>
      </c>
    </row>
    <row r="1150" spans="2:47" s="1" customFormat="1" ht="12">
      <c r="B1150" s="33"/>
      <c r="D1150" s="146" t="s">
        <v>171</v>
      </c>
      <c r="F1150" s="147" t="s">
        <v>1226</v>
      </c>
      <c r="I1150" s="148"/>
      <c r="L1150" s="33"/>
      <c r="M1150" s="149"/>
      <c r="T1150" s="54"/>
      <c r="AT1150" s="18" t="s">
        <v>171</v>
      </c>
      <c r="AU1150" s="18" t="s">
        <v>82</v>
      </c>
    </row>
    <row r="1151" spans="2:51" s="12" customFormat="1" ht="12">
      <c r="B1151" s="150"/>
      <c r="D1151" s="151" t="s">
        <v>173</v>
      </c>
      <c r="E1151" s="152" t="s">
        <v>3</v>
      </c>
      <c r="F1151" s="153" t="s">
        <v>2850</v>
      </c>
      <c r="H1151" s="152" t="s">
        <v>3</v>
      </c>
      <c r="I1151" s="154"/>
      <c r="L1151" s="150"/>
      <c r="M1151" s="155"/>
      <c r="T1151" s="156"/>
      <c r="AT1151" s="152" t="s">
        <v>173</v>
      </c>
      <c r="AU1151" s="152" t="s">
        <v>82</v>
      </c>
      <c r="AV1151" s="12" t="s">
        <v>80</v>
      </c>
      <c r="AW1151" s="12" t="s">
        <v>32</v>
      </c>
      <c r="AX1151" s="12" t="s">
        <v>73</v>
      </c>
      <c r="AY1151" s="152" t="s">
        <v>161</v>
      </c>
    </row>
    <row r="1152" spans="2:51" s="13" customFormat="1" ht="12">
      <c r="B1152" s="157"/>
      <c r="D1152" s="151" t="s">
        <v>173</v>
      </c>
      <c r="E1152" s="158" t="s">
        <v>3</v>
      </c>
      <c r="F1152" s="159" t="s">
        <v>2872</v>
      </c>
      <c r="H1152" s="160">
        <v>254.47</v>
      </c>
      <c r="I1152" s="161"/>
      <c r="L1152" s="157"/>
      <c r="M1152" s="162"/>
      <c r="T1152" s="163"/>
      <c r="AT1152" s="158" t="s">
        <v>173</v>
      </c>
      <c r="AU1152" s="158" t="s">
        <v>82</v>
      </c>
      <c r="AV1152" s="13" t="s">
        <v>82</v>
      </c>
      <c r="AW1152" s="13" t="s">
        <v>32</v>
      </c>
      <c r="AX1152" s="13" t="s">
        <v>73</v>
      </c>
      <c r="AY1152" s="158" t="s">
        <v>161</v>
      </c>
    </row>
    <row r="1153" spans="2:51" s="14" customFormat="1" ht="12">
      <c r="B1153" s="164"/>
      <c r="D1153" s="151" t="s">
        <v>173</v>
      </c>
      <c r="E1153" s="165" t="s">
        <v>3</v>
      </c>
      <c r="F1153" s="166" t="s">
        <v>192</v>
      </c>
      <c r="H1153" s="167">
        <v>302.2</v>
      </c>
      <c r="I1153" s="168"/>
      <c r="L1153" s="164"/>
      <c r="M1153" s="169"/>
      <c r="T1153" s="170"/>
      <c r="AT1153" s="165" t="s">
        <v>173</v>
      </c>
      <c r="AU1153" s="165" t="s">
        <v>82</v>
      </c>
      <c r="AV1153" s="14" t="s">
        <v>169</v>
      </c>
      <c r="AW1153" s="14" t="s">
        <v>32</v>
      </c>
      <c r="AX1153" s="14" t="s">
        <v>80</v>
      </c>
      <c r="AY1153" s="165" t="s">
        <v>161</v>
      </c>
    </row>
    <row r="1154" spans="2:65" s="1" customFormat="1" ht="33" customHeight="1">
      <c r="B1154" s="132"/>
      <c r="C1154" s="133" t="s">
        <v>1369</v>
      </c>
      <c r="D1154" s="133" t="s">
        <v>164</v>
      </c>
      <c r="E1154" s="134" t="s">
        <v>1230</v>
      </c>
      <c r="F1154" s="135" t="s">
        <v>1231</v>
      </c>
      <c r="G1154" s="136" t="s">
        <v>167</v>
      </c>
      <c r="H1154" s="137">
        <v>254.47</v>
      </c>
      <c r="I1154" s="138"/>
      <c r="J1154" s="139">
        <f>ROUND(I1154*H1154,2)</f>
        <v>0</v>
      </c>
      <c r="K1154" s="135" t="s">
        <v>168</v>
      </c>
      <c r="L1154" s="33"/>
      <c r="M1154" s="140" t="s">
        <v>3</v>
      </c>
      <c r="N1154" s="141" t="s">
        <v>44</v>
      </c>
      <c r="P1154" s="142">
        <f>O1154*H1154</f>
        <v>0</v>
      </c>
      <c r="Q1154" s="142">
        <v>0</v>
      </c>
      <c r="R1154" s="142">
        <f>Q1154*H1154</f>
        <v>0</v>
      </c>
      <c r="S1154" s="142">
        <v>0.03</v>
      </c>
      <c r="T1154" s="143">
        <f>S1154*H1154</f>
        <v>7.6341</v>
      </c>
      <c r="AR1154" s="144" t="s">
        <v>310</v>
      </c>
      <c r="AT1154" s="144" t="s">
        <v>164</v>
      </c>
      <c r="AU1154" s="144" t="s">
        <v>82</v>
      </c>
      <c r="AY1154" s="18" t="s">
        <v>161</v>
      </c>
      <c r="BE1154" s="145">
        <f>IF(N1154="základní",J1154,0)</f>
        <v>0</v>
      </c>
      <c r="BF1154" s="145">
        <f>IF(N1154="snížená",J1154,0)</f>
        <v>0</v>
      </c>
      <c r="BG1154" s="145">
        <f>IF(N1154="zákl. přenesená",J1154,0)</f>
        <v>0</v>
      </c>
      <c r="BH1154" s="145">
        <f>IF(N1154="sníž. přenesená",J1154,0)</f>
        <v>0</v>
      </c>
      <c r="BI1154" s="145">
        <f>IF(N1154="nulová",J1154,0)</f>
        <v>0</v>
      </c>
      <c r="BJ1154" s="18" t="s">
        <v>80</v>
      </c>
      <c r="BK1154" s="145">
        <f>ROUND(I1154*H1154,2)</f>
        <v>0</v>
      </c>
      <c r="BL1154" s="18" t="s">
        <v>310</v>
      </c>
      <c r="BM1154" s="144" t="s">
        <v>3464</v>
      </c>
    </row>
    <row r="1155" spans="2:47" s="1" customFormat="1" ht="12">
      <c r="B1155" s="33"/>
      <c r="D1155" s="146" t="s">
        <v>171</v>
      </c>
      <c r="F1155" s="147" t="s">
        <v>1233</v>
      </c>
      <c r="I1155" s="148"/>
      <c r="L1155" s="33"/>
      <c r="M1155" s="149"/>
      <c r="T1155" s="54"/>
      <c r="AT1155" s="18" t="s">
        <v>171</v>
      </c>
      <c r="AU1155" s="18" t="s">
        <v>82</v>
      </c>
    </row>
    <row r="1156" spans="2:51" s="12" customFormat="1" ht="12">
      <c r="B1156" s="150"/>
      <c r="D1156" s="151" t="s">
        <v>173</v>
      </c>
      <c r="E1156" s="152" t="s">
        <v>3</v>
      </c>
      <c r="F1156" s="153" t="s">
        <v>2850</v>
      </c>
      <c r="H1156" s="152" t="s">
        <v>3</v>
      </c>
      <c r="I1156" s="154"/>
      <c r="L1156" s="150"/>
      <c r="M1156" s="155"/>
      <c r="T1156" s="156"/>
      <c r="AT1156" s="152" t="s">
        <v>173</v>
      </c>
      <c r="AU1156" s="152" t="s">
        <v>82</v>
      </c>
      <c r="AV1156" s="12" t="s">
        <v>80</v>
      </c>
      <c r="AW1156" s="12" t="s">
        <v>32</v>
      </c>
      <c r="AX1156" s="12" t="s">
        <v>73</v>
      </c>
      <c r="AY1156" s="152" t="s">
        <v>161</v>
      </c>
    </row>
    <row r="1157" spans="2:51" s="13" customFormat="1" ht="12">
      <c r="B1157" s="157"/>
      <c r="D1157" s="151" t="s">
        <v>173</v>
      </c>
      <c r="E1157" s="158" t="s">
        <v>3</v>
      </c>
      <c r="F1157" s="159" t="s">
        <v>2872</v>
      </c>
      <c r="H1157" s="160">
        <v>254.47</v>
      </c>
      <c r="I1157" s="161"/>
      <c r="L1157" s="157"/>
      <c r="M1157" s="162"/>
      <c r="T1157" s="163"/>
      <c r="AT1157" s="158" t="s">
        <v>173</v>
      </c>
      <c r="AU1157" s="158" t="s">
        <v>82</v>
      </c>
      <c r="AV1157" s="13" t="s">
        <v>82</v>
      </c>
      <c r="AW1157" s="13" t="s">
        <v>32</v>
      </c>
      <c r="AX1157" s="13" t="s">
        <v>80</v>
      </c>
      <c r="AY1157" s="158" t="s">
        <v>161</v>
      </c>
    </row>
    <row r="1158" spans="2:63" s="11" customFormat="1" ht="22.9" customHeight="1">
      <c r="B1158" s="120"/>
      <c r="D1158" s="121" t="s">
        <v>72</v>
      </c>
      <c r="E1158" s="130" t="s">
        <v>1247</v>
      </c>
      <c r="F1158" s="130" t="s">
        <v>1248</v>
      </c>
      <c r="I1158" s="123"/>
      <c r="J1158" s="131">
        <f>BK1158</f>
        <v>0</v>
      </c>
      <c r="L1158" s="120"/>
      <c r="M1158" s="125"/>
      <c r="P1158" s="126">
        <f>SUM(P1159:P1310)</f>
        <v>0</v>
      </c>
      <c r="R1158" s="126">
        <f>SUM(R1159:R1310)</f>
        <v>12.6579034</v>
      </c>
      <c r="T1158" s="127">
        <f>SUM(T1159:T1310)</f>
        <v>9.735577300000001</v>
      </c>
      <c r="AR1158" s="121" t="s">
        <v>82</v>
      </c>
      <c r="AT1158" s="128" t="s">
        <v>72</v>
      </c>
      <c r="AU1158" s="128" t="s">
        <v>80</v>
      </c>
      <c r="AY1158" s="121" t="s">
        <v>161</v>
      </c>
      <c r="BK1158" s="129">
        <f>SUM(BK1159:BK1310)</f>
        <v>0</v>
      </c>
    </row>
    <row r="1159" spans="2:65" s="1" customFormat="1" ht="55.5" customHeight="1">
      <c r="B1159" s="132"/>
      <c r="C1159" s="133" t="s">
        <v>1375</v>
      </c>
      <c r="D1159" s="133" t="s">
        <v>164</v>
      </c>
      <c r="E1159" s="134" t="s">
        <v>3465</v>
      </c>
      <c r="F1159" s="135" t="s">
        <v>3466</v>
      </c>
      <c r="G1159" s="136" t="s">
        <v>167</v>
      </c>
      <c r="H1159" s="137">
        <v>2.624</v>
      </c>
      <c r="I1159" s="138"/>
      <c r="J1159" s="139">
        <f>ROUND(I1159*H1159,2)</f>
        <v>0</v>
      </c>
      <c r="K1159" s="135" t="s">
        <v>168</v>
      </c>
      <c r="L1159" s="33"/>
      <c r="M1159" s="140" t="s">
        <v>3</v>
      </c>
      <c r="N1159" s="141" t="s">
        <v>44</v>
      </c>
      <c r="P1159" s="142">
        <f>O1159*H1159</f>
        <v>0</v>
      </c>
      <c r="Q1159" s="142">
        <v>0.02476</v>
      </c>
      <c r="R1159" s="142">
        <f>Q1159*H1159</f>
        <v>0.06497024</v>
      </c>
      <c r="S1159" s="142">
        <v>0</v>
      </c>
      <c r="T1159" s="143">
        <f>S1159*H1159</f>
        <v>0</v>
      </c>
      <c r="AR1159" s="144" t="s">
        <v>310</v>
      </c>
      <c r="AT1159" s="144" t="s">
        <v>164</v>
      </c>
      <c r="AU1159" s="144" t="s">
        <v>82</v>
      </c>
      <c r="AY1159" s="18" t="s">
        <v>161</v>
      </c>
      <c r="BE1159" s="145">
        <f>IF(N1159="základní",J1159,0)</f>
        <v>0</v>
      </c>
      <c r="BF1159" s="145">
        <f>IF(N1159="snížená",J1159,0)</f>
        <v>0</v>
      </c>
      <c r="BG1159" s="145">
        <f>IF(N1159="zákl. přenesená",J1159,0)</f>
        <v>0</v>
      </c>
      <c r="BH1159" s="145">
        <f>IF(N1159="sníž. přenesená",J1159,0)</f>
        <v>0</v>
      </c>
      <c r="BI1159" s="145">
        <f>IF(N1159="nulová",J1159,0)</f>
        <v>0</v>
      </c>
      <c r="BJ1159" s="18" t="s">
        <v>80</v>
      </c>
      <c r="BK1159" s="145">
        <f>ROUND(I1159*H1159,2)</f>
        <v>0</v>
      </c>
      <c r="BL1159" s="18" t="s">
        <v>310</v>
      </c>
      <c r="BM1159" s="144" t="s">
        <v>3467</v>
      </c>
    </row>
    <row r="1160" spans="2:47" s="1" customFormat="1" ht="12">
      <c r="B1160" s="33"/>
      <c r="D1160" s="146" t="s">
        <v>171</v>
      </c>
      <c r="F1160" s="147" t="s">
        <v>3468</v>
      </c>
      <c r="I1160" s="148"/>
      <c r="L1160" s="33"/>
      <c r="M1160" s="149"/>
      <c r="T1160" s="54"/>
      <c r="AT1160" s="18" t="s">
        <v>171</v>
      </c>
      <c r="AU1160" s="18" t="s">
        <v>82</v>
      </c>
    </row>
    <row r="1161" spans="2:51" s="12" customFormat="1" ht="12">
      <c r="B1161" s="150"/>
      <c r="D1161" s="151" t="s">
        <v>173</v>
      </c>
      <c r="E1161" s="152" t="s">
        <v>3</v>
      </c>
      <c r="F1161" s="153" t="s">
        <v>3076</v>
      </c>
      <c r="H1161" s="152" t="s">
        <v>3</v>
      </c>
      <c r="I1161" s="154"/>
      <c r="L1161" s="150"/>
      <c r="M1161" s="155"/>
      <c r="T1161" s="156"/>
      <c r="AT1161" s="152" t="s">
        <v>173</v>
      </c>
      <c r="AU1161" s="152" t="s">
        <v>82</v>
      </c>
      <c r="AV1161" s="12" t="s">
        <v>80</v>
      </c>
      <c r="AW1161" s="12" t="s">
        <v>32</v>
      </c>
      <c r="AX1161" s="12" t="s">
        <v>73</v>
      </c>
      <c r="AY1161" s="152" t="s">
        <v>161</v>
      </c>
    </row>
    <row r="1162" spans="2:51" s="13" customFormat="1" ht="12">
      <c r="B1162" s="157"/>
      <c r="D1162" s="151" t="s">
        <v>173</v>
      </c>
      <c r="E1162" s="158" t="s">
        <v>3</v>
      </c>
      <c r="F1162" s="159" t="s">
        <v>3469</v>
      </c>
      <c r="H1162" s="160">
        <v>2.624</v>
      </c>
      <c r="I1162" s="161"/>
      <c r="L1162" s="157"/>
      <c r="M1162" s="162"/>
      <c r="T1162" s="163"/>
      <c r="AT1162" s="158" t="s">
        <v>173</v>
      </c>
      <c r="AU1162" s="158" t="s">
        <v>82</v>
      </c>
      <c r="AV1162" s="13" t="s">
        <v>82</v>
      </c>
      <c r="AW1162" s="13" t="s">
        <v>32</v>
      </c>
      <c r="AX1162" s="13" t="s">
        <v>80</v>
      </c>
      <c r="AY1162" s="158" t="s">
        <v>161</v>
      </c>
    </row>
    <row r="1163" spans="2:65" s="1" customFormat="1" ht="55.5" customHeight="1">
      <c r="B1163" s="132"/>
      <c r="C1163" s="133" t="s">
        <v>1380</v>
      </c>
      <c r="D1163" s="133" t="s">
        <v>164</v>
      </c>
      <c r="E1163" s="134" t="s">
        <v>1250</v>
      </c>
      <c r="F1163" s="135" t="s">
        <v>1251</v>
      </c>
      <c r="G1163" s="136" t="s">
        <v>167</v>
      </c>
      <c r="H1163" s="137">
        <v>5.538</v>
      </c>
      <c r="I1163" s="138"/>
      <c r="J1163" s="139">
        <f>ROUND(I1163*H1163,2)</f>
        <v>0</v>
      </c>
      <c r="K1163" s="135" t="s">
        <v>168</v>
      </c>
      <c r="L1163" s="33"/>
      <c r="M1163" s="140" t="s">
        <v>3</v>
      </c>
      <c r="N1163" s="141" t="s">
        <v>44</v>
      </c>
      <c r="P1163" s="142">
        <f>O1163*H1163</f>
        <v>0</v>
      </c>
      <c r="Q1163" s="142">
        <v>0.02866</v>
      </c>
      <c r="R1163" s="142">
        <f>Q1163*H1163</f>
        <v>0.15871908</v>
      </c>
      <c r="S1163" s="142">
        <v>0</v>
      </c>
      <c r="T1163" s="143">
        <f>S1163*H1163</f>
        <v>0</v>
      </c>
      <c r="AR1163" s="144" t="s">
        <v>310</v>
      </c>
      <c r="AT1163" s="144" t="s">
        <v>164</v>
      </c>
      <c r="AU1163" s="144" t="s">
        <v>82</v>
      </c>
      <c r="AY1163" s="18" t="s">
        <v>161</v>
      </c>
      <c r="BE1163" s="145">
        <f>IF(N1163="základní",J1163,0)</f>
        <v>0</v>
      </c>
      <c r="BF1163" s="145">
        <f>IF(N1163="snížená",J1163,0)</f>
        <v>0</v>
      </c>
      <c r="BG1163" s="145">
        <f>IF(N1163="zákl. přenesená",J1163,0)</f>
        <v>0</v>
      </c>
      <c r="BH1163" s="145">
        <f>IF(N1163="sníž. přenesená",J1163,0)</f>
        <v>0</v>
      </c>
      <c r="BI1163" s="145">
        <f>IF(N1163="nulová",J1163,0)</f>
        <v>0</v>
      </c>
      <c r="BJ1163" s="18" t="s">
        <v>80</v>
      </c>
      <c r="BK1163" s="145">
        <f>ROUND(I1163*H1163,2)</f>
        <v>0</v>
      </c>
      <c r="BL1163" s="18" t="s">
        <v>310</v>
      </c>
      <c r="BM1163" s="144" t="s">
        <v>3470</v>
      </c>
    </row>
    <row r="1164" spans="2:47" s="1" customFormat="1" ht="12">
      <c r="B1164" s="33"/>
      <c r="D1164" s="146" t="s">
        <v>171</v>
      </c>
      <c r="F1164" s="147" t="s">
        <v>1253</v>
      </c>
      <c r="I1164" s="148"/>
      <c r="L1164" s="33"/>
      <c r="M1164" s="149"/>
      <c r="T1164" s="54"/>
      <c r="AT1164" s="18" t="s">
        <v>171</v>
      </c>
      <c r="AU1164" s="18" t="s">
        <v>82</v>
      </c>
    </row>
    <row r="1165" spans="2:51" s="12" customFormat="1" ht="12">
      <c r="B1165" s="150"/>
      <c r="D1165" s="151" t="s">
        <v>173</v>
      </c>
      <c r="E1165" s="152" t="s">
        <v>3</v>
      </c>
      <c r="F1165" s="153" t="s">
        <v>3471</v>
      </c>
      <c r="H1165" s="152" t="s">
        <v>3</v>
      </c>
      <c r="I1165" s="154"/>
      <c r="L1165" s="150"/>
      <c r="M1165" s="155"/>
      <c r="T1165" s="156"/>
      <c r="AT1165" s="152" t="s">
        <v>173</v>
      </c>
      <c r="AU1165" s="152" t="s">
        <v>82</v>
      </c>
      <c r="AV1165" s="12" t="s">
        <v>80</v>
      </c>
      <c r="AW1165" s="12" t="s">
        <v>32</v>
      </c>
      <c r="AX1165" s="12" t="s">
        <v>73</v>
      </c>
      <c r="AY1165" s="152" t="s">
        <v>161</v>
      </c>
    </row>
    <row r="1166" spans="2:51" s="13" customFormat="1" ht="12">
      <c r="B1166" s="157"/>
      <c r="D1166" s="151" t="s">
        <v>173</v>
      </c>
      <c r="E1166" s="158" t="s">
        <v>3</v>
      </c>
      <c r="F1166" s="159" t="s">
        <v>3472</v>
      </c>
      <c r="H1166" s="160">
        <v>1.144</v>
      </c>
      <c r="I1166" s="161"/>
      <c r="L1166" s="157"/>
      <c r="M1166" s="162"/>
      <c r="T1166" s="163"/>
      <c r="AT1166" s="158" t="s">
        <v>173</v>
      </c>
      <c r="AU1166" s="158" t="s">
        <v>82</v>
      </c>
      <c r="AV1166" s="13" t="s">
        <v>82</v>
      </c>
      <c r="AW1166" s="13" t="s">
        <v>32</v>
      </c>
      <c r="AX1166" s="13" t="s">
        <v>73</v>
      </c>
      <c r="AY1166" s="158" t="s">
        <v>161</v>
      </c>
    </row>
    <row r="1167" spans="2:51" s="12" customFormat="1" ht="12">
      <c r="B1167" s="150"/>
      <c r="D1167" s="151" t="s">
        <v>173</v>
      </c>
      <c r="E1167" s="152" t="s">
        <v>3</v>
      </c>
      <c r="F1167" s="153" t="s">
        <v>3473</v>
      </c>
      <c r="H1167" s="152" t="s">
        <v>3</v>
      </c>
      <c r="I1167" s="154"/>
      <c r="L1167" s="150"/>
      <c r="M1167" s="155"/>
      <c r="T1167" s="156"/>
      <c r="AT1167" s="152" t="s">
        <v>173</v>
      </c>
      <c r="AU1167" s="152" t="s">
        <v>82</v>
      </c>
      <c r="AV1167" s="12" t="s">
        <v>80</v>
      </c>
      <c r="AW1167" s="12" t="s">
        <v>32</v>
      </c>
      <c r="AX1167" s="12" t="s">
        <v>73</v>
      </c>
      <c r="AY1167" s="152" t="s">
        <v>161</v>
      </c>
    </row>
    <row r="1168" spans="2:51" s="13" customFormat="1" ht="12">
      <c r="B1168" s="157"/>
      <c r="D1168" s="151" t="s">
        <v>173</v>
      </c>
      <c r="E1168" s="158" t="s">
        <v>3</v>
      </c>
      <c r="F1168" s="159" t="s">
        <v>3474</v>
      </c>
      <c r="H1168" s="160">
        <v>1.102</v>
      </c>
      <c r="I1168" s="161"/>
      <c r="L1168" s="157"/>
      <c r="M1168" s="162"/>
      <c r="T1168" s="163"/>
      <c r="AT1168" s="158" t="s">
        <v>173</v>
      </c>
      <c r="AU1168" s="158" t="s">
        <v>82</v>
      </c>
      <c r="AV1168" s="13" t="s">
        <v>82</v>
      </c>
      <c r="AW1168" s="13" t="s">
        <v>32</v>
      </c>
      <c r="AX1168" s="13" t="s">
        <v>73</v>
      </c>
      <c r="AY1168" s="158" t="s">
        <v>161</v>
      </c>
    </row>
    <row r="1169" spans="2:51" s="12" customFormat="1" ht="12">
      <c r="B1169" s="150"/>
      <c r="D1169" s="151" t="s">
        <v>173</v>
      </c>
      <c r="E1169" s="152" t="s">
        <v>3</v>
      </c>
      <c r="F1169" s="153" t="s">
        <v>3475</v>
      </c>
      <c r="H1169" s="152" t="s">
        <v>3</v>
      </c>
      <c r="I1169" s="154"/>
      <c r="L1169" s="150"/>
      <c r="M1169" s="155"/>
      <c r="T1169" s="156"/>
      <c r="AT1169" s="152" t="s">
        <v>173</v>
      </c>
      <c r="AU1169" s="152" t="s">
        <v>82</v>
      </c>
      <c r="AV1169" s="12" t="s">
        <v>80</v>
      </c>
      <c r="AW1169" s="12" t="s">
        <v>32</v>
      </c>
      <c r="AX1169" s="12" t="s">
        <v>73</v>
      </c>
      <c r="AY1169" s="152" t="s">
        <v>161</v>
      </c>
    </row>
    <row r="1170" spans="2:51" s="13" customFormat="1" ht="12">
      <c r="B1170" s="157"/>
      <c r="D1170" s="151" t="s">
        <v>173</v>
      </c>
      <c r="E1170" s="158" t="s">
        <v>3</v>
      </c>
      <c r="F1170" s="159" t="s">
        <v>3476</v>
      </c>
      <c r="H1170" s="160">
        <v>3.292</v>
      </c>
      <c r="I1170" s="161"/>
      <c r="L1170" s="157"/>
      <c r="M1170" s="162"/>
      <c r="T1170" s="163"/>
      <c r="AT1170" s="158" t="s">
        <v>173</v>
      </c>
      <c r="AU1170" s="158" t="s">
        <v>82</v>
      </c>
      <c r="AV1170" s="13" t="s">
        <v>82</v>
      </c>
      <c r="AW1170" s="13" t="s">
        <v>32</v>
      </c>
      <c r="AX1170" s="13" t="s">
        <v>73</v>
      </c>
      <c r="AY1170" s="158" t="s">
        <v>161</v>
      </c>
    </row>
    <row r="1171" spans="2:51" s="14" customFormat="1" ht="12">
      <c r="B1171" s="164"/>
      <c r="D1171" s="151" t="s">
        <v>173</v>
      </c>
      <c r="E1171" s="165" t="s">
        <v>3</v>
      </c>
      <c r="F1171" s="166" t="s">
        <v>192</v>
      </c>
      <c r="H1171" s="167">
        <v>5.538</v>
      </c>
      <c r="I1171" s="168"/>
      <c r="L1171" s="164"/>
      <c r="M1171" s="169"/>
      <c r="T1171" s="170"/>
      <c r="AT1171" s="165" t="s">
        <v>173</v>
      </c>
      <c r="AU1171" s="165" t="s">
        <v>82</v>
      </c>
      <c r="AV1171" s="14" t="s">
        <v>169</v>
      </c>
      <c r="AW1171" s="14" t="s">
        <v>32</v>
      </c>
      <c r="AX1171" s="14" t="s">
        <v>80</v>
      </c>
      <c r="AY1171" s="165" t="s">
        <v>161</v>
      </c>
    </row>
    <row r="1172" spans="2:65" s="1" customFormat="1" ht="55.5" customHeight="1">
      <c r="B1172" s="132"/>
      <c r="C1172" s="133" t="s">
        <v>1388</v>
      </c>
      <c r="D1172" s="133" t="s">
        <v>164</v>
      </c>
      <c r="E1172" s="134" t="s">
        <v>1278</v>
      </c>
      <c r="F1172" s="135" t="s">
        <v>1279</v>
      </c>
      <c r="G1172" s="136" t="s">
        <v>167</v>
      </c>
      <c r="H1172" s="137">
        <v>12.956</v>
      </c>
      <c r="I1172" s="138"/>
      <c r="J1172" s="139">
        <f>ROUND(I1172*H1172,2)</f>
        <v>0</v>
      </c>
      <c r="K1172" s="135" t="s">
        <v>168</v>
      </c>
      <c r="L1172" s="33"/>
      <c r="M1172" s="140" t="s">
        <v>3</v>
      </c>
      <c r="N1172" s="141" t="s">
        <v>44</v>
      </c>
      <c r="P1172" s="142">
        <f>O1172*H1172</f>
        <v>0</v>
      </c>
      <c r="Q1172" s="142">
        <v>0.05689</v>
      </c>
      <c r="R1172" s="142">
        <f>Q1172*H1172</f>
        <v>0.73706684</v>
      </c>
      <c r="S1172" s="142">
        <v>0</v>
      </c>
      <c r="T1172" s="143">
        <f>S1172*H1172</f>
        <v>0</v>
      </c>
      <c r="AR1172" s="144" t="s">
        <v>310</v>
      </c>
      <c r="AT1172" s="144" t="s">
        <v>164</v>
      </c>
      <c r="AU1172" s="144" t="s">
        <v>82</v>
      </c>
      <c r="AY1172" s="18" t="s">
        <v>161</v>
      </c>
      <c r="BE1172" s="145">
        <f>IF(N1172="základní",J1172,0)</f>
        <v>0</v>
      </c>
      <c r="BF1172" s="145">
        <f>IF(N1172="snížená",J1172,0)</f>
        <v>0</v>
      </c>
      <c r="BG1172" s="145">
        <f>IF(N1172="zákl. přenesená",J1172,0)</f>
        <v>0</v>
      </c>
      <c r="BH1172" s="145">
        <f>IF(N1172="sníž. přenesená",J1172,0)</f>
        <v>0</v>
      </c>
      <c r="BI1172" s="145">
        <f>IF(N1172="nulová",J1172,0)</f>
        <v>0</v>
      </c>
      <c r="BJ1172" s="18" t="s">
        <v>80</v>
      </c>
      <c r="BK1172" s="145">
        <f>ROUND(I1172*H1172,2)</f>
        <v>0</v>
      </c>
      <c r="BL1172" s="18" t="s">
        <v>310</v>
      </c>
      <c r="BM1172" s="144" t="s">
        <v>3477</v>
      </c>
    </row>
    <row r="1173" spans="2:47" s="1" customFormat="1" ht="12">
      <c r="B1173" s="33"/>
      <c r="D1173" s="146" t="s">
        <v>171</v>
      </c>
      <c r="F1173" s="147" t="s">
        <v>1281</v>
      </c>
      <c r="I1173" s="148"/>
      <c r="L1173" s="33"/>
      <c r="M1173" s="149"/>
      <c r="T1173" s="54"/>
      <c r="AT1173" s="18" t="s">
        <v>171</v>
      </c>
      <c r="AU1173" s="18" t="s">
        <v>82</v>
      </c>
    </row>
    <row r="1174" spans="2:51" s="12" customFormat="1" ht="12">
      <c r="B1174" s="150"/>
      <c r="D1174" s="151" t="s">
        <v>173</v>
      </c>
      <c r="E1174" s="152" t="s">
        <v>3</v>
      </c>
      <c r="F1174" s="153" t="s">
        <v>1282</v>
      </c>
      <c r="H1174" s="152" t="s">
        <v>3</v>
      </c>
      <c r="I1174" s="154"/>
      <c r="L1174" s="150"/>
      <c r="M1174" s="155"/>
      <c r="T1174" s="156"/>
      <c r="AT1174" s="152" t="s">
        <v>173</v>
      </c>
      <c r="AU1174" s="152" t="s">
        <v>82</v>
      </c>
      <c r="AV1174" s="12" t="s">
        <v>80</v>
      </c>
      <c r="AW1174" s="12" t="s">
        <v>32</v>
      </c>
      <c r="AX1174" s="12" t="s">
        <v>73</v>
      </c>
      <c r="AY1174" s="152" t="s">
        <v>161</v>
      </c>
    </row>
    <row r="1175" spans="2:51" s="12" customFormat="1" ht="12">
      <c r="B1175" s="150"/>
      <c r="D1175" s="151" t="s">
        <v>173</v>
      </c>
      <c r="E1175" s="152" t="s">
        <v>3</v>
      </c>
      <c r="F1175" s="153" t="s">
        <v>3070</v>
      </c>
      <c r="H1175" s="152" t="s">
        <v>3</v>
      </c>
      <c r="I1175" s="154"/>
      <c r="L1175" s="150"/>
      <c r="M1175" s="155"/>
      <c r="T1175" s="156"/>
      <c r="AT1175" s="152" t="s">
        <v>173</v>
      </c>
      <c r="AU1175" s="152" t="s">
        <v>82</v>
      </c>
      <c r="AV1175" s="12" t="s">
        <v>80</v>
      </c>
      <c r="AW1175" s="12" t="s">
        <v>32</v>
      </c>
      <c r="AX1175" s="12" t="s">
        <v>73</v>
      </c>
      <c r="AY1175" s="152" t="s">
        <v>161</v>
      </c>
    </row>
    <row r="1176" spans="2:51" s="13" customFormat="1" ht="12">
      <c r="B1176" s="157"/>
      <c r="D1176" s="151" t="s">
        <v>173</v>
      </c>
      <c r="E1176" s="158" t="s">
        <v>3</v>
      </c>
      <c r="F1176" s="159" t="s">
        <v>3478</v>
      </c>
      <c r="H1176" s="160">
        <v>12.956</v>
      </c>
      <c r="I1176" s="161"/>
      <c r="L1176" s="157"/>
      <c r="M1176" s="162"/>
      <c r="T1176" s="163"/>
      <c r="AT1176" s="158" t="s">
        <v>173</v>
      </c>
      <c r="AU1176" s="158" t="s">
        <v>82</v>
      </c>
      <c r="AV1176" s="13" t="s">
        <v>82</v>
      </c>
      <c r="AW1176" s="13" t="s">
        <v>32</v>
      </c>
      <c r="AX1176" s="13" t="s">
        <v>80</v>
      </c>
      <c r="AY1176" s="158" t="s">
        <v>161</v>
      </c>
    </row>
    <row r="1177" spans="2:65" s="1" customFormat="1" ht="55.5" customHeight="1">
      <c r="B1177" s="132"/>
      <c r="C1177" s="133" t="s">
        <v>1393</v>
      </c>
      <c r="D1177" s="133" t="s">
        <v>164</v>
      </c>
      <c r="E1177" s="134" t="s">
        <v>1296</v>
      </c>
      <c r="F1177" s="135" t="s">
        <v>1297</v>
      </c>
      <c r="G1177" s="136" t="s">
        <v>167</v>
      </c>
      <c r="H1177" s="137">
        <v>86.088</v>
      </c>
      <c r="I1177" s="138"/>
      <c r="J1177" s="139">
        <f>ROUND(I1177*H1177,2)</f>
        <v>0</v>
      </c>
      <c r="K1177" s="135" t="s">
        <v>168</v>
      </c>
      <c r="L1177" s="33"/>
      <c r="M1177" s="140" t="s">
        <v>3</v>
      </c>
      <c r="N1177" s="141" t="s">
        <v>44</v>
      </c>
      <c r="P1177" s="142">
        <f>O1177*H1177</f>
        <v>0</v>
      </c>
      <c r="Q1177" s="142">
        <v>0.05763</v>
      </c>
      <c r="R1177" s="142">
        <f>Q1177*H1177</f>
        <v>4.96125144</v>
      </c>
      <c r="S1177" s="142">
        <v>0</v>
      </c>
      <c r="T1177" s="143">
        <f>S1177*H1177</f>
        <v>0</v>
      </c>
      <c r="AR1177" s="144" t="s">
        <v>310</v>
      </c>
      <c r="AT1177" s="144" t="s">
        <v>164</v>
      </c>
      <c r="AU1177" s="144" t="s">
        <v>82</v>
      </c>
      <c r="AY1177" s="18" t="s">
        <v>161</v>
      </c>
      <c r="BE1177" s="145">
        <f>IF(N1177="základní",J1177,0)</f>
        <v>0</v>
      </c>
      <c r="BF1177" s="145">
        <f>IF(N1177="snížená",J1177,0)</f>
        <v>0</v>
      </c>
      <c r="BG1177" s="145">
        <f>IF(N1177="zákl. přenesená",J1177,0)</f>
        <v>0</v>
      </c>
      <c r="BH1177" s="145">
        <f>IF(N1177="sníž. přenesená",J1177,0)</f>
        <v>0</v>
      </c>
      <c r="BI1177" s="145">
        <f>IF(N1177="nulová",J1177,0)</f>
        <v>0</v>
      </c>
      <c r="BJ1177" s="18" t="s">
        <v>80</v>
      </c>
      <c r="BK1177" s="145">
        <f>ROUND(I1177*H1177,2)</f>
        <v>0</v>
      </c>
      <c r="BL1177" s="18" t="s">
        <v>310</v>
      </c>
      <c r="BM1177" s="144" t="s">
        <v>3479</v>
      </c>
    </row>
    <row r="1178" spans="2:47" s="1" customFormat="1" ht="12">
      <c r="B1178" s="33"/>
      <c r="D1178" s="146" t="s">
        <v>171</v>
      </c>
      <c r="F1178" s="147" t="s">
        <v>1299</v>
      </c>
      <c r="I1178" s="148"/>
      <c r="L1178" s="33"/>
      <c r="M1178" s="149"/>
      <c r="T1178" s="54"/>
      <c r="AT1178" s="18" t="s">
        <v>171</v>
      </c>
      <c r="AU1178" s="18" t="s">
        <v>82</v>
      </c>
    </row>
    <row r="1179" spans="2:51" s="12" customFormat="1" ht="12">
      <c r="B1179" s="150"/>
      <c r="D1179" s="151" t="s">
        <v>173</v>
      </c>
      <c r="E1179" s="152" t="s">
        <v>3</v>
      </c>
      <c r="F1179" s="153" t="s">
        <v>3480</v>
      </c>
      <c r="H1179" s="152" t="s">
        <v>3</v>
      </c>
      <c r="I1179" s="154"/>
      <c r="L1179" s="150"/>
      <c r="M1179" s="155"/>
      <c r="T1179" s="156"/>
      <c r="AT1179" s="152" t="s">
        <v>173</v>
      </c>
      <c r="AU1179" s="152" t="s">
        <v>82</v>
      </c>
      <c r="AV1179" s="12" t="s">
        <v>80</v>
      </c>
      <c r="AW1179" s="12" t="s">
        <v>32</v>
      </c>
      <c r="AX1179" s="12" t="s">
        <v>73</v>
      </c>
      <c r="AY1179" s="152" t="s">
        <v>161</v>
      </c>
    </row>
    <row r="1180" spans="2:51" s="12" customFormat="1" ht="12">
      <c r="B1180" s="150"/>
      <c r="D1180" s="151" t="s">
        <v>173</v>
      </c>
      <c r="E1180" s="152" t="s">
        <v>3</v>
      </c>
      <c r="F1180" s="153" t="s">
        <v>299</v>
      </c>
      <c r="H1180" s="152" t="s">
        <v>3</v>
      </c>
      <c r="I1180" s="154"/>
      <c r="L1180" s="150"/>
      <c r="M1180" s="155"/>
      <c r="T1180" s="156"/>
      <c r="AT1180" s="152" t="s">
        <v>173</v>
      </c>
      <c r="AU1180" s="152" t="s">
        <v>82</v>
      </c>
      <c r="AV1180" s="12" t="s">
        <v>80</v>
      </c>
      <c r="AW1180" s="12" t="s">
        <v>32</v>
      </c>
      <c r="AX1180" s="12" t="s">
        <v>73</v>
      </c>
      <c r="AY1180" s="152" t="s">
        <v>161</v>
      </c>
    </row>
    <row r="1181" spans="2:51" s="13" customFormat="1" ht="12">
      <c r="B1181" s="157"/>
      <c r="D1181" s="151" t="s">
        <v>173</v>
      </c>
      <c r="E1181" s="158" t="s">
        <v>3</v>
      </c>
      <c r="F1181" s="159" t="s">
        <v>3481</v>
      </c>
      <c r="H1181" s="160">
        <v>86.088</v>
      </c>
      <c r="I1181" s="161"/>
      <c r="L1181" s="157"/>
      <c r="M1181" s="162"/>
      <c r="T1181" s="163"/>
      <c r="AT1181" s="158" t="s">
        <v>173</v>
      </c>
      <c r="AU1181" s="158" t="s">
        <v>82</v>
      </c>
      <c r="AV1181" s="13" t="s">
        <v>82</v>
      </c>
      <c r="AW1181" s="13" t="s">
        <v>32</v>
      </c>
      <c r="AX1181" s="13" t="s">
        <v>80</v>
      </c>
      <c r="AY1181" s="158" t="s">
        <v>161</v>
      </c>
    </row>
    <row r="1182" spans="2:65" s="1" customFormat="1" ht="37.9" customHeight="1">
      <c r="B1182" s="132"/>
      <c r="C1182" s="133" t="s">
        <v>1403</v>
      </c>
      <c r="D1182" s="133" t="s">
        <v>164</v>
      </c>
      <c r="E1182" s="134" t="s">
        <v>3482</v>
      </c>
      <c r="F1182" s="135" t="s">
        <v>3483</v>
      </c>
      <c r="G1182" s="136" t="s">
        <v>167</v>
      </c>
      <c r="H1182" s="137">
        <v>52.605</v>
      </c>
      <c r="I1182" s="138"/>
      <c r="J1182" s="139">
        <f>ROUND(I1182*H1182,2)</f>
        <v>0</v>
      </c>
      <c r="K1182" s="135" t="s">
        <v>168</v>
      </c>
      <c r="L1182" s="33"/>
      <c r="M1182" s="140" t="s">
        <v>3</v>
      </c>
      <c r="N1182" s="141" t="s">
        <v>44</v>
      </c>
      <c r="P1182" s="142">
        <f>O1182*H1182</f>
        <v>0</v>
      </c>
      <c r="Q1182" s="142">
        <v>0</v>
      </c>
      <c r="R1182" s="142">
        <f>Q1182*H1182</f>
        <v>0</v>
      </c>
      <c r="S1182" s="142">
        <v>0.05638</v>
      </c>
      <c r="T1182" s="143">
        <f>S1182*H1182</f>
        <v>2.9658699</v>
      </c>
      <c r="AR1182" s="144" t="s">
        <v>310</v>
      </c>
      <c r="AT1182" s="144" t="s">
        <v>164</v>
      </c>
      <c r="AU1182" s="144" t="s">
        <v>82</v>
      </c>
      <c r="AY1182" s="18" t="s">
        <v>161</v>
      </c>
      <c r="BE1182" s="145">
        <f>IF(N1182="základní",J1182,0)</f>
        <v>0</v>
      </c>
      <c r="BF1182" s="145">
        <f>IF(N1182="snížená",J1182,0)</f>
        <v>0</v>
      </c>
      <c r="BG1182" s="145">
        <f>IF(N1182="zákl. přenesená",J1182,0)</f>
        <v>0</v>
      </c>
      <c r="BH1182" s="145">
        <f>IF(N1182="sníž. přenesená",J1182,0)</f>
        <v>0</v>
      </c>
      <c r="BI1182" s="145">
        <f>IF(N1182="nulová",J1182,0)</f>
        <v>0</v>
      </c>
      <c r="BJ1182" s="18" t="s">
        <v>80</v>
      </c>
      <c r="BK1182" s="145">
        <f>ROUND(I1182*H1182,2)</f>
        <v>0</v>
      </c>
      <c r="BL1182" s="18" t="s">
        <v>310</v>
      </c>
      <c r="BM1182" s="144" t="s">
        <v>3484</v>
      </c>
    </row>
    <row r="1183" spans="2:47" s="1" customFormat="1" ht="12">
      <c r="B1183" s="33"/>
      <c r="D1183" s="146" t="s">
        <v>171</v>
      </c>
      <c r="F1183" s="147" t="s">
        <v>3485</v>
      </c>
      <c r="I1183" s="148"/>
      <c r="L1183" s="33"/>
      <c r="M1183" s="149"/>
      <c r="T1183" s="54"/>
      <c r="AT1183" s="18" t="s">
        <v>171</v>
      </c>
      <c r="AU1183" s="18" t="s">
        <v>82</v>
      </c>
    </row>
    <row r="1184" spans="2:51" s="12" customFormat="1" ht="12">
      <c r="B1184" s="150"/>
      <c r="D1184" s="151" t="s">
        <v>173</v>
      </c>
      <c r="E1184" s="152" t="s">
        <v>3</v>
      </c>
      <c r="F1184" s="153" t="s">
        <v>299</v>
      </c>
      <c r="H1184" s="152" t="s">
        <v>3</v>
      </c>
      <c r="I1184" s="154"/>
      <c r="L1184" s="150"/>
      <c r="M1184" s="155"/>
      <c r="T1184" s="156"/>
      <c r="AT1184" s="152" t="s">
        <v>173</v>
      </c>
      <c r="AU1184" s="152" t="s">
        <v>82</v>
      </c>
      <c r="AV1184" s="12" t="s">
        <v>80</v>
      </c>
      <c r="AW1184" s="12" t="s">
        <v>32</v>
      </c>
      <c r="AX1184" s="12" t="s">
        <v>73</v>
      </c>
      <c r="AY1184" s="152" t="s">
        <v>161</v>
      </c>
    </row>
    <row r="1185" spans="2:51" s="13" customFormat="1" ht="12">
      <c r="B1185" s="157"/>
      <c r="D1185" s="151" t="s">
        <v>173</v>
      </c>
      <c r="E1185" s="158" t="s">
        <v>3</v>
      </c>
      <c r="F1185" s="159" t="s">
        <v>3486</v>
      </c>
      <c r="H1185" s="160">
        <v>52.605</v>
      </c>
      <c r="I1185" s="161"/>
      <c r="L1185" s="157"/>
      <c r="M1185" s="162"/>
      <c r="T1185" s="163"/>
      <c r="AT1185" s="158" t="s">
        <v>173</v>
      </c>
      <c r="AU1185" s="158" t="s">
        <v>82</v>
      </c>
      <c r="AV1185" s="13" t="s">
        <v>82</v>
      </c>
      <c r="AW1185" s="13" t="s">
        <v>32</v>
      </c>
      <c r="AX1185" s="13" t="s">
        <v>80</v>
      </c>
      <c r="AY1185" s="158" t="s">
        <v>161</v>
      </c>
    </row>
    <row r="1186" spans="2:65" s="1" customFormat="1" ht="44.25" customHeight="1">
      <c r="B1186" s="132"/>
      <c r="C1186" s="133" t="s">
        <v>1408</v>
      </c>
      <c r="D1186" s="133" t="s">
        <v>164</v>
      </c>
      <c r="E1186" s="134" t="s">
        <v>1309</v>
      </c>
      <c r="F1186" s="135" t="s">
        <v>1310</v>
      </c>
      <c r="G1186" s="136" t="s">
        <v>167</v>
      </c>
      <c r="H1186" s="137">
        <v>2.61</v>
      </c>
      <c r="I1186" s="138"/>
      <c r="J1186" s="139">
        <f>ROUND(I1186*H1186,2)</f>
        <v>0</v>
      </c>
      <c r="K1186" s="135" t="s">
        <v>168</v>
      </c>
      <c r="L1186" s="33"/>
      <c r="M1186" s="140" t="s">
        <v>3</v>
      </c>
      <c r="N1186" s="141" t="s">
        <v>44</v>
      </c>
      <c r="P1186" s="142">
        <f>O1186*H1186</f>
        <v>0</v>
      </c>
      <c r="Q1186" s="142">
        <v>0</v>
      </c>
      <c r="R1186" s="142">
        <f>Q1186*H1186</f>
        <v>0</v>
      </c>
      <c r="S1186" s="142">
        <v>0.01725</v>
      </c>
      <c r="T1186" s="143">
        <f>S1186*H1186</f>
        <v>0.0450225</v>
      </c>
      <c r="AR1186" s="144" t="s">
        <v>310</v>
      </c>
      <c r="AT1186" s="144" t="s">
        <v>164</v>
      </c>
      <c r="AU1186" s="144" t="s">
        <v>82</v>
      </c>
      <c r="AY1186" s="18" t="s">
        <v>161</v>
      </c>
      <c r="BE1186" s="145">
        <f>IF(N1186="základní",J1186,0)</f>
        <v>0</v>
      </c>
      <c r="BF1186" s="145">
        <f>IF(N1186="snížená",J1186,0)</f>
        <v>0</v>
      </c>
      <c r="BG1186" s="145">
        <f>IF(N1186="zákl. přenesená",J1186,0)</f>
        <v>0</v>
      </c>
      <c r="BH1186" s="145">
        <f>IF(N1186="sníž. přenesená",J1186,0)</f>
        <v>0</v>
      </c>
      <c r="BI1186" s="145">
        <f>IF(N1186="nulová",J1186,0)</f>
        <v>0</v>
      </c>
      <c r="BJ1186" s="18" t="s">
        <v>80</v>
      </c>
      <c r="BK1186" s="145">
        <f>ROUND(I1186*H1186,2)</f>
        <v>0</v>
      </c>
      <c r="BL1186" s="18" t="s">
        <v>310</v>
      </c>
      <c r="BM1186" s="144" t="s">
        <v>3487</v>
      </c>
    </row>
    <row r="1187" spans="2:47" s="1" customFormat="1" ht="12">
      <c r="B1187" s="33"/>
      <c r="D1187" s="146" t="s">
        <v>171</v>
      </c>
      <c r="F1187" s="147" t="s">
        <v>1312</v>
      </c>
      <c r="I1187" s="148"/>
      <c r="L1187" s="33"/>
      <c r="M1187" s="149"/>
      <c r="T1187" s="54"/>
      <c r="AT1187" s="18" t="s">
        <v>171</v>
      </c>
      <c r="AU1187" s="18" t="s">
        <v>82</v>
      </c>
    </row>
    <row r="1188" spans="2:51" s="12" customFormat="1" ht="12">
      <c r="B1188" s="150"/>
      <c r="D1188" s="151" t="s">
        <v>173</v>
      </c>
      <c r="E1188" s="152" t="s">
        <v>3</v>
      </c>
      <c r="F1188" s="153" t="s">
        <v>3488</v>
      </c>
      <c r="H1188" s="152" t="s">
        <v>3</v>
      </c>
      <c r="I1188" s="154"/>
      <c r="L1188" s="150"/>
      <c r="M1188" s="155"/>
      <c r="T1188" s="156"/>
      <c r="AT1188" s="152" t="s">
        <v>173</v>
      </c>
      <c r="AU1188" s="152" t="s">
        <v>82</v>
      </c>
      <c r="AV1188" s="12" t="s">
        <v>80</v>
      </c>
      <c r="AW1188" s="12" t="s">
        <v>32</v>
      </c>
      <c r="AX1188" s="12" t="s">
        <v>73</v>
      </c>
      <c r="AY1188" s="152" t="s">
        <v>161</v>
      </c>
    </row>
    <row r="1189" spans="2:51" s="12" customFormat="1" ht="12">
      <c r="B1189" s="150"/>
      <c r="D1189" s="151" t="s">
        <v>173</v>
      </c>
      <c r="E1189" s="152" t="s">
        <v>3</v>
      </c>
      <c r="F1189" s="153" t="s">
        <v>3489</v>
      </c>
      <c r="H1189" s="152" t="s">
        <v>3</v>
      </c>
      <c r="I1189" s="154"/>
      <c r="L1189" s="150"/>
      <c r="M1189" s="155"/>
      <c r="T1189" s="156"/>
      <c r="AT1189" s="152" t="s">
        <v>173</v>
      </c>
      <c r="AU1189" s="152" t="s">
        <v>82</v>
      </c>
      <c r="AV1189" s="12" t="s">
        <v>80</v>
      </c>
      <c r="AW1189" s="12" t="s">
        <v>32</v>
      </c>
      <c r="AX1189" s="12" t="s">
        <v>73</v>
      </c>
      <c r="AY1189" s="152" t="s">
        <v>161</v>
      </c>
    </row>
    <row r="1190" spans="2:51" s="13" customFormat="1" ht="12">
      <c r="B1190" s="157"/>
      <c r="D1190" s="151" t="s">
        <v>173</v>
      </c>
      <c r="E1190" s="158" t="s">
        <v>3</v>
      </c>
      <c r="F1190" s="159" t="s">
        <v>3490</v>
      </c>
      <c r="H1190" s="160">
        <v>2.61</v>
      </c>
      <c r="I1190" s="161"/>
      <c r="L1190" s="157"/>
      <c r="M1190" s="162"/>
      <c r="T1190" s="163"/>
      <c r="AT1190" s="158" t="s">
        <v>173</v>
      </c>
      <c r="AU1190" s="158" t="s">
        <v>82</v>
      </c>
      <c r="AV1190" s="13" t="s">
        <v>82</v>
      </c>
      <c r="AW1190" s="13" t="s">
        <v>32</v>
      </c>
      <c r="AX1190" s="13" t="s">
        <v>80</v>
      </c>
      <c r="AY1190" s="158" t="s">
        <v>161</v>
      </c>
    </row>
    <row r="1191" spans="2:65" s="1" customFormat="1" ht="49.15" customHeight="1">
      <c r="B1191" s="132"/>
      <c r="C1191" s="133" t="s">
        <v>1415</v>
      </c>
      <c r="D1191" s="133" t="s">
        <v>164</v>
      </c>
      <c r="E1191" s="134" t="s">
        <v>1321</v>
      </c>
      <c r="F1191" s="135" t="s">
        <v>1322</v>
      </c>
      <c r="G1191" s="136" t="s">
        <v>167</v>
      </c>
      <c r="H1191" s="137">
        <v>155.165</v>
      </c>
      <c r="I1191" s="138"/>
      <c r="J1191" s="139">
        <f>ROUND(I1191*H1191,2)</f>
        <v>0</v>
      </c>
      <c r="K1191" s="135" t="s">
        <v>168</v>
      </c>
      <c r="L1191" s="33"/>
      <c r="M1191" s="140" t="s">
        <v>3</v>
      </c>
      <c r="N1191" s="141" t="s">
        <v>44</v>
      </c>
      <c r="P1191" s="142">
        <f>O1191*H1191</f>
        <v>0</v>
      </c>
      <c r="Q1191" s="142">
        <v>0.01217</v>
      </c>
      <c r="R1191" s="142">
        <f>Q1191*H1191</f>
        <v>1.88835805</v>
      </c>
      <c r="S1191" s="142">
        <v>0</v>
      </c>
      <c r="T1191" s="143">
        <f>S1191*H1191</f>
        <v>0</v>
      </c>
      <c r="AR1191" s="144" t="s">
        <v>310</v>
      </c>
      <c r="AT1191" s="144" t="s">
        <v>164</v>
      </c>
      <c r="AU1191" s="144" t="s">
        <v>82</v>
      </c>
      <c r="AY1191" s="18" t="s">
        <v>161</v>
      </c>
      <c r="BE1191" s="145">
        <f>IF(N1191="základní",J1191,0)</f>
        <v>0</v>
      </c>
      <c r="BF1191" s="145">
        <f>IF(N1191="snížená",J1191,0)</f>
        <v>0</v>
      </c>
      <c r="BG1191" s="145">
        <f>IF(N1191="zákl. přenesená",J1191,0)</f>
        <v>0</v>
      </c>
      <c r="BH1191" s="145">
        <f>IF(N1191="sníž. přenesená",J1191,0)</f>
        <v>0</v>
      </c>
      <c r="BI1191" s="145">
        <f>IF(N1191="nulová",J1191,0)</f>
        <v>0</v>
      </c>
      <c r="BJ1191" s="18" t="s">
        <v>80</v>
      </c>
      <c r="BK1191" s="145">
        <f>ROUND(I1191*H1191,2)</f>
        <v>0</v>
      </c>
      <c r="BL1191" s="18" t="s">
        <v>310</v>
      </c>
      <c r="BM1191" s="144" t="s">
        <v>3491</v>
      </c>
    </row>
    <row r="1192" spans="2:47" s="1" customFormat="1" ht="12">
      <c r="B1192" s="33"/>
      <c r="D1192" s="146" t="s">
        <v>171</v>
      </c>
      <c r="F1192" s="147" t="s">
        <v>1324</v>
      </c>
      <c r="I1192" s="148"/>
      <c r="L1192" s="33"/>
      <c r="M1192" s="149"/>
      <c r="T1192" s="54"/>
      <c r="AT1192" s="18" t="s">
        <v>171</v>
      </c>
      <c r="AU1192" s="18" t="s">
        <v>82</v>
      </c>
    </row>
    <row r="1193" spans="2:51" s="12" customFormat="1" ht="12">
      <c r="B1193" s="150"/>
      <c r="D1193" s="151" t="s">
        <v>173</v>
      </c>
      <c r="E1193" s="152" t="s">
        <v>3</v>
      </c>
      <c r="F1193" s="153" t="s">
        <v>299</v>
      </c>
      <c r="H1193" s="152" t="s">
        <v>3</v>
      </c>
      <c r="I1193" s="154"/>
      <c r="L1193" s="150"/>
      <c r="M1193" s="155"/>
      <c r="T1193" s="156"/>
      <c r="AT1193" s="152" t="s">
        <v>173</v>
      </c>
      <c r="AU1193" s="152" t="s">
        <v>82</v>
      </c>
      <c r="AV1193" s="12" t="s">
        <v>80</v>
      </c>
      <c r="AW1193" s="12" t="s">
        <v>32</v>
      </c>
      <c r="AX1193" s="12" t="s">
        <v>73</v>
      </c>
      <c r="AY1193" s="152" t="s">
        <v>161</v>
      </c>
    </row>
    <row r="1194" spans="2:51" s="12" customFormat="1" ht="12">
      <c r="B1194" s="150"/>
      <c r="D1194" s="151" t="s">
        <v>173</v>
      </c>
      <c r="E1194" s="152" t="s">
        <v>3</v>
      </c>
      <c r="F1194" s="153" t="s">
        <v>3091</v>
      </c>
      <c r="H1194" s="152" t="s">
        <v>3</v>
      </c>
      <c r="I1194" s="154"/>
      <c r="L1194" s="150"/>
      <c r="M1194" s="155"/>
      <c r="T1194" s="156"/>
      <c r="AT1194" s="152" t="s">
        <v>173</v>
      </c>
      <c r="AU1194" s="152" t="s">
        <v>82</v>
      </c>
      <c r="AV1194" s="12" t="s">
        <v>80</v>
      </c>
      <c r="AW1194" s="12" t="s">
        <v>32</v>
      </c>
      <c r="AX1194" s="12" t="s">
        <v>73</v>
      </c>
      <c r="AY1194" s="152" t="s">
        <v>161</v>
      </c>
    </row>
    <row r="1195" spans="2:51" s="13" customFormat="1" ht="12">
      <c r="B1195" s="157"/>
      <c r="D1195" s="151" t="s">
        <v>173</v>
      </c>
      <c r="E1195" s="158" t="s">
        <v>3</v>
      </c>
      <c r="F1195" s="159" t="s">
        <v>2874</v>
      </c>
      <c r="H1195" s="160">
        <v>10.15</v>
      </c>
      <c r="I1195" s="161"/>
      <c r="L1195" s="157"/>
      <c r="M1195" s="162"/>
      <c r="T1195" s="163"/>
      <c r="AT1195" s="158" t="s">
        <v>173</v>
      </c>
      <c r="AU1195" s="158" t="s">
        <v>82</v>
      </c>
      <c r="AV1195" s="13" t="s">
        <v>82</v>
      </c>
      <c r="AW1195" s="13" t="s">
        <v>32</v>
      </c>
      <c r="AX1195" s="13" t="s">
        <v>73</v>
      </c>
      <c r="AY1195" s="158" t="s">
        <v>161</v>
      </c>
    </row>
    <row r="1196" spans="2:51" s="12" customFormat="1" ht="12">
      <c r="B1196" s="150"/>
      <c r="D1196" s="151" t="s">
        <v>173</v>
      </c>
      <c r="E1196" s="152" t="s">
        <v>3</v>
      </c>
      <c r="F1196" s="153" t="s">
        <v>3066</v>
      </c>
      <c r="H1196" s="152" t="s">
        <v>3</v>
      </c>
      <c r="I1196" s="154"/>
      <c r="L1196" s="150"/>
      <c r="M1196" s="155"/>
      <c r="T1196" s="156"/>
      <c r="AT1196" s="152" t="s">
        <v>173</v>
      </c>
      <c r="AU1196" s="152" t="s">
        <v>82</v>
      </c>
      <c r="AV1196" s="12" t="s">
        <v>80</v>
      </c>
      <c r="AW1196" s="12" t="s">
        <v>32</v>
      </c>
      <c r="AX1196" s="12" t="s">
        <v>73</v>
      </c>
      <c r="AY1196" s="152" t="s">
        <v>161</v>
      </c>
    </row>
    <row r="1197" spans="2:51" s="13" customFormat="1" ht="12">
      <c r="B1197" s="157"/>
      <c r="D1197" s="151" t="s">
        <v>173</v>
      </c>
      <c r="E1197" s="158" t="s">
        <v>3</v>
      </c>
      <c r="F1197" s="159" t="s">
        <v>3492</v>
      </c>
      <c r="H1197" s="160">
        <v>12.98</v>
      </c>
      <c r="I1197" s="161"/>
      <c r="L1197" s="157"/>
      <c r="M1197" s="162"/>
      <c r="T1197" s="163"/>
      <c r="AT1197" s="158" t="s">
        <v>173</v>
      </c>
      <c r="AU1197" s="158" t="s">
        <v>82</v>
      </c>
      <c r="AV1197" s="13" t="s">
        <v>82</v>
      </c>
      <c r="AW1197" s="13" t="s">
        <v>32</v>
      </c>
      <c r="AX1197" s="13" t="s">
        <v>73</v>
      </c>
      <c r="AY1197" s="158" t="s">
        <v>161</v>
      </c>
    </row>
    <row r="1198" spans="2:51" s="12" customFormat="1" ht="12">
      <c r="B1198" s="150"/>
      <c r="D1198" s="151" t="s">
        <v>173</v>
      </c>
      <c r="E1198" s="152" t="s">
        <v>3</v>
      </c>
      <c r="F1198" s="153" t="s">
        <v>3068</v>
      </c>
      <c r="H1198" s="152" t="s">
        <v>3</v>
      </c>
      <c r="I1198" s="154"/>
      <c r="L1198" s="150"/>
      <c r="M1198" s="155"/>
      <c r="T1198" s="156"/>
      <c r="AT1198" s="152" t="s">
        <v>173</v>
      </c>
      <c r="AU1198" s="152" t="s">
        <v>82</v>
      </c>
      <c r="AV1198" s="12" t="s">
        <v>80</v>
      </c>
      <c r="AW1198" s="12" t="s">
        <v>32</v>
      </c>
      <c r="AX1198" s="12" t="s">
        <v>73</v>
      </c>
      <c r="AY1198" s="152" t="s">
        <v>161</v>
      </c>
    </row>
    <row r="1199" spans="2:51" s="13" customFormat="1" ht="12">
      <c r="B1199" s="157"/>
      <c r="D1199" s="151" t="s">
        <v>173</v>
      </c>
      <c r="E1199" s="158" t="s">
        <v>3</v>
      </c>
      <c r="F1199" s="159" t="s">
        <v>3493</v>
      </c>
      <c r="H1199" s="160">
        <v>17.86</v>
      </c>
      <c r="I1199" s="161"/>
      <c r="L1199" s="157"/>
      <c r="M1199" s="162"/>
      <c r="T1199" s="163"/>
      <c r="AT1199" s="158" t="s">
        <v>173</v>
      </c>
      <c r="AU1199" s="158" t="s">
        <v>82</v>
      </c>
      <c r="AV1199" s="13" t="s">
        <v>82</v>
      </c>
      <c r="AW1199" s="13" t="s">
        <v>32</v>
      </c>
      <c r="AX1199" s="13" t="s">
        <v>73</v>
      </c>
      <c r="AY1199" s="158" t="s">
        <v>161</v>
      </c>
    </row>
    <row r="1200" spans="2:51" s="12" customFormat="1" ht="12">
      <c r="B1200" s="150"/>
      <c r="D1200" s="151" t="s">
        <v>173</v>
      </c>
      <c r="E1200" s="152" t="s">
        <v>3</v>
      </c>
      <c r="F1200" s="153" t="s">
        <v>3070</v>
      </c>
      <c r="H1200" s="152" t="s">
        <v>3</v>
      </c>
      <c r="I1200" s="154"/>
      <c r="L1200" s="150"/>
      <c r="M1200" s="155"/>
      <c r="T1200" s="156"/>
      <c r="AT1200" s="152" t="s">
        <v>173</v>
      </c>
      <c r="AU1200" s="152" t="s">
        <v>82</v>
      </c>
      <c r="AV1200" s="12" t="s">
        <v>80</v>
      </c>
      <c r="AW1200" s="12" t="s">
        <v>32</v>
      </c>
      <c r="AX1200" s="12" t="s">
        <v>73</v>
      </c>
      <c r="AY1200" s="152" t="s">
        <v>161</v>
      </c>
    </row>
    <row r="1201" spans="2:51" s="13" customFormat="1" ht="12">
      <c r="B1201" s="157"/>
      <c r="D1201" s="151" t="s">
        <v>173</v>
      </c>
      <c r="E1201" s="158" t="s">
        <v>3</v>
      </c>
      <c r="F1201" s="159" t="s">
        <v>3494</v>
      </c>
      <c r="H1201" s="160">
        <v>25.16</v>
      </c>
      <c r="I1201" s="161"/>
      <c r="L1201" s="157"/>
      <c r="M1201" s="162"/>
      <c r="T1201" s="163"/>
      <c r="AT1201" s="158" t="s">
        <v>173</v>
      </c>
      <c r="AU1201" s="158" t="s">
        <v>82</v>
      </c>
      <c r="AV1201" s="13" t="s">
        <v>82</v>
      </c>
      <c r="AW1201" s="13" t="s">
        <v>32</v>
      </c>
      <c r="AX1201" s="13" t="s">
        <v>73</v>
      </c>
      <c r="AY1201" s="158" t="s">
        <v>161</v>
      </c>
    </row>
    <row r="1202" spans="2:51" s="12" customFormat="1" ht="12">
      <c r="B1202" s="150"/>
      <c r="D1202" s="151" t="s">
        <v>173</v>
      </c>
      <c r="E1202" s="152" t="s">
        <v>3</v>
      </c>
      <c r="F1202" s="153" t="s">
        <v>3072</v>
      </c>
      <c r="H1202" s="152" t="s">
        <v>3</v>
      </c>
      <c r="I1202" s="154"/>
      <c r="L1202" s="150"/>
      <c r="M1202" s="155"/>
      <c r="T1202" s="156"/>
      <c r="AT1202" s="152" t="s">
        <v>173</v>
      </c>
      <c r="AU1202" s="152" t="s">
        <v>82</v>
      </c>
      <c r="AV1202" s="12" t="s">
        <v>80</v>
      </c>
      <c r="AW1202" s="12" t="s">
        <v>32</v>
      </c>
      <c r="AX1202" s="12" t="s">
        <v>73</v>
      </c>
      <c r="AY1202" s="152" t="s">
        <v>161</v>
      </c>
    </row>
    <row r="1203" spans="2:51" s="13" customFormat="1" ht="12">
      <c r="B1203" s="157"/>
      <c r="D1203" s="151" t="s">
        <v>173</v>
      </c>
      <c r="E1203" s="158" t="s">
        <v>3</v>
      </c>
      <c r="F1203" s="159" t="s">
        <v>3495</v>
      </c>
      <c r="H1203" s="160">
        <v>6.32</v>
      </c>
      <c r="I1203" s="161"/>
      <c r="L1203" s="157"/>
      <c r="M1203" s="162"/>
      <c r="T1203" s="163"/>
      <c r="AT1203" s="158" t="s">
        <v>173</v>
      </c>
      <c r="AU1203" s="158" t="s">
        <v>82</v>
      </c>
      <c r="AV1203" s="13" t="s">
        <v>82</v>
      </c>
      <c r="AW1203" s="13" t="s">
        <v>32</v>
      </c>
      <c r="AX1203" s="13" t="s">
        <v>73</v>
      </c>
      <c r="AY1203" s="158" t="s">
        <v>161</v>
      </c>
    </row>
    <row r="1204" spans="2:51" s="12" customFormat="1" ht="12">
      <c r="B1204" s="150"/>
      <c r="D1204" s="151" t="s">
        <v>173</v>
      </c>
      <c r="E1204" s="152" t="s">
        <v>3</v>
      </c>
      <c r="F1204" s="153" t="s">
        <v>3074</v>
      </c>
      <c r="H1204" s="152" t="s">
        <v>3</v>
      </c>
      <c r="I1204" s="154"/>
      <c r="L1204" s="150"/>
      <c r="M1204" s="155"/>
      <c r="T1204" s="156"/>
      <c r="AT1204" s="152" t="s">
        <v>173</v>
      </c>
      <c r="AU1204" s="152" t="s">
        <v>82</v>
      </c>
      <c r="AV1204" s="12" t="s">
        <v>80</v>
      </c>
      <c r="AW1204" s="12" t="s">
        <v>32</v>
      </c>
      <c r="AX1204" s="12" t="s">
        <v>73</v>
      </c>
      <c r="AY1204" s="152" t="s">
        <v>161</v>
      </c>
    </row>
    <row r="1205" spans="2:51" s="13" customFormat="1" ht="12">
      <c r="B1205" s="157"/>
      <c r="D1205" s="151" t="s">
        <v>173</v>
      </c>
      <c r="E1205" s="158" t="s">
        <v>3</v>
      </c>
      <c r="F1205" s="159" t="s">
        <v>3496</v>
      </c>
      <c r="H1205" s="160">
        <v>13.54</v>
      </c>
      <c r="I1205" s="161"/>
      <c r="L1205" s="157"/>
      <c r="M1205" s="162"/>
      <c r="T1205" s="163"/>
      <c r="AT1205" s="158" t="s">
        <v>173</v>
      </c>
      <c r="AU1205" s="158" t="s">
        <v>82</v>
      </c>
      <c r="AV1205" s="13" t="s">
        <v>82</v>
      </c>
      <c r="AW1205" s="13" t="s">
        <v>32</v>
      </c>
      <c r="AX1205" s="13" t="s">
        <v>73</v>
      </c>
      <c r="AY1205" s="158" t="s">
        <v>161</v>
      </c>
    </row>
    <row r="1206" spans="2:51" s="12" customFormat="1" ht="12">
      <c r="B1206" s="150"/>
      <c r="D1206" s="151" t="s">
        <v>173</v>
      </c>
      <c r="E1206" s="152" t="s">
        <v>3</v>
      </c>
      <c r="F1206" s="153" t="s">
        <v>3076</v>
      </c>
      <c r="H1206" s="152" t="s">
        <v>3</v>
      </c>
      <c r="I1206" s="154"/>
      <c r="L1206" s="150"/>
      <c r="M1206" s="155"/>
      <c r="T1206" s="156"/>
      <c r="AT1206" s="152" t="s">
        <v>173</v>
      </c>
      <c r="AU1206" s="152" t="s">
        <v>82</v>
      </c>
      <c r="AV1206" s="12" t="s">
        <v>80</v>
      </c>
      <c r="AW1206" s="12" t="s">
        <v>32</v>
      </c>
      <c r="AX1206" s="12" t="s">
        <v>73</v>
      </c>
      <c r="AY1206" s="152" t="s">
        <v>161</v>
      </c>
    </row>
    <row r="1207" spans="2:51" s="13" customFormat="1" ht="12">
      <c r="B1207" s="157"/>
      <c r="D1207" s="151" t="s">
        <v>173</v>
      </c>
      <c r="E1207" s="158" t="s">
        <v>3</v>
      </c>
      <c r="F1207" s="159" t="s">
        <v>3497</v>
      </c>
      <c r="H1207" s="160">
        <v>12.59</v>
      </c>
      <c r="I1207" s="161"/>
      <c r="L1207" s="157"/>
      <c r="M1207" s="162"/>
      <c r="T1207" s="163"/>
      <c r="AT1207" s="158" t="s">
        <v>173</v>
      </c>
      <c r="AU1207" s="158" t="s">
        <v>82</v>
      </c>
      <c r="AV1207" s="13" t="s">
        <v>82</v>
      </c>
      <c r="AW1207" s="13" t="s">
        <v>32</v>
      </c>
      <c r="AX1207" s="13" t="s">
        <v>73</v>
      </c>
      <c r="AY1207" s="158" t="s">
        <v>161</v>
      </c>
    </row>
    <row r="1208" spans="2:51" s="12" customFormat="1" ht="12">
      <c r="B1208" s="150"/>
      <c r="D1208" s="151" t="s">
        <v>173</v>
      </c>
      <c r="E1208" s="152" t="s">
        <v>3</v>
      </c>
      <c r="F1208" s="153" t="s">
        <v>3058</v>
      </c>
      <c r="H1208" s="152" t="s">
        <v>3</v>
      </c>
      <c r="I1208" s="154"/>
      <c r="L1208" s="150"/>
      <c r="M1208" s="155"/>
      <c r="T1208" s="156"/>
      <c r="AT1208" s="152" t="s">
        <v>173</v>
      </c>
      <c r="AU1208" s="152" t="s">
        <v>82</v>
      </c>
      <c r="AV1208" s="12" t="s">
        <v>80</v>
      </c>
      <c r="AW1208" s="12" t="s">
        <v>32</v>
      </c>
      <c r="AX1208" s="12" t="s">
        <v>73</v>
      </c>
      <c r="AY1208" s="152" t="s">
        <v>161</v>
      </c>
    </row>
    <row r="1209" spans="2:51" s="13" customFormat="1" ht="12">
      <c r="B1209" s="157"/>
      <c r="D1209" s="151" t="s">
        <v>173</v>
      </c>
      <c r="E1209" s="158" t="s">
        <v>3</v>
      </c>
      <c r="F1209" s="159" t="s">
        <v>3498</v>
      </c>
      <c r="H1209" s="160">
        <v>5.11</v>
      </c>
      <c r="I1209" s="161"/>
      <c r="L1209" s="157"/>
      <c r="M1209" s="162"/>
      <c r="T1209" s="163"/>
      <c r="AT1209" s="158" t="s">
        <v>173</v>
      </c>
      <c r="AU1209" s="158" t="s">
        <v>82</v>
      </c>
      <c r="AV1209" s="13" t="s">
        <v>82</v>
      </c>
      <c r="AW1209" s="13" t="s">
        <v>32</v>
      </c>
      <c r="AX1209" s="13" t="s">
        <v>73</v>
      </c>
      <c r="AY1209" s="158" t="s">
        <v>161</v>
      </c>
    </row>
    <row r="1210" spans="2:51" s="12" customFormat="1" ht="12">
      <c r="B1210" s="150"/>
      <c r="D1210" s="151" t="s">
        <v>173</v>
      </c>
      <c r="E1210" s="152" t="s">
        <v>3</v>
      </c>
      <c r="F1210" s="153" t="s">
        <v>3034</v>
      </c>
      <c r="H1210" s="152" t="s">
        <v>3</v>
      </c>
      <c r="I1210" s="154"/>
      <c r="L1210" s="150"/>
      <c r="M1210" s="155"/>
      <c r="T1210" s="156"/>
      <c r="AT1210" s="152" t="s">
        <v>173</v>
      </c>
      <c r="AU1210" s="152" t="s">
        <v>82</v>
      </c>
      <c r="AV1210" s="12" t="s">
        <v>80</v>
      </c>
      <c r="AW1210" s="12" t="s">
        <v>32</v>
      </c>
      <c r="AX1210" s="12" t="s">
        <v>73</v>
      </c>
      <c r="AY1210" s="152" t="s">
        <v>161</v>
      </c>
    </row>
    <row r="1211" spans="2:51" s="13" customFormat="1" ht="12">
      <c r="B1211" s="157"/>
      <c r="D1211" s="151" t="s">
        <v>173</v>
      </c>
      <c r="E1211" s="158" t="s">
        <v>3</v>
      </c>
      <c r="F1211" s="159" t="s">
        <v>3499</v>
      </c>
      <c r="H1211" s="160">
        <v>12.794</v>
      </c>
      <c r="I1211" s="161"/>
      <c r="L1211" s="157"/>
      <c r="M1211" s="162"/>
      <c r="T1211" s="163"/>
      <c r="AT1211" s="158" t="s">
        <v>173</v>
      </c>
      <c r="AU1211" s="158" t="s">
        <v>82</v>
      </c>
      <c r="AV1211" s="13" t="s">
        <v>82</v>
      </c>
      <c r="AW1211" s="13" t="s">
        <v>32</v>
      </c>
      <c r="AX1211" s="13" t="s">
        <v>73</v>
      </c>
      <c r="AY1211" s="158" t="s">
        <v>161</v>
      </c>
    </row>
    <row r="1212" spans="2:51" s="12" customFormat="1" ht="12">
      <c r="B1212" s="150"/>
      <c r="D1212" s="151" t="s">
        <v>173</v>
      </c>
      <c r="E1212" s="152" t="s">
        <v>3</v>
      </c>
      <c r="F1212" s="153" t="s">
        <v>3039</v>
      </c>
      <c r="H1212" s="152" t="s">
        <v>3</v>
      </c>
      <c r="I1212" s="154"/>
      <c r="L1212" s="150"/>
      <c r="M1212" s="155"/>
      <c r="T1212" s="156"/>
      <c r="AT1212" s="152" t="s">
        <v>173</v>
      </c>
      <c r="AU1212" s="152" t="s">
        <v>82</v>
      </c>
      <c r="AV1212" s="12" t="s">
        <v>80</v>
      </c>
      <c r="AW1212" s="12" t="s">
        <v>32</v>
      </c>
      <c r="AX1212" s="12" t="s">
        <v>73</v>
      </c>
      <c r="AY1212" s="152" t="s">
        <v>161</v>
      </c>
    </row>
    <row r="1213" spans="2:51" s="13" customFormat="1" ht="12">
      <c r="B1213" s="157"/>
      <c r="D1213" s="151" t="s">
        <v>173</v>
      </c>
      <c r="E1213" s="158" t="s">
        <v>3</v>
      </c>
      <c r="F1213" s="159" t="s">
        <v>3500</v>
      </c>
      <c r="H1213" s="160">
        <v>4.749</v>
      </c>
      <c r="I1213" s="161"/>
      <c r="L1213" s="157"/>
      <c r="M1213" s="162"/>
      <c r="T1213" s="163"/>
      <c r="AT1213" s="158" t="s">
        <v>173</v>
      </c>
      <c r="AU1213" s="158" t="s">
        <v>82</v>
      </c>
      <c r="AV1213" s="13" t="s">
        <v>82</v>
      </c>
      <c r="AW1213" s="13" t="s">
        <v>32</v>
      </c>
      <c r="AX1213" s="13" t="s">
        <v>73</v>
      </c>
      <c r="AY1213" s="158" t="s">
        <v>161</v>
      </c>
    </row>
    <row r="1214" spans="2:51" s="12" customFormat="1" ht="12">
      <c r="B1214" s="150"/>
      <c r="D1214" s="151" t="s">
        <v>173</v>
      </c>
      <c r="E1214" s="152" t="s">
        <v>3</v>
      </c>
      <c r="F1214" s="153" t="s">
        <v>2997</v>
      </c>
      <c r="H1214" s="152" t="s">
        <v>3</v>
      </c>
      <c r="I1214" s="154"/>
      <c r="L1214" s="150"/>
      <c r="M1214" s="155"/>
      <c r="T1214" s="156"/>
      <c r="AT1214" s="152" t="s">
        <v>173</v>
      </c>
      <c r="AU1214" s="152" t="s">
        <v>82</v>
      </c>
      <c r="AV1214" s="12" t="s">
        <v>80</v>
      </c>
      <c r="AW1214" s="12" t="s">
        <v>32</v>
      </c>
      <c r="AX1214" s="12" t="s">
        <v>73</v>
      </c>
      <c r="AY1214" s="152" t="s">
        <v>161</v>
      </c>
    </row>
    <row r="1215" spans="2:51" s="13" customFormat="1" ht="12">
      <c r="B1215" s="157"/>
      <c r="D1215" s="151" t="s">
        <v>173</v>
      </c>
      <c r="E1215" s="158" t="s">
        <v>3</v>
      </c>
      <c r="F1215" s="159" t="s">
        <v>3501</v>
      </c>
      <c r="H1215" s="160">
        <v>2.799</v>
      </c>
      <c r="I1215" s="161"/>
      <c r="L1215" s="157"/>
      <c r="M1215" s="162"/>
      <c r="T1215" s="163"/>
      <c r="AT1215" s="158" t="s">
        <v>173</v>
      </c>
      <c r="AU1215" s="158" t="s">
        <v>82</v>
      </c>
      <c r="AV1215" s="13" t="s">
        <v>82</v>
      </c>
      <c r="AW1215" s="13" t="s">
        <v>32</v>
      </c>
      <c r="AX1215" s="13" t="s">
        <v>73</v>
      </c>
      <c r="AY1215" s="158" t="s">
        <v>161</v>
      </c>
    </row>
    <row r="1216" spans="2:51" s="12" customFormat="1" ht="12">
      <c r="B1216" s="150"/>
      <c r="D1216" s="151" t="s">
        <v>173</v>
      </c>
      <c r="E1216" s="152" t="s">
        <v>3</v>
      </c>
      <c r="F1216" s="153" t="s">
        <v>3051</v>
      </c>
      <c r="H1216" s="152" t="s">
        <v>3</v>
      </c>
      <c r="I1216" s="154"/>
      <c r="L1216" s="150"/>
      <c r="M1216" s="155"/>
      <c r="T1216" s="156"/>
      <c r="AT1216" s="152" t="s">
        <v>173</v>
      </c>
      <c r="AU1216" s="152" t="s">
        <v>82</v>
      </c>
      <c r="AV1216" s="12" t="s">
        <v>80</v>
      </c>
      <c r="AW1216" s="12" t="s">
        <v>32</v>
      </c>
      <c r="AX1216" s="12" t="s">
        <v>73</v>
      </c>
      <c r="AY1216" s="152" t="s">
        <v>161</v>
      </c>
    </row>
    <row r="1217" spans="2:51" s="13" customFormat="1" ht="12">
      <c r="B1217" s="157"/>
      <c r="D1217" s="151" t="s">
        <v>173</v>
      </c>
      <c r="E1217" s="158" t="s">
        <v>3</v>
      </c>
      <c r="F1217" s="159" t="s">
        <v>3502</v>
      </c>
      <c r="H1217" s="160">
        <v>4.861</v>
      </c>
      <c r="I1217" s="161"/>
      <c r="L1217" s="157"/>
      <c r="M1217" s="162"/>
      <c r="T1217" s="163"/>
      <c r="AT1217" s="158" t="s">
        <v>173</v>
      </c>
      <c r="AU1217" s="158" t="s">
        <v>82</v>
      </c>
      <c r="AV1217" s="13" t="s">
        <v>82</v>
      </c>
      <c r="AW1217" s="13" t="s">
        <v>32</v>
      </c>
      <c r="AX1217" s="13" t="s">
        <v>73</v>
      </c>
      <c r="AY1217" s="158" t="s">
        <v>161</v>
      </c>
    </row>
    <row r="1218" spans="2:51" s="12" customFormat="1" ht="12">
      <c r="B1218" s="150"/>
      <c r="D1218" s="151" t="s">
        <v>173</v>
      </c>
      <c r="E1218" s="152" t="s">
        <v>3</v>
      </c>
      <c r="F1218" s="153" t="s">
        <v>3006</v>
      </c>
      <c r="H1218" s="152" t="s">
        <v>3</v>
      </c>
      <c r="I1218" s="154"/>
      <c r="L1218" s="150"/>
      <c r="M1218" s="155"/>
      <c r="T1218" s="156"/>
      <c r="AT1218" s="152" t="s">
        <v>173</v>
      </c>
      <c r="AU1218" s="152" t="s">
        <v>82</v>
      </c>
      <c r="AV1218" s="12" t="s">
        <v>80</v>
      </c>
      <c r="AW1218" s="12" t="s">
        <v>32</v>
      </c>
      <c r="AX1218" s="12" t="s">
        <v>73</v>
      </c>
      <c r="AY1218" s="152" t="s">
        <v>161</v>
      </c>
    </row>
    <row r="1219" spans="2:51" s="13" customFormat="1" ht="12">
      <c r="B1219" s="157"/>
      <c r="D1219" s="151" t="s">
        <v>173</v>
      </c>
      <c r="E1219" s="158" t="s">
        <v>3</v>
      </c>
      <c r="F1219" s="159" t="s">
        <v>3503</v>
      </c>
      <c r="H1219" s="160">
        <v>1.555</v>
      </c>
      <c r="I1219" s="161"/>
      <c r="L1219" s="157"/>
      <c r="M1219" s="162"/>
      <c r="T1219" s="163"/>
      <c r="AT1219" s="158" t="s">
        <v>173</v>
      </c>
      <c r="AU1219" s="158" t="s">
        <v>82</v>
      </c>
      <c r="AV1219" s="13" t="s">
        <v>82</v>
      </c>
      <c r="AW1219" s="13" t="s">
        <v>32</v>
      </c>
      <c r="AX1219" s="13" t="s">
        <v>73</v>
      </c>
      <c r="AY1219" s="158" t="s">
        <v>161</v>
      </c>
    </row>
    <row r="1220" spans="2:51" s="15" customFormat="1" ht="12">
      <c r="B1220" s="181"/>
      <c r="D1220" s="151" t="s">
        <v>173</v>
      </c>
      <c r="E1220" s="182" t="s">
        <v>3</v>
      </c>
      <c r="F1220" s="183" t="s">
        <v>432</v>
      </c>
      <c r="H1220" s="184">
        <v>130.468</v>
      </c>
      <c r="I1220" s="185"/>
      <c r="L1220" s="181"/>
      <c r="M1220" s="186"/>
      <c r="T1220" s="187"/>
      <c r="AT1220" s="182" t="s">
        <v>173</v>
      </c>
      <c r="AU1220" s="182" t="s">
        <v>82</v>
      </c>
      <c r="AV1220" s="15" t="s">
        <v>199</v>
      </c>
      <c r="AW1220" s="15" t="s">
        <v>32</v>
      </c>
      <c r="AX1220" s="15" t="s">
        <v>73</v>
      </c>
      <c r="AY1220" s="182" t="s">
        <v>161</v>
      </c>
    </row>
    <row r="1221" spans="2:51" s="12" customFormat="1" ht="12">
      <c r="B1221" s="150"/>
      <c r="D1221" s="151" t="s">
        <v>173</v>
      </c>
      <c r="E1221" s="152" t="s">
        <v>3</v>
      </c>
      <c r="F1221" s="153" t="s">
        <v>2934</v>
      </c>
      <c r="H1221" s="152" t="s">
        <v>3</v>
      </c>
      <c r="I1221" s="154"/>
      <c r="L1221" s="150"/>
      <c r="M1221" s="155"/>
      <c r="T1221" s="156"/>
      <c r="AT1221" s="152" t="s">
        <v>173</v>
      </c>
      <c r="AU1221" s="152" t="s">
        <v>82</v>
      </c>
      <c r="AV1221" s="12" t="s">
        <v>80</v>
      </c>
      <c r="AW1221" s="12" t="s">
        <v>32</v>
      </c>
      <c r="AX1221" s="12" t="s">
        <v>73</v>
      </c>
      <c r="AY1221" s="152" t="s">
        <v>161</v>
      </c>
    </row>
    <row r="1222" spans="2:51" s="12" customFormat="1" ht="12">
      <c r="B1222" s="150"/>
      <c r="D1222" s="151" t="s">
        <v>173</v>
      </c>
      <c r="E1222" s="152" t="s">
        <v>3</v>
      </c>
      <c r="F1222" s="153" t="s">
        <v>3504</v>
      </c>
      <c r="H1222" s="152" t="s">
        <v>3</v>
      </c>
      <c r="I1222" s="154"/>
      <c r="L1222" s="150"/>
      <c r="M1222" s="155"/>
      <c r="T1222" s="156"/>
      <c r="AT1222" s="152" t="s">
        <v>173</v>
      </c>
      <c r="AU1222" s="152" t="s">
        <v>82</v>
      </c>
      <c r="AV1222" s="12" t="s">
        <v>80</v>
      </c>
      <c r="AW1222" s="12" t="s">
        <v>32</v>
      </c>
      <c r="AX1222" s="12" t="s">
        <v>73</v>
      </c>
      <c r="AY1222" s="152" t="s">
        <v>161</v>
      </c>
    </row>
    <row r="1223" spans="2:51" s="13" customFormat="1" ht="12">
      <c r="B1223" s="157"/>
      <c r="D1223" s="151" t="s">
        <v>173</v>
      </c>
      <c r="E1223" s="158" t="s">
        <v>3</v>
      </c>
      <c r="F1223" s="159" t="s">
        <v>3505</v>
      </c>
      <c r="H1223" s="160">
        <v>20.65</v>
      </c>
      <c r="I1223" s="161"/>
      <c r="L1223" s="157"/>
      <c r="M1223" s="162"/>
      <c r="T1223" s="163"/>
      <c r="AT1223" s="158" t="s">
        <v>173</v>
      </c>
      <c r="AU1223" s="158" t="s">
        <v>82</v>
      </c>
      <c r="AV1223" s="13" t="s">
        <v>82</v>
      </c>
      <c r="AW1223" s="13" t="s">
        <v>32</v>
      </c>
      <c r="AX1223" s="13" t="s">
        <v>73</v>
      </c>
      <c r="AY1223" s="158" t="s">
        <v>161</v>
      </c>
    </row>
    <row r="1224" spans="2:51" s="12" customFormat="1" ht="12">
      <c r="B1224" s="150"/>
      <c r="D1224" s="151" t="s">
        <v>173</v>
      </c>
      <c r="E1224" s="152" t="s">
        <v>3</v>
      </c>
      <c r="F1224" s="153" t="s">
        <v>2929</v>
      </c>
      <c r="H1224" s="152" t="s">
        <v>3</v>
      </c>
      <c r="I1224" s="154"/>
      <c r="L1224" s="150"/>
      <c r="M1224" s="155"/>
      <c r="T1224" s="156"/>
      <c r="AT1224" s="152" t="s">
        <v>173</v>
      </c>
      <c r="AU1224" s="152" t="s">
        <v>82</v>
      </c>
      <c r="AV1224" s="12" t="s">
        <v>80</v>
      </c>
      <c r="AW1224" s="12" t="s">
        <v>32</v>
      </c>
      <c r="AX1224" s="12" t="s">
        <v>73</v>
      </c>
      <c r="AY1224" s="152" t="s">
        <v>161</v>
      </c>
    </row>
    <row r="1225" spans="2:51" s="13" customFormat="1" ht="12">
      <c r="B1225" s="157"/>
      <c r="D1225" s="151" t="s">
        <v>173</v>
      </c>
      <c r="E1225" s="158" t="s">
        <v>3</v>
      </c>
      <c r="F1225" s="159" t="s">
        <v>3506</v>
      </c>
      <c r="H1225" s="160">
        <v>4.047</v>
      </c>
      <c r="I1225" s="161"/>
      <c r="L1225" s="157"/>
      <c r="M1225" s="162"/>
      <c r="T1225" s="163"/>
      <c r="AT1225" s="158" t="s">
        <v>173</v>
      </c>
      <c r="AU1225" s="158" t="s">
        <v>82</v>
      </c>
      <c r="AV1225" s="13" t="s">
        <v>82</v>
      </c>
      <c r="AW1225" s="13" t="s">
        <v>32</v>
      </c>
      <c r="AX1225" s="13" t="s">
        <v>73</v>
      </c>
      <c r="AY1225" s="158" t="s">
        <v>161</v>
      </c>
    </row>
    <row r="1226" spans="2:51" s="15" customFormat="1" ht="12">
      <c r="B1226" s="181"/>
      <c r="D1226" s="151" t="s">
        <v>173</v>
      </c>
      <c r="E1226" s="182" t="s">
        <v>3</v>
      </c>
      <c r="F1226" s="183" t="s">
        <v>432</v>
      </c>
      <c r="H1226" s="184">
        <v>24.697</v>
      </c>
      <c r="I1226" s="185"/>
      <c r="L1226" s="181"/>
      <c r="M1226" s="186"/>
      <c r="T1226" s="187"/>
      <c r="AT1226" s="182" t="s">
        <v>173</v>
      </c>
      <c r="AU1226" s="182" t="s">
        <v>82</v>
      </c>
      <c r="AV1226" s="15" t="s">
        <v>199</v>
      </c>
      <c r="AW1226" s="15" t="s">
        <v>32</v>
      </c>
      <c r="AX1226" s="15" t="s">
        <v>73</v>
      </c>
      <c r="AY1226" s="182" t="s">
        <v>161</v>
      </c>
    </row>
    <row r="1227" spans="2:51" s="14" customFormat="1" ht="12">
      <c r="B1227" s="164"/>
      <c r="D1227" s="151" t="s">
        <v>173</v>
      </c>
      <c r="E1227" s="165" t="s">
        <v>3</v>
      </c>
      <c r="F1227" s="166" t="s">
        <v>192</v>
      </c>
      <c r="H1227" s="167">
        <v>155.165</v>
      </c>
      <c r="I1227" s="168"/>
      <c r="L1227" s="164"/>
      <c r="M1227" s="169"/>
      <c r="T1227" s="170"/>
      <c r="AT1227" s="165" t="s">
        <v>173</v>
      </c>
      <c r="AU1227" s="165" t="s">
        <v>82</v>
      </c>
      <c r="AV1227" s="14" t="s">
        <v>169</v>
      </c>
      <c r="AW1227" s="14" t="s">
        <v>32</v>
      </c>
      <c r="AX1227" s="14" t="s">
        <v>80</v>
      </c>
      <c r="AY1227" s="165" t="s">
        <v>161</v>
      </c>
    </row>
    <row r="1228" spans="2:65" s="1" customFormat="1" ht="49.15" customHeight="1">
      <c r="B1228" s="132"/>
      <c r="C1228" s="133" t="s">
        <v>1419</v>
      </c>
      <c r="D1228" s="133" t="s">
        <v>164</v>
      </c>
      <c r="E1228" s="134" t="s">
        <v>1339</v>
      </c>
      <c r="F1228" s="135" t="s">
        <v>1340</v>
      </c>
      <c r="G1228" s="136" t="s">
        <v>167</v>
      </c>
      <c r="H1228" s="137">
        <v>99.58</v>
      </c>
      <c r="I1228" s="138"/>
      <c r="J1228" s="139">
        <f>ROUND(I1228*H1228,2)</f>
        <v>0</v>
      </c>
      <c r="K1228" s="135" t="s">
        <v>168</v>
      </c>
      <c r="L1228" s="33"/>
      <c r="M1228" s="140" t="s">
        <v>3</v>
      </c>
      <c r="N1228" s="141" t="s">
        <v>44</v>
      </c>
      <c r="P1228" s="142">
        <f>O1228*H1228</f>
        <v>0</v>
      </c>
      <c r="Q1228" s="142">
        <v>0.01379</v>
      </c>
      <c r="R1228" s="142">
        <f>Q1228*H1228</f>
        <v>1.3732082</v>
      </c>
      <c r="S1228" s="142">
        <v>0</v>
      </c>
      <c r="T1228" s="143">
        <f>S1228*H1228</f>
        <v>0</v>
      </c>
      <c r="AR1228" s="144" t="s">
        <v>310</v>
      </c>
      <c r="AT1228" s="144" t="s">
        <v>164</v>
      </c>
      <c r="AU1228" s="144" t="s">
        <v>82</v>
      </c>
      <c r="AY1228" s="18" t="s">
        <v>161</v>
      </c>
      <c r="BE1228" s="145">
        <f>IF(N1228="základní",J1228,0)</f>
        <v>0</v>
      </c>
      <c r="BF1228" s="145">
        <f>IF(N1228="snížená",J1228,0)</f>
        <v>0</v>
      </c>
      <c r="BG1228" s="145">
        <f>IF(N1228="zákl. přenesená",J1228,0)</f>
        <v>0</v>
      </c>
      <c r="BH1228" s="145">
        <f>IF(N1228="sníž. přenesená",J1228,0)</f>
        <v>0</v>
      </c>
      <c r="BI1228" s="145">
        <f>IF(N1228="nulová",J1228,0)</f>
        <v>0</v>
      </c>
      <c r="BJ1228" s="18" t="s">
        <v>80</v>
      </c>
      <c r="BK1228" s="145">
        <f>ROUND(I1228*H1228,2)</f>
        <v>0</v>
      </c>
      <c r="BL1228" s="18" t="s">
        <v>310</v>
      </c>
      <c r="BM1228" s="144" t="s">
        <v>3507</v>
      </c>
    </row>
    <row r="1229" spans="2:47" s="1" customFormat="1" ht="12">
      <c r="B1229" s="33"/>
      <c r="D1229" s="146" t="s">
        <v>171</v>
      </c>
      <c r="F1229" s="147" t="s">
        <v>1342</v>
      </c>
      <c r="I1229" s="148"/>
      <c r="L1229" s="33"/>
      <c r="M1229" s="149"/>
      <c r="T1229" s="54"/>
      <c r="AT1229" s="18" t="s">
        <v>171</v>
      </c>
      <c r="AU1229" s="18" t="s">
        <v>82</v>
      </c>
    </row>
    <row r="1230" spans="2:51" s="12" customFormat="1" ht="12">
      <c r="B1230" s="150"/>
      <c r="D1230" s="151" t="s">
        <v>173</v>
      </c>
      <c r="E1230" s="152" t="s">
        <v>3</v>
      </c>
      <c r="F1230" s="153" t="s">
        <v>2942</v>
      </c>
      <c r="H1230" s="152" t="s">
        <v>3</v>
      </c>
      <c r="I1230" s="154"/>
      <c r="L1230" s="150"/>
      <c r="M1230" s="155"/>
      <c r="T1230" s="156"/>
      <c r="AT1230" s="152" t="s">
        <v>173</v>
      </c>
      <c r="AU1230" s="152" t="s">
        <v>82</v>
      </c>
      <c r="AV1230" s="12" t="s">
        <v>80</v>
      </c>
      <c r="AW1230" s="12" t="s">
        <v>32</v>
      </c>
      <c r="AX1230" s="12" t="s">
        <v>73</v>
      </c>
      <c r="AY1230" s="152" t="s">
        <v>161</v>
      </c>
    </row>
    <row r="1231" spans="2:51" s="13" customFormat="1" ht="12">
      <c r="B1231" s="157"/>
      <c r="D1231" s="151" t="s">
        <v>173</v>
      </c>
      <c r="E1231" s="158" t="s">
        <v>3</v>
      </c>
      <c r="F1231" s="159" t="s">
        <v>2943</v>
      </c>
      <c r="H1231" s="160">
        <v>19.02</v>
      </c>
      <c r="I1231" s="161"/>
      <c r="L1231" s="157"/>
      <c r="M1231" s="162"/>
      <c r="T1231" s="163"/>
      <c r="AT1231" s="158" t="s">
        <v>173</v>
      </c>
      <c r="AU1231" s="158" t="s">
        <v>82</v>
      </c>
      <c r="AV1231" s="13" t="s">
        <v>82</v>
      </c>
      <c r="AW1231" s="13" t="s">
        <v>32</v>
      </c>
      <c r="AX1231" s="13" t="s">
        <v>73</v>
      </c>
      <c r="AY1231" s="158" t="s">
        <v>161</v>
      </c>
    </row>
    <row r="1232" spans="2:51" s="12" customFormat="1" ht="12">
      <c r="B1232" s="150"/>
      <c r="D1232" s="151" t="s">
        <v>173</v>
      </c>
      <c r="E1232" s="152" t="s">
        <v>3</v>
      </c>
      <c r="F1232" s="153" t="s">
        <v>2944</v>
      </c>
      <c r="H1232" s="152" t="s">
        <v>3</v>
      </c>
      <c r="I1232" s="154"/>
      <c r="L1232" s="150"/>
      <c r="M1232" s="155"/>
      <c r="T1232" s="156"/>
      <c r="AT1232" s="152" t="s">
        <v>173</v>
      </c>
      <c r="AU1232" s="152" t="s">
        <v>82</v>
      </c>
      <c r="AV1232" s="12" t="s">
        <v>80</v>
      </c>
      <c r="AW1232" s="12" t="s">
        <v>32</v>
      </c>
      <c r="AX1232" s="12" t="s">
        <v>73</v>
      </c>
      <c r="AY1232" s="152" t="s">
        <v>161</v>
      </c>
    </row>
    <row r="1233" spans="2:51" s="13" customFormat="1" ht="12">
      <c r="B1233" s="157"/>
      <c r="D1233" s="151" t="s">
        <v>173</v>
      </c>
      <c r="E1233" s="158" t="s">
        <v>3</v>
      </c>
      <c r="F1233" s="159" t="s">
        <v>2945</v>
      </c>
      <c r="H1233" s="160">
        <v>21.4</v>
      </c>
      <c r="I1233" s="161"/>
      <c r="L1233" s="157"/>
      <c r="M1233" s="162"/>
      <c r="T1233" s="163"/>
      <c r="AT1233" s="158" t="s">
        <v>173</v>
      </c>
      <c r="AU1233" s="158" t="s">
        <v>82</v>
      </c>
      <c r="AV1233" s="13" t="s">
        <v>82</v>
      </c>
      <c r="AW1233" s="13" t="s">
        <v>32</v>
      </c>
      <c r="AX1233" s="13" t="s">
        <v>73</v>
      </c>
      <c r="AY1233" s="158" t="s">
        <v>161</v>
      </c>
    </row>
    <row r="1234" spans="2:51" s="12" customFormat="1" ht="12">
      <c r="B1234" s="150"/>
      <c r="D1234" s="151" t="s">
        <v>173</v>
      </c>
      <c r="E1234" s="152" t="s">
        <v>3</v>
      </c>
      <c r="F1234" s="153" t="s">
        <v>2946</v>
      </c>
      <c r="H1234" s="152" t="s">
        <v>3</v>
      </c>
      <c r="I1234" s="154"/>
      <c r="L1234" s="150"/>
      <c r="M1234" s="155"/>
      <c r="T1234" s="156"/>
      <c r="AT1234" s="152" t="s">
        <v>173</v>
      </c>
      <c r="AU1234" s="152" t="s">
        <v>82</v>
      </c>
      <c r="AV1234" s="12" t="s">
        <v>80</v>
      </c>
      <c r="AW1234" s="12" t="s">
        <v>32</v>
      </c>
      <c r="AX1234" s="12" t="s">
        <v>73</v>
      </c>
      <c r="AY1234" s="152" t="s">
        <v>161</v>
      </c>
    </row>
    <row r="1235" spans="2:51" s="13" customFormat="1" ht="12">
      <c r="B1235" s="157"/>
      <c r="D1235" s="151" t="s">
        <v>173</v>
      </c>
      <c r="E1235" s="158" t="s">
        <v>3</v>
      </c>
      <c r="F1235" s="159" t="s">
        <v>2947</v>
      </c>
      <c r="H1235" s="160">
        <v>19.77</v>
      </c>
      <c r="I1235" s="161"/>
      <c r="L1235" s="157"/>
      <c r="M1235" s="162"/>
      <c r="T1235" s="163"/>
      <c r="AT1235" s="158" t="s">
        <v>173</v>
      </c>
      <c r="AU1235" s="158" t="s">
        <v>82</v>
      </c>
      <c r="AV1235" s="13" t="s">
        <v>82</v>
      </c>
      <c r="AW1235" s="13" t="s">
        <v>32</v>
      </c>
      <c r="AX1235" s="13" t="s">
        <v>73</v>
      </c>
      <c r="AY1235" s="158" t="s">
        <v>161</v>
      </c>
    </row>
    <row r="1236" spans="2:51" s="12" customFormat="1" ht="12">
      <c r="B1236" s="150"/>
      <c r="D1236" s="151" t="s">
        <v>173</v>
      </c>
      <c r="E1236" s="152" t="s">
        <v>3</v>
      </c>
      <c r="F1236" s="153" t="s">
        <v>2948</v>
      </c>
      <c r="H1236" s="152" t="s">
        <v>3</v>
      </c>
      <c r="I1236" s="154"/>
      <c r="L1236" s="150"/>
      <c r="M1236" s="155"/>
      <c r="T1236" s="156"/>
      <c r="AT1236" s="152" t="s">
        <v>173</v>
      </c>
      <c r="AU1236" s="152" t="s">
        <v>82</v>
      </c>
      <c r="AV1236" s="12" t="s">
        <v>80</v>
      </c>
      <c r="AW1236" s="12" t="s">
        <v>32</v>
      </c>
      <c r="AX1236" s="12" t="s">
        <v>73</v>
      </c>
      <c r="AY1236" s="152" t="s">
        <v>161</v>
      </c>
    </row>
    <row r="1237" spans="2:51" s="13" customFormat="1" ht="12">
      <c r="B1237" s="157"/>
      <c r="D1237" s="151" t="s">
        <v>173</v>
      </c>
      <c r="E1237" s="158" t="s">
        <v>3</v>
      </c>
      <c r="F1237" s="159" t="s">
        <v>2949</v>
      </c>
      <c r="H1237" s="160">
        <v>20.27</v>
      </c>
      <c r="I1237" s="161"/>
      <c r="L1237" s="157"/>
      <c r="M1237" s="162"/>
      <c r="T1237" s="163"/>
      <c r="AT1237" s="158" t="s">
        <v>173</v>
      </c>
      <c r="AU1237" s="158" t="s">
        <v>82</v>
      </c>
      <c r="AV1237" s="13" t="s">
        <v>82</v>
      </c>
      <c r="AW1237" s="13" t="s">
        <v>32</v>
      </c>
      <c r="AX1237" s="13" t="s">
        <v>73</v>
      </c>
      <c r="AY1237" s="158" t="s">
        <v>161</v>
      </c>
    </row>
    <row r="1238" spans="2:51" s="12" customFormat="1" ht="12">
      <c r="B1238" s="150"/>
      <c r="D1238" s="151" t="s">
        <v>173</v>
      </c>
      <c r="E1238" s="152" t="s">
        <v>3</v>
      </c>
      <c r="F1238" s="153" t="s">
        <v>2950</v>
      </c>
      <c r="H1238" s="152" t="s">
        <v>3</v>
      </c>
      <c r="I1238" s="154"/>
      <c r="L1238" s="150"/>
      <c r="M1238" s="155"/>
      <c r="T1238" s="156"/>
      <c r="AT1238" s="152" t="s">
        <v>173</v>
      </c>
      <c r="AU1238" s="152" t="s">
        <v>82</v>
      </c>
      <c r="AV1238" s="12" t="s">
        <v>80</v>
      </c>
      <c r="AW1238" s="12" t="s">
        <v>32</v>
      </c>
      <c r="AX1238" s="12" t="s">
        <v>73</v>
      </c>
      <c r="AY1238" s="152" t="s">
        <v>161</v>
      </c>
    </row>
    <row r="1239" spans="2:51" s="13" customFormat="1" ht="12">
      <c r="B1239" s="157"/>
      <c r="D1239" s="151" t="s">
        <v>173</v>
      </c>
      <c r="E1239" s="158" t="s">
        <v>3</v>
      </c>
      <c r="F1239" s="159" t="s">
        <v>2951</v>
      </c>
      <c r="H1239" s="160">
        <v>19.12</v>
      </c>
      <c r="I1239" s="161"/>
      <c r="L1239" s="157"/>
      <c r="M1239" s="162"/>
      <c r="T1239" s="163"/>
      <c r="AT1239" s="158" t="s">
        <v>173</v>
      </c>
      <c r="AU1239" s="158" t="s">
        <v>82</v>
      </c>
      <c r="AV1239" s="13" t="s">
        <v>82</v>
      </c>
      <c r="AW1239" s="13" t="s">
        <v>32</v>
      </c>
      <c r="AX1239" s="13" t="s">
        <v>73</v>
      </c>
      <c r="AY1239" s="158" t="s">
        <v>161</v>
      </c>
    </row>
    <row r="1240" spans="2:51" s="14" customFormat="1" ht="12">
      <c r="B1240" s="164"/>
      <c r="D1240" s="151" t="s">
        <v>173</v>
      </c>
      <c r="E1240" s="165" t="s">
        <v>3</v>
      </c>
      <c r="F1240" s="166" t="s">
        <v>192</v>
      </c>
      <c r="H1240" s="167">
        <v>99.58</v>
      </c>
      <c r="I1240" s="168"/>
      <c r="L1240" s="164"/>
      <c r="M1240" s="169"/>
      <c r="T1240" s="170"/>
      <c r="AT1240" s="165" t="s">
        <v>173</v>
      </c>
      <c r="AU1240" s="165" t="s">
        <v>82</v>
      </c>
      <c r="AV1240" s="14" t="s">
        <v>169</v>
      </c>
      <c r="AW1240" s="14" t="s">
        <v>32</v>
      </c>
      <c r="AX1240" s="14" t="s">
        <v>80</v>
      </c>
      <c r="AY1240" s="165" t="s">
        <v>161</v>
      </c>
    </row>
    <row r="1241" spans="2:65" s="1" customFormat="1" ht="49.15" customHeight="1">
      <c r="B1241" s="132"/>
      <c r="C1241" s="133" t="s">
        <v>1423</v>
      </c>
      <c r="D1241" s="133" t="s">
        <v>164</v>
      </c>
      <c r="E1241" s="134" t="s">
        <v>3508</v>
      </c>
      <c r="F1241" s="135" t="s">
        <v>3509</v>
      </c>
      <c r="G1241" s="136" t="s">
        <v>167</v>
      </c>
      <c r="H1241" s="137">
        <v>0.435</v>
      </c>
      <c r="I1241" s="138"/>
      <c r="J1241" s="139">
        <f>ROUND(I1241*H1241,2)</f>
        <v>0</v>
      </c>
      <c r="K1241" s="135" t="s">
        <v>168</v>
      </c>
      <c r="L1241" s="33"/>
      <c r="M1241" s="140" t="s">
        <v>3</v>
      </c>
      <c r="N1241" s="141" t="s">
        <v>44</v>
      </c>
      <c r="P1241" s="142">
        <f>O1241*H1241</f>
        <v>0</v>
      </c>
      <c r="Q1241" s="142">
        <v>0.0118</v>
      </c>
      <c r="R1241" s="142">
        <f>Q1241*H1241</f>
        <v>0.0051329999999999995</v>
      </c>
      <c r="S1241" s="142">
        <v>0</v>
      </c>
      <c r="T1241" s="143">
        <f>S1241*H1241</f>
        <v>0</v>
      </c>
      <c r="AR1241" s="144" t="s">
        <v>310</v>
      </c>
      <c r="AT1241" s="144" t="s">
        <v>164</v>
      </c>
      <c r="AU1241" s="144" t="s">
        <v>82</v>
      </c>
      <c r="AY1241" s="18" t="s">
        <v>161</v>
      </c>
      <c r="BE1241" s="145">
        <f>IF(N1241="základní",J1241,0)</f>
        <v>0</v>
      </c>
      <c r="BF1241" s="145">
        <f>IF(N1241="snížená",J1241,0)</f>
        <v>0</v>
      </c>
      <c r="BG1241" s="145">
        <f>IF(N1241="zákl. přenesená",J1241,0)</f>
        <v>0</v>
      </c>
      <c r="BH1241" s="145">
        <f>IF(N1241="sníž. přenesená",J1241,0)</f>
        <v>0</v>
      </c>
      <c r="BI1241" s="145">
        <f>IF(N1241="nulová",J1241,0)</f>
        <v>0</v>
      </c>
      <c r="BJ1241" s="18" t="s">
        <v>80</v>
      </c>
      <c r="BK1241" s="145">
        <f>ROUND(I1241*H1241,2)</f>
        <v>0</v>
      </c>
      <c r="BL1241" s="18" t="s">
        <v>310</v>
      </c>
      <c r="BM1241" s="144" t="s">
        <v>3510</v>
      </c>
    </row>
    <row r="1242" spans="2:47" s="1" customFormat="1" ht="12">
      <c r="B1242" s="33"/>
      <c r="D1242" s="146" t="s">
        <v>171</v>
      </c>
      <c r="F1242" s="147" t="s">
        <v>3511</v>
      </c>
      <c r="I1242" s="148"/>
      <c r="L1242" s="33"/>
      <c r="M1242" s="149"/>
      <c r="T1242" s="54"/>
      <c r="AT1242" s="18" t="s">
        <v>171</v>
      </c>
      <c r="AU1242" s="18" t="s">
        <v>82</v>
      </c>
    </row>
    <row r="1243" spans="2:51" s="12" customFormat="1" ht="12">
      <c r="B1243" s="150"/>
      <c r="D1243" s="151" t="s">
        <v>173</v>
      </c>
      <c r="E1243" s="152" t="s">
        <v>3</v>
      </c>
      <c r="F1243" s="153" t="s">
        <v>3512</v>
      </c>
      <c r="H1243" s="152" t="s">
        <v>3</v>
      </c>
      <c r="I1243" s="154"/>
      <c r="L1243" s="150"/>
      <c r="M1243" s="155"/>
      <c r="T1243" s="156"/>
      <c r="AT1243" s="152" t="s">
        <v>173</v>
      </c>
      <c r="AU1243" s="152" t="s">
        <v>82</v>
      </c>
      <c r="AV1243" s="12" t="s">
        <v>80</v>
      </c>
      <c r="AW1243" s="12" t="s">
        <v>32</v>
      </c>
      <c r="AX1243" s="12" t="s">
        <v>73</v>
      </c>
      <c r="AY1243" s="152" t="s">
        <v>161</v>
      </c>
    </row>
    <row r="1244" spans="2:51" s="13" customFormat="1" ht="12">
      <c r="B1244" s="157"/>
      <c r="D1244" s="151" t="s">
        <v>173</v>
      </c>
      <c r="E1244" s="158" t="s">
        <v>3</v>
      </c>
      <c r="F1244" s="159" t="s">
        <v>3513</v>
      </c>
      <c r="H1244" s="160">
        <v>0.435</v>
      </c>
      <c r="I1244" s="161"/>
      <c r="L1244" s="157"/>
      <c r="M1244" s="162"/>
      <c r="T1244" s="163"/>
      <c r="AT1244" s="158" t="s">
        <v>173</v>
      </c>
      <c r="AU1244" s="158" t="s">
        <v>82</v>
      </c>
      <c r="AV1244" s="13" t="s">
        <v>82</v>
      </c>
      <c r="AW1244" s="13" t="s">
        <v>32</v>
      </c>
      <c r="AX1244" s="13" t="s">
        <v>80</v>
      </c>
      <c r="AY1244" s="158" t="s">
        <v>161</v>
      </c>
    </row>
    <row r="1245" spans="2:65" s="1" customFormat="1" ht="49.15" customHeight="1">
      <c r="B1245" s="132"/>
      <c r="C1245" s="133" t="s">
        <v>1427</v>
      </c>
      <c r="D1245" s="133" t="s">
        <v>164</v>
      </c>
      <c r="E1245" s="134" t="s">
        <v>1346</v>
      </c>
      <c r="F1245" s="135" t="s">
        <v>1347</v>
      </c>
      <c r="G1245" s="136" t="s">
        <v>167</v>
      </c>
      <c r="H1245" s="137">
        <v>283.74</v>
      </c>
      <c r="I1245" s="138"/>
      <c r="J1245" s="139">
        <f>ROUND(I1245*H1245,2)</f>
        <v>0</v>
      </c>
      <c r="K1245" s="135" t="s">
        <v>168</v>
      </c>
      <c r="L1245" s="33"/>
      <c r="M1245" s="140" t="s">
        <v>3</v>
      </c>
      <c r="N1245" s="141" t="s">
        <v>44</v>
      </c>
      <c r="P1245" s="142">
        <f>O1245*H1245</f>
        <v>0</v>
      </c>
      <c r="Q1245" s="142">
        <v>0</v>
      </c>
      <c r="R1245" s="142">
        <f>Q1245*H1245</f>
        <v>0</v>
      </c>
      <c r="S1245" s="142">
        <v>0.01721</v>
      </c>
      <c r="T1245" s="143">
        <f>S1245*H1245</f>
        <v>4.8831654</v>
      </c>
      <c r="AR1245" s="144" t="s">
        <v>310</v>
      </c>
      <c r="AT1245" s="144" t="s">
        <v>164</v>
      </c>
      <c r="AU1245" s="144" t="s">
        <v>82</v>
      </c>
      <c r="AY1245" s="18" t="s">
        <v>161</v>
      </c>
      <c r="BE1245" s="145">
        <f>IF(N1245="základní",J1245,0)</f>
        <v>0</v>
      </c>
      <c r="BF1245" s="145">
        <f>IF(N1245="snížená",J1245,0)</f>
        <v>0</v>
      </c>
      <c r="BG1245" s="145">
        <f>IF(N1245="zákl. přenesená",J1245,0)</f>
        <v>0</v>
      </c>
      <c r="BH1245" s="145">
        <f>IF(N1245="sníž. přenesená",J1245,0)</f>
        <v>0</v>
      </c>
      <c r="BI1245" s="145">
        <f>IF(N1245="nulová",J1245,0)</f>
        <v>0</v>
      </c>
      <c r="BJ1245" s="18" t="s">
        <v>80</v>
      </c>
      <c r="BK1245" s="145">
        <f>ROUND(I1245*H1245,2)</f>
        <v>0</v>
      </c>
      <c r="BL1245" s="18" t="s">
        <v>310</v>
      </c>
      <c r="BM1245" s="144" t="s">
        <v>3514</v>
      </c>
    </row>
    <row r="1246" spans="2:47" s="1" customFormat="1" ht="12">
      <c r="B1246" s="33"/>
      <c r="D1246" s="146" t="s">
        <v>171</v>
      </c>
      <c r="F1246" s="147" t="s">
        <v>1349</v>
      </c>
      <c r="I1246" s="148"/>
      <c r="L1246" s="33"/>
      <c r="M1246" s="149"/>
      <c r="T1246" s="54"/>
      <c r="AT1246" s="18" t="s">
        <v>171</v>
      </c>
      <c r="AU1246" s="18" t="s">
        <v>82</v>
      </c>
    </row>
    <row r="1247" spans="2:51" s="12" customFormat="1" ht="12">
      <c r="B1247" s="150"/>
      <c r="D1247" s="151" t="s">
        <v>173</v>
      </c>
      <c r="E1247" s="152" t="s">
        <v>3</v>
      </c>
      <c r="F1247" s="153" t="s">
        <v>299</v>
      </c>
      <c r="H1247" s="152" t="s">
        <v>3</v>
      </c>
      <c r="I1247" s="154"/>
      <c r="L1247" s="150"/>
      <c r="M1247" s="155"/>
      <c r="T1247" s="156"/>
      <c r="AT1247" s="152" t="s">
        <v>173</v>
      </c>
      <c r="AU1247" s="152" t="s">
        <v>82</v>
      </c>
      <c r="AV1247" s="12" t="s">
        <v>80</v>
      </c>
      <c r="AW1247" s="12" t="s">
        <v>32</v>
      </c>
      <c r="AX1247" s="12" t="s">
        <v>73</v>
      </c>
      <c r="AY1247" s="152" t="s">
        <v>161</v>
      </c>
    </row>
    <row r="1248" spans="2:51" s="13" customFormat="1" ht="22.5">
      <c r="B1248" s="157"/>
      <c r="D1248" s="151" t="s">
        <v>173</v>
      </c>
      <c r="E1248" s="158" t="s">
        <v>3</v>
      </c>
      <c r="F1248" s="159" t="s">
        <v>3515</v>
      </c>
      <c r="H1248" s="160">
        <v>230.97</v>
      </c>
      <c r="I1248" s="161"/>
      <c r="L1248" s="157"/>
      <c r="M1248" s="162"/>
      <c r="T1248" s="163"/>
      <c r="AT1248" s="158" t="s">
        <v>173</v>
      </c>
      <c r="AU1248" s="158" t="s">
        <v>82</v>
      </c>
      <c r="AV1248" s="13" t="s">
        <v>82</v>
      </c>
      <c r="AW1248" s="13" t="s">
        <v>32</v>
      </c>
      <c r="AX1248" s="13" t="s">
        <v>73</v>
      </c>
      <c r="AY1248" s="158" t="s">
        <v>161</v>
      </c>
    </row>
    <row r="1249" spans="2:51" s="12" customFormat="1" ht="12">
      <c r="B1249" s="150"/>
      <c r="D1249" s="151" t="s">
        <v>173</v>
      </c>
      <c r="E1249" s="152" t="s">
        <v>3</v>
      </c>
      <c r="F1249" s="153" t="s">
        <v>3516</v>
      </c>
      <c r="H1249" s="152" t="s">
        <v>3</v>
      </c>
      <c r="I1249" s="154"/>
      <c r="L1249" s="150"/>
      <c r="M1249" s="155"/>
      <c r="T1249" s="156"/>
      <c r="AT1249" s="152" t="s">
        <v>173</v>
      </c>
      <c r="AU1249" s="152" t="s">
        <v>82</v>
      </c>
      <c r="AV1249" s="12" t="s">
        <v>80</v>
      </c>
      <c r="AW1249" s="12" t="s">
        <v>32</v>
      </c>
      <c r="AX1249" s="12" t="s">
        <v>73</v>
      </c>
      <c r="AY1249" s="152" t="s">
        <v>161</v>
      </c>
    </row>
    <row r="1250" spans="2:51" s="12" customFormat="1" ht="12">
      <c r="B1250" s="150"/>
      <c r="D1250" s="151" t="s">
        <v>173</v>
      </c>
      <c r="E1250" s="152" t="s">
        <v>3</v>
      </c>
      <c r="F1250" s="153" t="s">
        <v>3517</v>
      </c>
      <c r="H1250" s="152" t="s">
        <v>3</v>
      </c>
      <c r="I1250" s="154"/>
      <c r="L1250" s="150"/>
      <c r="M1250" s="155"/>
      <c r="T1250" s="156"/>
      <c r="AT1250" s="152" t="s">
        <v>173</v>
      </c>
      <c r="AU1250" s="152" t="s">
        <v>82</v>
      </c>
      <c r="AV1250" s="12" t="s">
        <v>80</v>
      </c>
      <c r="AW1250" s="12" t="s">
        <v>32</v>
      </c>
      <c r="AX1250" s="12" t="s">
        <v>73</v>
      </c>
      <c r="AY1250" s="152" t="s">
        <v>161</v>
      </c>
    </row>
    <row r="1251" spans="2:51" s="13" customFormat="1" ht="12">
      <c r="B1251" s="157"/>
      <c r="D1251" s="151" t="s">
        <v>173</v>
      </c>
      <c r="E1251" s="158" t="s">
        <v>3</v>
      </c>
      <c r="F1251" s="159" t="s">
        <v>3518</v>
      </c>
      <c r="H1251" s="160">
        <v>3.19</v>
      </c>
      <c r="I1251" s="161"/>
      <c r="L1251" s="157"/>
      <c r="M1251" s="162"/>
      <c r="T1251" s="163"/>
      <c r="AT1251" s="158" t="s">
        <v>173</v>
      </c>
      <c r="AU1251" s="158" t="s">
        <v>82</v>
      </c>
      <c r="AV1251" s="13" t="s">
        <v>82</v>
      </c>
      <c r="AW1251" s="13" t="s">
        <v>32</v>
      </c>
      <c r="AX1251" s="13" t="s">
        <v>73</v>
      </c>
      <c r="AY1251" s="158" t="s">
        <v>161</v>
      </c>
    </row>
    <row r="1252" spans="2:51" s="12" customFormat="1" ht="12">
      <c r="B1252" s="150"/>
      <c r="D1252" s="151" t="s">
        <v>173</v>
      </c>
      <c r="E1252" s="152" t="s">
        <v>3</v>
      </c>
      <c r="F1252" s="153" t="s">
        <v>3519</v>
      </c>
      <c r="H1252" s="152" t="s">
        <v>3</v>
      </c>
      <c r="I1252" s="154"/>
      <c r="L1252" s="150"/>
      <c r="M1252" s="155"/>
      <c r="T1252" s="156"/>
      <c r="AT1252" s="152" t="s">
        <v>173</v>
      </c>
      <c r="AU1252" s="152" t="s">
        <v>82</v>
      </c>
      <c r="AV1252" s="12" t="s">
        <v>80</v>
      </c>
      <c r="AW1252" s="12" t="s">
        <v>32</v>
      </c>
      <c r="AX1252" s="12" t="s">
        <v>73</v>
      </c>
      <c r="AY1252" s="152" t="s">
        <v>161</v>
      </c>
    </row>
    <row r="1253" spans="2:51" s="13" customFormat="1" ht="12">
      <c r="B1253" s="157"/>
      <c r="D1253" s="151" t="s">
        <v>173</v>
      </c>
      <c r="E1253" s="158" t="s">
        <v>3</v>
      </c>
      <c r="F1253" s="159" t="s">
        <v>3520</v>
      </c>
      <c r="H1253" s="160">
        <v>1.85</v>
      </c>
      <c r="I1253" s="161"/>
      <c r="L1253" s="157"/>
      <c r="M1253" s="162"/>
      <c r="T1253" s="163"/>
      <c r="AT1253" s="158" t="s">
        <v>173</v>
      </c>
      <c r="AU1253" s="158" t="s">
        <v>82</v>
      </c>
      <c r="AV1253" s="13" t="s">
        <v>82</v>
      </c>
      <c r="AW1253" s="13" t="s">
        <v>32</v>
      </c>
      <c r="AX1253" s="13" t="s">
        <v>73</v>
      </c>
      <c r="AY1253" s="158" t="s">
        <v>161</v>
      </c>
    </row>
    <row r="1254" spans="2:51" s="12" customFormat="1" ht="12">
      <c r="B1254" s="150"/>
      <c r="D1254" s="151" t="s">
        <v>173</v>
      </c>
      <c r="E1254" s="152" t="s">
        <v>3</v>
      </c>
      <c r="F1254" s="153" t="s">
        <v>2934</v>
      </c>
      <c r="H1254" s="152" t="s">
        <v>3</v>
      </c>
      <c r="I1254" s="154"/>
      <c r="L1254" s="150"/>
      <c r="M1254" s="155"/>
      <c r="T1254" s="156"/>
      <c r="AT1254" s="152" t="s">
        <v>173</v>
      </c>
      <c r="AU1254" s="152" t="s">
        <v>82</v>
      </c>
      <c r="AV1254" s="12" t="s">
        <v>80</v>
      </c>
      <c r="AW1254" s="12" t="s">
        <v>32</v>
      </c>
      <c r="AX1254" s="12" t="s">
        <v>73</v>
      </c>
      <c r="AY1254" s="152" t="s">
        <v>161</v>
      </c>
    </row>
    <row r="1255" spans="2:51" s="13" customFormat="1" ht="12">
      <c r="B1255" s="157"/>
      <c r="D1255" s="151" t="s">
        <v>173</v>
      </c>
      <c r="E1255" s="158" t="s">
        <v>3</v>
      </c>
      <c r="F1255" s="159" t="s">
        <v>3521</v>
      </c>
      <c r="H1255" s="160">
        <v>47.73</v>
      </c>
      <c r="I1255" s="161"/>
      <c r="L1255" s="157"/>
      <c r="M1255" s="162"/>
      <c r="T1255" s="163"/>
      <c r="AT1255" s="158" t="s">
        <v>173</v>
      </c>
      <c r="AU1255" s="158" t="s">
        <v>82</v>
      </c>
      <c r="AV1255" s="13" t="s">
        <v>82</v>
      </c>
      <c r="AW1255" s="13" t="s">
        <v>32</v>
      </c>
      <c r="AX1255" s="13" t="s">
        <v>73</v>
      </c>
      <c r="AY1255" s="158" t="s">
        <v>161</v>
      </c>
    </row>
    <row r="1256" spans="2:51" s="14" customFormat="1" ht="12">
      <c r="B1256" s="164"/>
      <c r="D1256" s="151" t="s">
        <v>173</v>
      </c>
      <c r="E1256" s="165" t="s">
        <v>3</v>
      </c>
      <c r="F1256" s="166" t="s">
        <v>192</v>
      </c>
      <c r="H1256" s="167">
        <v>283.74</v>
      </c>
      <c r="I1256" s="168"/>
      <c r="L1256" s="164"/>
      <c r="M1256" s="169"/>
      <c r="T1256" s="170"/>
      <c r="AT1256" s="165" t="s">
        <v>173</v>
      </c>
      <c r="AU1256" s="165" t="s">
        <v>82</v>
      </c>
      <c r="AV1256" s="14" t="s">
        <v>169</v>
      </c>
      <c r="AW1256" s="14" t="s">
        <v>32</v>
      </c>
      <c r="AX1256" s="14" t="s">
        <v>80</v>
      </c>
      <c r="AY1256" s="165" t="s">
        <v>161</v>
      </c>
    </row>
    <row r="1257" spans="2:65" s="1" customFormat="1" ht="55.5" customHeight="1">
      <c r="B1257" s="132"/>
      <c r="C1257" s="133" t="s">
        <v>1433</v>
      </c>
      <c r="D1257" s="133" t="s">
        <v>164</v>
      </c>
      <c r="E1257" s="134" t="s">
        <v>1355</v>
      </c>
      <c r="F1257" s="135" t="s">
        <v>1356</v>
      </c>
      <c r="G1257" s="136" t="s">
        <v>167</v>
      </c>
      <c r="H1257" s="137">
        <v>303.685</v>
      </c>
      <c r="I1257" s="138"/>
      <c r="J1257" s="139">
        <f>ROUND(I1257*H1257,2)</f>
        <v>0</v>
      </c>
      <c r="K1257" s="135" t="s">
        <v>168</v>
      </c>
      <c r="L1257" s="33"/>
      <c r="M1257" s="140" t="s">
        <v>3</v>
      </c>
      <c r="N1257" s="141" t="s">
        <v>44</v>
      </c>
      <c r="P1257" s="142">
        <f>O1257*H1257</f>
        <v>0</v>
      </c>
      <c r="Q1257" s="142">
        <v>0.00325</v>
      </c>
      <c r="R1257" s="142">
        <f>Q1257*H1257</f>
        <v>0.98697625</v>
      </c>
      <c r="S1257" s="142">
        <v>0</v>
      </c>
      <c r="T1257" s="143">
        <f>S1257*H1257</f>
        <v>0</v>
      </c>
      <c r="AR1257" s="144" t="s">
        <v>310</v>
      </c>
      <c r="AT1257" s="144" t="s">
        <v>164</v>
      </c>
      <c r="AU1257" s="144" t="s">
        <v>82</v>
      </c>
      <c r="AY1257" s="18" t="s">
        <v>161</v>
      </c>
      <c r="BE1257" s="145">
        <f>IF(N1257="základní",J1257,0)</f>
        <v>0</v>
      </c>
      <c r="BF1257" s="145">
        <f>IF(N1257="snížená",J1257,0)</f>
        <v>0</v>
      </c>
      <c r="BG1257" s="145">
        <f>IF(N1257="zákl. přenesená",J1257,0)</f>
        <v>0</v>
      </c>
      <c r="BH1257" s="145">
        <f>IF(N1257="sníž. přenesená",J1257,0)</f>
        <v>0</v>
      </c>
      <c r="BI1257" s="145">
        <f>IF(N1257="nulová",J1257,0)</f>
        <v>0</v>
      </c>
      <c r="BJ1257" s="18" t="s">
        <v>80</v>
      </c>
      <c r="BK1257" s="145">
        <f>ROUND(I1257*H1257,2)</f>
        <v>0</v>
      </c>
      <c r="BL1257" s="18" t="s">
        <v>310</v>
      </c>
      <c r="BM1257" s="144" t="s">
        <v>3522</v>
      </c>
    </row>
    <row r="1258" spans="2:47" s="1" customFormat="1" ht="12">
      <c r="B1258" s="33"/>
      <c r="D1258" s="146" t="s">
        <v>171</v>
      </c>
      <c r="F1258" s="147" t="s">
        <v>1358</v>
      </c>
      <c r="I1258" s="148"/>
      <c r="L1258" s="33"/>
      <c r="M1258" s="149"/>
      <c r="T1258" s="54"/>
      <c r="AT1258" s="18" t="s">
        <v>171</v>
      </c>
      <c r="AU1258" s="18" t="s">
        <v>82</v>
      </c>
    </row>
    <row r="1259" spans="2:51" s="12" customFormat="1" ht="12">
      <c r="B1259" s="150"/>
      <c r="D1259" s="151" t="s">
        <v>173</v>
      </c>
      <c r="E1259" s="152" t="s">
        <v>3</v>
      </c>
      <c r="F1259" s="153" t="s">
        <v>299</v>
      </c>
      <c r="H1259" s="152" t="s">
        <v>3</v>
      </c>
      <c r="I1259" s="154"/>
      <c r="L1259" s="150"/>
      <c r="M1259" s="155"/>
      <c r="T1259" s="156"/>
      <c r="AT1259" s="152" t="s">
        <v>173</v>
      </c>
      <c r="AU1259" s="152" t="s">
        <v>82</v>
      </c>
      <c r="AV1259" s="12" t="s">
        <v>80</v>
      </c>
      <c r="AW1259" s="12" t="s">
        <v>32</v>
      </c>
      <c r="AX1259" s="12" t="s">
        <v>73</v>
      </c>
      <c r="AY1259" s="152" t="s">
        <v>161</v>
      </c>
    </row>
    <row r="1260" spans="2:51" s="12" customFormat="1" ht="12">
      <c r="B1260" s="150"/>
      <c r="D1260" s="151" t="s">
        <v>173</v>
      </c>
      <c r="E1260" s="152" t="s">
        <v>3</v>
      </c>
      <c r="F1260" s="153" t="s">
        <v>3058</v>
      </c>
      <c r="H1260" s="152" t="s">
        <v>3</v>
      </c>
      <c r="I1260" s="154"/>
      <c r="L1260" s="150"/>
      <c r="M1260" s="155"/>
      <c r="T1260" s="156"/>
      <c r="AT1260" s="152" t="s">
        <v>173</v>
      </c>
      <c r="AU1260" s="152" t="s">
        <v>82</v>
      </c>
      <c r="AV1260" s="12" t="s">
        <v>80</v>
      </c>
      <c r="AW1260" s="12" t="s">
        <v>32</v>
      </c>
      <c r="AX1260" s="12" t="s">
        <v>73</v>
      </c>
      <c r="AY1260" s="152" t="s">
        <v>161</v>
      </c>
    </row>
    <row r="1261" spans="2:51" s="13" customFormat="1" ht="12">
      <c r="B1261" s="157"/>
      <c r="D1261" s="151" t="s">
        <v>173</v>
      </c>
      <c r="E1261" s="158" t="s">
        <v>3</v>
      </c>
      <c r="F1261" s="159" t="s">
        <v>3523</v>
      </c>
      <c r="H1261" s="160">
        <v>39.2</v>
      </c>
      <c r="I1261" s="161"/>
      <c r="L1261" s="157"/>
      <c r="M1261" s="162"/>
      <c r="T1261" s="163"/>
      <c r="AT1261" s="158" t="s">
        <v>173</v>
      </c>
      <c r="AU1261" s="158" t="s">
        <v>82</v>
      </c>
      <c r="AV1261" s="13" t="s">
        <v>82</v>
      </c>
      <c r="AW1261" s="13" t="s">
        <v>32</v>
      </c>
      <c r="AX1261" s="13" t="s">
        <v>73</v>
      </c>
      <c r="AY1261" s="158" t="s">
        <v>161</v>
      </c>
    </row>
    <row r="1262" spans="2:51" s="12" customFormat="1" ht="12">
      <c r="B1262" s="150"/>
      <c r="D1262" s="151" t="s">
        <v>173</v>
      </c>
      <c r="E1262" s="152" t="s">
        <v>3</v>
      </c>
      <c r="F1262" s="153" t="s">
        <v>3034</v>
      </c>
      <c r="H1262" s="152" t="s">
        <v>3</v>
      </c>
      <c r="I1262" s="154"/>
      <c r="L1262" s="150"/>
      <c r="M1262" s="155"/>
      <c r="T1262" s="156"/>
      <c r="AT1262" s="152" t="s">
        <v>173</v>
      </c>
      <c r="AU1262" s="152" t="s">
        <v>82</v>
      </c>
      <c r="AV1262" s="12" t="s">
        <v>80</v>
      </c>
      <c r="AW1262" s="12" t="s">
        <v>32</v>
      </c>
      <c r="AX1262" s="12" t="s">
        <v>73</v>
      </c>
      <c r="AY1262" s="152" t="s">
        <v>161</v>
      </c>
    </row>
    <row r="1263" spans="2:51" s="13" customFormat="1" ht="12">
      <c r="B1263" s="157"/>
      <c r="D1263" s="151" t="s">
        <v>173</v>
      </c>
      <c r="E1263" s="158" t="s">
        <v>3</v>
      </c>
      <c r="F1263" s="159" t="s">
        <v>3524</v>
      </c>
      <c r="H1263" s="160">
        <v>58.546</v>
      </c>
      <c r="I1263" s="161"/>
      <c r="L1263" s="157"/>
      <c r="M1263" s="162"/>
      <c r="T1263" s="163"/>
      <c r="AT1263" s="158" t="s">
        <v>173</v>
      </c>
      <c r="AU1263" s="158" t="s">
        <v>82</v>
      </c>
      <c r="AV1263" s="13" t="s">
        <v>82</v>
      </c>
      <c r="AW1263" s="13" t="s">
        <v>32</v>
      </c>
      <c r="AX1263" s="13" t="s">
        <v>73</v>
      </c>
      <c r="AY1263" s="158" t="s">
        <v>161</v>
      </c>
    </row>
    <row r="1264" spans="2:51" s="12" customFormat="1" ht="12">
      <c r="B1264" s="150"/>
      <c r="D1264" s="151" t="s">
        <v>173</v>
      </c>
      <c r="E1264" s="152" t="s">
        <v>3</v>
      </c>
      <c r="F1264" s="153" t="s">
        <v>3039</v>
      </c>
      <c r="H1264" s="152" t="s">
        <v>3</v>
      </c>
      <c r="I1264" s="154"/>
      <c r="L1264" s="150"/>
      <c r="M1264" s="155"/>
      <c r="T1264" s="156"/>
      <c r="AT1264" s="152" t="s">
        <v>173</v>
      </c>
      <c r="AU1264" s="152" t="s">
        <v>82</v>
      </c>
      <c r="AV1264" s="12" t="s">
        <v>80</v>
      </c>
      <c r="AW1264" s="12" t="s">
        <v>32</v>
      </c>
      <c r="AX1264" s="12" t="s">
        <v>73</v>
      </c>
      <c r="AY1264" s="152" t="s">
        <v>161</v>
      </c>
    </row>
    <row r="1265" spans="2:51" s="13" customFormat="1" ht="12">
      <c r="B1265" s="157"/>
      <c r="D1265" s="151" t="s">
        <v>173</v>
      </c>
      <c r="E1265" s="158" t="s">
        <v>3</v>
      </c>
      <c r="F1265" s="159" t="s">
        <v>3525</v>
      </c>
      <c r="H1265" s="160">
        <v>50.711</v>
      </c>
      <c r="I1265" s="161"/>
      <c r="L1265" s="157"/>
      <c r="M1265" s="162"/>
      <c r="T1265" s="163"/>
      <c r="AT1265" s="158" t="s">
        <v>173</v>
      </c>
      <c r="AU1265" s="158" t="s">
        <v>82</v>
      </c>
      <c r="AV1265" s="13" t="s">
        <v>82</v>
      </c>
      <c r="AW1265" s="13" t="s">
        <v>32</v>
      </c>
      <c r="AX1265" s="13" t="s">
        <v>73</v>
      </c>
      <c r="AY1265" s="158" t="s">
        <v>161</v>
      </c>
    </row>
    <row r="1266" spans="2:51" s="12" customFormat="1" ht="12">
      <c r="B1266" s="150"/>
      <c r="D1266" s="151" t="s">
        <v>173</v>
      </c>
      <c r="E1266" s="152" t="s">
        <v>3</v>
      </c>
      <c r="F1266" s="153" t="s">
        <v>2997</v>
      </c>
      <c r="H1266" s="152" t="s">
        <v>3</v>
      </c>
      <c r="I1266" s="154"/>
      <c r="L1266" s="150"/>
      <c r="M1266" s="155"/>
      <c r="T1266" s="156"/>
      <c r="AT1266" s="152" t="s">
        <v>173</v>
      </c>
      <c r="AU1266" s="152" t="s">
        <v>82</v>
      </c>
      <c r="AV1266" s="12" t="s">
        <v>80</v>
      </c>
      <c r="AW1266" s="12" t="s">
        <v>32</v>
      </c>
      <c r="AX1266" s="12" t="s">
        <v>73</v>
      </c>
      <c r="AY1266" s="152" t="s">
        <v>161</v>
      </c>
    </row>
    <row r="1267" spans="2:51" s="13" customFormat="1" ht="12">
      <c r="B1267" s="157"/>
      <c r="D1267" s="151" t="s">
        <v>173</v>
      </c>
      <c r="E1267" s="158" t="s">
        <v>3</v>
      </c>
      <c r="F1267" s="159" t="s">
        <v>3526</v>
      </c>
      <c r="H1267" s="160">
        <v>19.251</v>
      </c>
      <c r="I1267" s="161"/>
      <c r="L1267" s="157"/>
      <c r="M1267" s="162"/>
      <c r="T1267" s="163"/>
      <c r="AT1267" s="158" t="s">
        <v>173</v>
      </c>
      <c r="AU1267" s="158" t="s">
        <v>82</v>
      </c>
      <c r="AV1267" s="13" t="s">
        <v>82</v>
      </c>
      <c r="AW1267" s="13" t="s">
        <v>32</v>
      </c>
      <c r="AX1267" s="13" t="s">
        <v>73</v>
      </c>
      <c r="AY1267" s="158" t="s">
        <v>161</v>
      </c>
    </row>
    <row r="1268" spans="2:51" s="12" customFormat="1" ht="12">
      <c r="B1268" s="150"/>
      <c r="D1268" s="151" t="s">
        <v>173</v>
      </c>
      <c r="E1268" s="152" t="s">
        <v>3</v>
      </c>
      <c r="F1268" s="153" t="s">
        <v>3051</v>
      </c>
      <c r="H1268" s="152" t="s">
        <v>3</v>
      </c>
      <c r="I1268" s="154"/>
      <c r="L1268" s="150"/>
      <c r="M1268" s="155"/>
      <c r="T1268" s="156"/>
      <c r="AT1268" s="152" t="s">
        <v>173</v>
      </c>
      <c r="AU1268" s="152" t="s">
        <v>82</v>
      </c>
      <c r="AV1268" s="12" t="s">
        <v>80</v>
      </c>
      <c r="AW1268" s="12" t="s">
        <v>32</v>
      </c>
      <c r="AX1268" s="12" t="s">
        <v>73</v>
      </c>
      <c r="AY1268" s="152" t="s">
        <v>161</v>
      </c>
    </row>
    <row r="1269" spans="2:51" s="13" customFormat="1" ht="12">
      <c r="B1269" s="157"/>
      <c r="D1269" s="151" t="s">
        <v>173</v>
      </c>
      <c r="E1269" s="158" t="s">
        <v>3</v>
      </c>
      <c r="F1269" s="159" t="s">
        <v>3527</v>
      </c>
      <c r="H1269" s="160">
        <v>52.119</v>
      </c>
      <c r="I1269" s="161"/>
      <c r="L1269" s="157"/>
      <c r="M1269" s="162"/>
      <c r="T1269" s="163"/>
      <c r="AT1269" s="158" t="s">
        <v>173</v>
      </c>
      <c r="AU1269" s="158" t="s">
        <v>82</v>
      </c>
      <c r="AV1269" s="13" t="s">
        <v>82</v>
      </c>
      <c r="AW1269" s="13" t="s">
        <v>32</v>
      </c>
      <c r="AX1269" s="13" t="s">
        <v>73</v>
      </c>
      <c r="AY1269" s="158" t="s">
        <v>161</v>
      </c>
    </row>
    <row r="1270" spans="2:51" s="12" customFormat="1" ht="12">
      <c r="B1270" s="150"/>
      <c r="D1270" s="151" t="s">
        <v>173</v>
      </c>
      <c r="E1270" s="152" t="s">
        <v>3</v>
      </c>
      <c r="F1270" s="153" t="s">
        <v>3000</v>
      </c>
      <c r="H1270" s="152" t="s">
        <v>3</v>
      </c>
      <c r="I1270" s="154"/>
      <c r="L1270" s="150"/>
      <c r="M1270" s="155"/>
      <c r="T1270" s="156"/>
      <c r="AT1270" s="152" t="s">
        <v>173</v>
      </c>
      <c r="AU1270" s="152" t="s">
        <v>82</v>
      </c>
      <c r="AV1270" s="12" t="s">
        <v>80</v>
      </c>
      <c r="AW1270" s="12" t="s">
        <v>32</v>
      </c>
      <c r="AX1270" s="12" t="s">
        <v>73</v>
      </c>
      <c r="AY1270" s="152" t="s">
        <v>161</v>
      </c>
    </row>
    <row r="1271" spans="2:51" s="13" customFormat="1" ht="12">
      <c r="B1271" s="157"/>
      <c r="D1271" s="151" t="s">
        <v>173</v>
      </c>
      <c r="E1271" s="158" t="s">
        <v>3</v>
      </c>
      <c r="F1271" s="159" t="s">
        <v>3413</v>
      </c>
      <c r="H1271" s="160">
        <v>8.39</v>
      </c>
      <c r="I1271" s="161"/>
      <c r="L1271" s="157"/>
      <c r="M1271" s="162"/>
      <c r="T1271" s="163"/>
      <c r="AT1271" s="158" t="s">
        <v>173</v>
      </c>
      <c r="AU1271" s="158" t="s">
        <v>82</v>
      </c>
      <c r="AV1271" s="13" t="s">
        <v>82</v>
      </c>
      <c r="AW1271" s="13" t="s">
        <v>32</v>
      </c>
      <c r="AX1271" s="13" t="s">
        <v>73</v>
      </c>
      <c r="AY1271" s="158" t="s">
        <v>161</v>
      </c>
    </row>
    <row r="1272" spans="2:51" s="12" customFormat="1" ht="12">
      <c r="B1272" s="150"/>
      <c r="D1272" s="151" t="s">
        <v>173</v>
      </c>
      <c r="E1272" s="152" t="s">
        <v>3</v>
      </c>
      <c r="F1272" s="153" t="s">
        <v>3004</v>
      </c>
      <c r="H1272" s="152" t="s">
        <v>3</v>
      </c>
      <c r="I1272" s="154"/>
      <c r="L1272" s="150"/>
      <c r="M1272" s="155"/>
      <c r="T1272" s="156"/>
      <c r="AT1272" s="152" t="s">
        <v>173</v>
      </c>
      <c r="AU1272" s="152" t="s">
        <v>82</v>
      </c>
      <c r="AV1272" s="12" t="s">
        <v>80</v>
      </c>
      <c r="AW1272" s="12" t="s">
        <v>32</v>
      </c>
      <c r="AX1272" s="12" t="s">
        <v>73</v>
      </c>
      <c r="AY1272" s="152" t="s">
        <v>161</v>
      </c>
    </row>
    <row r="1273" spans="2:51" s="13" customFormat="1" ht="12">
      <c r="B1273" s="157"/>
      <c r="D1273" s="151" t="s">
        <v>173</v>
      </c>
      <c r="E1273" s="158" t="s">
        <v>3</v>
      </c>
      <c r="F1273" s="159" t="s">
        <v>3414</v>
      </c>
      <c r="H1273" s="160">
        <v>2.28</v>
      </c>
      <c r="I1273" s="161"/>
      <c r="L1273" s="157"/>
      <c r="M1273" s="162"/>
      <c r="T1273" s="163"/>
      <c r="AT1273" s="158" t="s">
        <v>173</v>
      </c>
      <c r="AU1273" s="158" t="s">
        <v>82</v>
      </c>
      <c r="AV1273" s="13" t="s">
        <v>82</v>
      </c>
      <c r="AW1273" s="13" t="s">
        <v>32</v>
      </c>
      <c r="AX1273" s="13" t="s">
        <v>73</v>
      </c>
      <c r="AY1273" s="158" t="s">
        <v>161</v>
      </c>
    </row>
    <row r="1274" spans="2:51" s="12" customFormat="1" ht="12">
      <c r="B1274" s="150"/>
      <c r="D1274" s="151" t="s">
        <v>173</v>
      </c>
      <c r="E1274" s="152" t="s">
        <v>3</v>
      </c>
      <c r="F1274" s="153" t="s">
        <v>3008</v>
      </c>
      <c r="H1274" s="152" t="s">
        <v>3</v>
      </c>
      <c r="I1274" s="154"/>
      <c r="L1274" s="150"/>
      <c r="M1274" s="155"/>
      <c r="T1274" s="156"/>
      <c r="AT1274" s="152" t="s">
        <v>173</v>
      </c>
      <c r="AU1274" s="152" t="s">
        <v>82</v>
      </c>
      <c r="AV1274" s="12" t="s">
        <v>80</v>
      </c>
      <c r="AW1274" s="12" t="s">
        <v>32</v>
      </c>
      <c r="AX1274" s="12" t="s">
        <v>73</v>
      </c>
      <c r="AY1274" s="152" t="s">
        <v>161</v>
      </c>
    </row>
    <row r="1275" spans="2:51" s="13" customFormat="1" ht="12">
      <c r="B1275" s="157"/>
      <c r="D1275" s="151" t="s">
        <v>173</v>
      </c>
      <c r="E1275" s="158" t="s">
        <v>3</v>
      </c>
      <c r="F1275" s="159" t="s">
        <v>3416</v>
      </c>
      <c r="H1275" s="160">
        <v>1.41</v>
      </c>
      <c r="I1275" s="161"/>
      <c r="L1275" s="157"/>
      <c r="M1275" s="162"/>
      <c r="T1275" s="163"/>
      <c r="AT1275" s="158" t="s">
        <v>173</v>
      </c>
      <c r="AU1275" s="158" t="s">
        <v>82</v>
      </c>
      <c r="AV1275" s="13" t="s">
        <v>82</v>
      </c>
      <c r="AW1275" s="13" t="s">
        <v>32</v>
      </c>
      <c r="AX1275" s="13" t="s">
        <v>73</v>
      </c>
      <c r="AY1275" s="158" t="s">
        <v>161</v>
      </c>
    </row>
    <row r="1276" spans="2:51" s="12" customFormat="1" ht="12">
      <c r="B1276" s="150"/>
      <c r="D1276" s="151" t="s">
        <v>173</v>
      </c>
      <c r="E1276" s="152" t="s">
        <v>3</v>
      </c>
      <c r="F1276" s="153" t="s">
        <v>3006</v>
      </c>
      <c r="H1276" s="152" t="s">
        <v>3</v>
      </c>
      <c r="I1276" s="154"/>
      <c r="L1276" s="150"/>
      <c r="M1276" s="155"/>
      <c r="T1276" s="156"/>
      <c r="AT1276" s="152" t="s">
        <v>173</v>
      </c>
      <c r="AU1276" s="152" t="s">
        <v>82</v>
      </c>
      <c r="AV1276" s="12" t="s">
        <v>80</v>
      </c>
      <c r="AW1276" s="12" t="s">
        <v>32</v>
      </c>
      <c r="AX1276" s="12" t="s">
        <v>73</v>
      </c>
      <c r="AY1276" s="152" t="s">
        <v>161</v>
      </c>
    </row>
    <row r="1277" spans="2:51" s="13" customFormat="1" ht="12">
      <c r="B1277" s="157"/>
      <c r="D1277" s="151" t="s">
        <v>173</v>
      </c>
      <c r="E1277" s="158" t="s">
        <v>3</v>
      </c>
      <c r="F1277" s="159" t="s">
        <v>3528</v>
      </c>
      <c r="H1277" s="160">
        <v>11.035</v>
      </c>
      <c r="I1277" s="161"/>
      <c r="L1277" s="157"/>
      <c r="M1277" s="162"/>
      <c r="T1277" s="163"/>
      <c r="AT1277" s="158" t="s">
        <v>173</v>
      </c>
      <c r="AU1277" s="158" t="s">
        <v>82</v>
      </c>
      <c r="AV1277" s="13" t="s">
        <v>82</v>
      </c>
      <c r="AW1277" s="13" t="s">
        <v>32</v>
      </c>
      <c r="AX1277" s="13" t="s">
        <v>73</v>
      </c>
      <c r="AY1277" s="158" t="s">
        <v>161</v>
      </c>
    </row>
    <row r="1278" spans="2:51" s="12" customFormat="1" ht="12">
      <c r="B1278" s="150"/>
      <c r="D1278" s="151" t="s">
        <v>173</v>
      </c>
      <c r="E1278" s="152" t="s">
        <v>3</v>
      </c>
      <c r="F1278" s="153" t="s">
        <v>3010</v>
      </c>
      <c r="H1278" s="152" t="s">
        <v>3</v>
      </c>
      <c r="I1278" s="154"/>
      <c r="L1278" s="150"/>
      <c r="M1278" s="155"/>
      <c r="T1278" s="156"/>
      <c r="AT1278" s="152" t="s">
        <v>173</v>
      </c>
      <c r="AU1278" s="152" t="s">
        <v>82</v>
      </c>
      <c r="AV1278" s="12" t="s">
        <v>80</v>
      </c>
      <c r="AW1278" s="12" t="s">
        <v>32</v>
      </c>
      <c r="AX1278" s="12" t="s">
        <v>73</v>
      </c>
      <c r="AY1278" s="152" t="s">
        <v>161</v>
      </c>
    </row>
    <row r="1279" spans="2:51" s="13" customFormat="1" ht="12">
      <c r="B1279" s="157"/>
      <c r="D1279" s="151" t="s">
        <v>173</v>
      </c>
      <c r="E1279" s="158" t="s">
        <v>3</v>
      </c>
      <c r="F1279" s="159" t="s">
        <v>3417</v>
      </c>
      <c r="H1279" s="160">
        <v>17.06</v>
      </c>
      <c r="I1279" s="161"/>
      <c r="L1279" s="157"/>
      <c r="M1279" s="162"/>
      <c r="T1279" s="163"/>
      <c r="AT1279" s="158" t="s">
        <v>173</v>
      </c>
      <c r="AU1279" s="158" t="s">
        <v>82</v>
      </c>
      <c r="AV1279" s="13" t="s">
        <v>82</v>
      </c>
      <c r="AW1279" s="13" t="s">
        <v>32</v>
      </c>
      <c r="AX1279" s="13" t="s">
        <v>73</v>
      </c>
      <c r="AY1279" s="158" t="s">
        <v>161</v>
      </c>
    </row>
    <row r="1280" spans="2:51" s="15" customFormat="1" ht="12">
      <c r="B1280" s="181"/>
      <c r="D1280" s="151" t="s">
        <v>173</v>
      </c>
      <c r="E1280" s="182" t="s">
        <v>3</v>
      </c>
      <c r="F1280" s="183" t="s">
        <v>432</v>
      </c>
      <c r="H1280" s="184">
        <v>260.00199999999995</v>
      </c>
      <c r="I1280" s="185"/>
      <c r="L1280" s="181"/>
      <c r="M1280" s="186"/>
      <c r="T1280" s="187"/>
      <c r="AT1280" s="182" t="s">
        <v>173</v>
      </c>
      <c r="AU1280" s="182" t="s">
        <v>82</v>
      </c>
      <c r="AV1280" s="15" t="s">
        <v>199</v>
      </c>
      <c r="AW1280" s="15" t="s">
        <v>32</v>
      </c>
      <c r="AX1280" s="15" t="s">
        <v>73</v>
      </c>
      <c r="AY1280" s="182" t="s">
        <v>161</v>
      </c>
    </row>
    <row r="1281" spans="2:51" s="12" customFormat="1" ht="12">
      <c r="B1281" s="150"/>
      <c r="D1281" s="151" t="s">
        <v>173</v>
      </c>
      <c r="E1281" s="152" t="s">
        <v>3</v>
      </c>
      <c r="F1281" s="153" t="s">
        <v>2934</v>
      </c>
      <c r="H1281" s="152" t="s">
        <v>3</v>
      </c>
      <c r="I1281" s="154"/>
      <c r="L1281" s="150"/>
      <c r="M1281" s="155"/>
      <c r="T1281" s="156"/>
      <c r="AT1281" s="152" t="s">
        <v>173</v>
      </c>
      <c r="AU1281" s="152" t="s">
        <v>82</v>
      </c>
      <c r="AV1281" s="12" t="s">
        <v>80</v>
      </c>
      <c r="AW1281" s="12" t="s">
        <v>32</v>
      </c>
      <c r="AX1281" s="12" t="s">
        <v>73</v>
      </c>
      <c r="AY1281" s="152" t="s">
        <v>161</v>
      </c>
    </row>
    <row r="1282" spans="2:51" s="12" customFormat="1" ht="12">
      <c r="B1282" s="150"/>
      <c r="D1282" s="151" t="s">
        <v>173</v>
      </c>
      <c r="E1282" s="152" t="s">
        <v>3</v>
      </c>
      <c r="F1282" s="153" t="s">
        <v>2929</v>
      </c>
      <c r="H1282" s="152" t="s">
        <v>3</v>
      </c>
      <c r="I1282" s="154"/>
      <c r="L1282" s="150"/>
      <c r="M1282" s="155"/>
      <c r="T1282" s="156"/>
      <c r="AT1282" s="152" t="s">
        <v>173</v>
      </c>
      <c r="AU1282" s="152" t="s">
        <v>82</v>
      </c>
      <c r="AV1282" s="12" t="s">
        <v>80</v>
      </c>
      <c r="AW1282" s="12" t="s">
        <v>32</v>
      </c>
      <c r="AX1282" s="12" t="s">
        <v>73</v>
      </c>
      <c r="AY1282" s="152" t="s">
        <v>161</v>
      </c>
    </row>
    <row r="1283" spans="2:51" s="13" customFormat="1" ht="12">
      <c r="B1283" s="157"/>
      <c r="D1283" s="151" t="s">
        <v>173</v>
      </c>
      <c r="E1283" s="158" t="s">
        <v>3</v>
      </c>
      <c r="F1283" s="159" t="s">
        <v>3529</v>
      </c>
      <c r="H1283" s="160">
        <v>43.683</v>
      </c>
      <c r="I1283" s="161"/>
      <c r="L1283" s="157"/>
      <c r="M1283" s="162"/>
      <c r="T1283" s="163"/>
      <c r="AT1283" s="158" t="s">
        <v>173</v>
      </c>
      <c r="AU1283" s="158" t="s">
        <v>82</v>
      </c>
      <c r="AV1283" s="13" t="s">
        <v>82</v>
      </c>
      <c r="AW1283" s="13" t="s">
        <v>32</v>
      </c>
      <c r="AX1283" s="13" t="s">
        <v>73</v>
      </c>
      <c r="AY1283" s="158" t="s">
        <v>161</v>
      </c>
    </row>
    <row r="1284" spans="2:51" s="15" customFormat="1" ht="12">
      <c r="B1284" s="181"/>
      <c r="D1284" s="151" t="s">
        <v>173</v>
      </c>
      <c r="E1284" s="182" t="s">
        <v>3</v>
      </c>
      <c r="F1284" s="183" t="s">
        <v>432</v>
      </c>
      <c r="H1284" s="184">
        <v>43.683</v>
      </c>
      <c r="I1284" s="185"/>
      <c r="L1284" s="181"/>
      <c r="M1284" s="186"/>
      <c r="T1284" s="187"/>
      <c r="AT1284" s="182" t="s">
        <v>173</v>
      </c>
      <c r="AU1284" s="182" t="s">
        <v>82</v>
      </c>
      <c r="AV1284" s="15" t="s">
        <v>199</v>
      </c>
      <c r="AW1284" s="15" t="s">
        <v>32</v>
      </c>
      <c r="AX1284" s="15" t="s">
        <v>73</v>
      </c>
      <c r="AY1284" s="182" t="s">
        <v>161</v>
      </c>
    </row>
    <row r="1285" spans="2:51" s="14" customFormat="1" ht="12">
      <c r="B1285" s="164"/>
      <c r="D1285" s="151" t="s">
        <v>173</v>
      </c>
      <c r="E1285" s="165" t="s">
        <v>3</v>
      </c>
      <c r="F1285" s="166" t="s">
        <v>192</v>
      </c>
      <c r="H1285" s="167">
        <v>303.68499999999995</v>
      </c>
      <c r="I1285" s="168"/>
      <c r="L1285" s="164"/>
      <c r="M1285" s="169"/>
      <c r="T1285" s="170"/>
      <c r="AT1285" s="165" t="s">
        <v>173</v>
      </c>
      <c r="AU1285" s="165" t="s">
        <v>82</v>
      </c>
      <c r="AV1285" s="14" t="s">
        <v>169</v>
      </c>
      <c r="AW1285" s="14" t="s">
        <v>32</v>
      </c>
      <c r="AX1285" s="14" t="s">
        <v>80</v>
      </c>
      <c r="AY1285" s="165" t="s">
        <v>161</v>
      </c>
    </row>
    <row r="1286" spans="2:65" s="1" customFormat="1" ht="37.9" customHeight="1">
      <c r="B1286" s="132"/>
      <c r="C1286" s="171" t="s">
        <v>1437</v>
      </c>
      <c r="D1286" s="171" t="s">
        <v>193</v>
      </c>
      <c r="E1286" s="172" t="s">
        <v>1370</v>
      </c>
      <c r="F1286" s="173" t="s">
        <v>1371</v>
      </c>
      <c r="G1286" s="174" t="s">
        <v>167</v>
      </c>
      <c r="H1286" s="175">
        <v>334.054</v>
      </c>
      <c r="I1286" s="176"/>
      <c r="J1286" s="177">
        <f>ROUND(I1286*H1286,2)</f>
        <v>0</v>
      </c>
      <c r="K1286" s="173" t="s">
        <v>3</v>
      </c>
      <c r="L1286" s="178"/>
      <c r="M1286" s="179" t="s">
        <v>3</v>
      </c>
      <c r="N1286" s="180" t="s">
        <v>44</v>
      </c>
      <c r="P1286" s="142">
        <f>O1286*H1286</f>
        <v>0</v>
      </c>
      <c r="Q1286" s="142">
        <v>0.007</v>
      </c>
      <c r="R1286" s="142">
        <f>Q1286*H1286</f>
        <v>2.338378</v>
      </c>
      <c r="S1286" s="142">
        <v>0</v>
      </c>
      <c r="T1286" s="143">
        <f>S1286*H1286</f>
        <v>0</v>
      </c>
      <c r="AR1286" s="144" t="s">
        <v>488</v>
      </c>
      <c r="AT1286" s="144" t="s">
        <v>193</v>
      </c>
      <c r="AU1286" s="144" t="s">
        <v>82</v>
      </c>
      <c r="AY1286" s="18" t="s">
        <v>161</v>
      </c>
      <c r="BE1286" s="145">
        <f>IF(N1286="základní",J1286,0)</f>
        <v>0</v>
      </c>
      <c r="BF1286" s="145">
        <f>IF(N1286="snížená",J1286,0)</f>
        <v>0</v>
      </c>
      <c r="BG1286" s="145">
        <f>IF(N1286="zákl. přenesená",J1286,0)</f>
        <v>0</v>
      </c>
      <c r="BH1286" s="145">
        <f>IF(N1286="sníž. přenesená",J1286,0)</f>
        <v>0</v>
      </c>
      <c r="BI1286" s="145">
        <f>IF(N1286="nulová",J1286,0)</f>
        <v>0</v>
      </c>
      <c r="BJ1286" s="18" t="s">
        <v>80</v>
      </c>
      <c r="BK1286" s="145">
        <f>ROUND(I1286*H1286,2)</f>
        <v>0</v>
      </c>
      <c r="BL1286" s="18" t="s">
        <v>310</v>
      </c>
      <c r="BM1286" s="144" t="s">
        <v>3530</v>
      </c>
    </row>
    <row r="1287" spans="2:51" s="13" customFormat="1" ht="12">
      <c r="B1287" s="157"/>
      <c r="D1287" s="151" t="s">
        <v>173</v>
      </c>
      <c r="E1287" s="158" t="s">
        <v>3</v>
      </c>
      <c r="F1287" s="159" t="s">
        <v>3531</v>
      </c>
      <c r="H1287" s="160">
        <v>334.054</v>
      </c>
      <c r="I1287" s="161"/>
      <c r="L1287" s="157"/>
      <c r="M1287" s="162"/>
      <c r="T1287" s="163"/>
      <c r="AT1287" s="158" t="s">
        <v>173</v>
      </c>
      <c r="AU1287" s="158" t="s">
        <v>82</v>
      </c>
      <c r="AV1287" s="13" t="s">
        <v>82</v>
      </c>
      <c r="AW1287" s="13" t="s">
        <v>32</v>
      </c>
      <c r="AX1287" s="13" t="s">
        <v>80</v>
      </c>
      <c r="AY1287" s="158" t="s">
        <v>161</v>
      </c>
    </row>
    <row r="1288" spans="2:65" s="1" customFormat="1" ht="24.2" customHeight="1">
      <c r="B1288" s="132"/>
      <c r="C1288" s="133" t="s">
        <v>1441</v>
      </c>
      <c r="D1288" s="133" t="s">
        <v>164</v>
      </c>
      <c r="E1288" s="134" t="s">
        <v>1381</v>
      </c>
      <c r="F1288" s="135" t="s">
        <v>1382</v>
      </c>
      <c r="G1288" s="136" t="s">
        <v>167</v>
      </c>
      <c r="H1288" s="137">
        <v>175.55</v>
      </c>
      <c r="I1288" s="138"/>
      <c r="J1288" s="139">
        <f>ROUND(I1288*H1288,2)</f>
        <v>0</v>
      </c>
      <c r="K1288" s="135" t="s">
        <v>168</v>
      </c>
      <c r="L1288" s="33"/>
      <c r="M1288" s="140" t="s">
        <v>3</v>
      </c>
      <c r="N1288" s="141" t="s">
        <v>44</v>
      </c>
      <c r="P1288" s="142">
        <f>O1288*H1288</f>
        <v>0</v>
      </c>
      <c r="Q1288" s="142">
        <v>0</v>
      </c>
      <c r="R1288" s="142">
        <f>Q1288*H1288</f>
        <v>0</v>
      </c>
      <c r="S1288" s="142">
        <v>0.01049</v>
      </c>
      <c r="T1288" s="143">
        <f>S1288*H1288</f>
        <v>1.8415195</v>
      </c>
      <c r="AR1288" s="144" t="s">
        <v>310</v>
      </c>
      <c r="AT1288" s="144" t="s">
        <v>164</v>
      </c>
      <c r="AU1288" s="144" t="s">
        <v>82</v>
      </c>
      <c r="AY1288" s="18" t="s">
        <v>161</v>
      </c>
      <c r="BE1288" s="145">
        <f>IF(N1288="základní",J1288,0)</f>
        <v>0</v>
      </c>
      <c r="BF1288" s="145">
        <f>IF(N1288="snížená",J1288,0)</f>
        <v>0</v>
      </c>
      <c r="BG1288" s="145">
        <f>IF(N1288="zákl. přenesená",J1288,0)</f>
        <v>0</v>
      </c>
      <c r="BH1288" s="145">
        <f>IF(N1288="sníž. přenesená",J1288,0)</f>
        <v>0</v>
      </c>
      <c r="BI1288" s="145">
        <f>IF(N1288="nulová",J1288,0)</f>
        <v>0</v>
      </c>
      <c r="BJ1288" s="18" t="s">
        <v>80</v>
      </c>
      <c r="BK1288" s="145">
        <f>ROUND(I1288*H1288,2)</f>
        <v>0</v>
      </c>
      <c r="BL1288" s="18" t="s">
        <v>310</v>
      </c>
      <c r="BM1288" s="144" t="s">
        <v>3532</v>
      </c>
    </row>
    <row r="1289" spans="2:47" s="1" customFormat="1" ht="12">
      <c r="B1289" s="33"/>
      <c r="D1289" s="146" t="s">
        <v>171</v>
      </c>
      <c r="F1289" s="147" t="s">
        <v>1384</v>
      </c>
      <c r="I1289" s="148"/>
      <c r="L1289" s="33"/>
      <c r="M1289" s="149"/>
      <c r="T1289" s="54"/>
      <c r="AT1289" s="18" t="s">
        <v>171</v>
      </c>
      <c r="AU1289" s="18" t="s">
        <v>82</v>
      </c>
    </row>
    <row r="1290" spans="2:51" s="12" customFormat="1" ht="12">
      <c r="B1290" s="150"/>
      <c r="D1290" s="151" t="s">
        <v>173</v>
      </c>
      <c r="E1290" s="152" t="s">
        <v>3</v>
      </c>
      <c r="F1290" s="153" t="s">
        <v>299</v>
      </c>
      <c r="H1290" s="152" t="s">
        <v>3</v>
      </c>
      <c r="I1290" s="154"/>
      <c r="L1290" s="150"/>
      <c r="M1290" s="155"/>
      <c r="T1290" s="156"/>
      <c r="AT1290" s="152" t="s">
        <v>173</v>
      </c>
      <c r="AU1290" s="152" t="s">
        <v>82</v>
      </c>
      <c r="AV1290" s="12" t="s">
        <v>80</v>
      </c>
      <c r="AW1290" s="12" t="s">
        <v>32</v>
      </c>
      <c r="AX1290" s="12" t="s">
        <v>73</v>
      </c>
      <c r="AY1290" s="152" t="s">
        <v>161</v>
      </c>
    </row>
    <row r="1291" spans="2:51" s="13" customFormat="1" ht="12">
      <c r="B1291" s="157"/>
      <c r="D1291" s="151" t="s">
        <v>173</v>
      </c>
      <c r="E1291" s="158" t="s">
        <v>3</v>
      </c>
      <c r="F1291" s="159" t="s">
        <v>3533</v>
      </c>
      <c r="H1291" s="160">
        <v>175.55</v>
      </c>
      <c r="I1291" s="161"/>
      <c r="L1291" s="157"/>
      <c r="M1291" s="162"/>
      <c r="T1291" s="163"/>
      <c r="AT1291" s="158" t="s">
        <v>173</v>
      </c>
      <c r="AU1291" s="158" t="s">
        <v>82</v>
      </c>
      <c r="AV1291" s="13" t="s">
        <v>82</v>
      </c>
      <c r="AW1291" s="13" t="s">
        <v>32</v>
      </c>
      <c r="AX1291" s="13" t="s">
        <v>80</v>
      </c>
      <c r="AY1291" s="158" t="s">
        <v>161</v>
      </c>
    </row>
    <row r="1292" spans="2:65" s="1" customFormat="1" ht="44.25" customHeight="1">
      <c r="B1292" s="132"/>
      <c r="C1292" s="133" t="s">
        <v>1445</v>
      </c>
      <c r="D1292" s="133" t="s">
        <v>164</v>
      </c>
      <c r="E1292" s="134" t="s">
        <v>3534</v>
      </c>
      <c r="F1292" s="135" t="s">
        <v>3535</v>
      </c>
      <c r="G1292" s="136" t="s">
        <v>340</v>
      </c>
      <c r="H1292" s="137">
        <v>7.2</v>
      </c>
      <c r="I1292" s="138"/>
      <c r="J1292" s="139">
        <f>ROUND(I1292*H1292,2)</f>
        <v>0</v>
      </c>
      <c r="K1292" s="135" t="s">
        <v>168</v>
      </c>
      <c r="L1292" s="33"/>
      <c r="M1292" s="140" t="s">
        <v>3</v>
      </c>
      <c r="N1292" s="141" t="s">
        <v>44</v>
      </c>
      <c r="P1292" s="142">
        <f>O1292*H1292</f>
        <v>0</v>
      </c>
      <c r="Q1292" s="142">
        <v>0.00503</v>
      </c>
      <c r="R1292" s="142">
        <f>Q1292*H1292</f>
        <v>0.036216</v>
      </c>
      <c r="S1292" s="142">
        <v>0</v>
      </c>
      <c r="T1292" s="143">
        <f>S1292*H1292</f>
        <v>0</v>
      </c>
      <c r="AR1292" s="144" t="s">
        <v>310</v>
      </c>
      <c r="AT1292" s="144" t="s">
        <v>164</v>
      </c>
      <c r="AU1292" s="144" t="s">
        <v>82</v>
      </c>
      <c r="AY1292" s="18" t="s">
        <v>161</v>
      </c>
      <c r="BE1292" s="145">
        <f>IF(N1292="základní",J1292,0)</f>
        <v>0</v>
      </c>
      <c r="BF1292" s="145">
        <f>IF(N1292="snížená",J1292,0)</f>
        <v>0</v>
      </c>
      <c r="BG1292" s="145">
        <f>IF(N1292="zákl. přenesená",J1292,0)</f>
        <v>0</v>
      </c>
      <c r="BH1292" s="145">
        <f>IF(N1292="sníž. přenesená",J1292,0)</f>
        <v>0</v>
      </c>
      <c r="BI1292" s="145">
        <f>IF(N1292="nulová",J1292,0)</f>
        <v>0</v>
      </c>
      <c r="BJ1292" s="18" t="s">
        <v>80</v>
      </c>
      <c r="BK1292" s="145">
        <f>ROUND(I1292*H1292,2)</f>
        <v>0</v>
      </c>
      <c r="BL1292" s="18" t="s">
        <v>310</v>
      </c>
      <c r="BM1292" s="144" t="s">
        <v>3536</v>
      </c>
    </row>
    <row r="1293" spans="2:47" s="1" customFormat="1" ht="12">
      <c r="B1293" s="33"/>
      <c r="D1293" s="146" t="s">
        <v>171</v>
      </c>
      <c r="F1293" s="147" t="s">
        <v>3537</v>
      </c>
      <c r="I1293" s="148"/>
      <c r="L1293" s="33"/>
      <c r="M1293" s="149"/>
      <c r="T1293" s="54"/>
      <c r="AT1293" s="18" t="s">
        <v>171</v>
      </c>
      <c r="AU1293" s="18" t="s">
        <v>82</v>
      </c>
    </row>
    <row r="1294" spans="2:51" s="12" customFormat="1" ht="12">
      <c r="B1294" s="150"/>
      <c r="D1294" s="151" t="s">
        <v>173</v>
      </c>
      <c r="E1294" s="152" t="s">
        <v>3</v>
      </c>
      <c r="F1294" s="153" t="s">
        <v>3538</v>
      </c>
      <c r="H1294" s="152" t="s">
        <v>3</v>
      </c>
      <c r="I1294" s="154"/>
      <c r="L1294" s="150"/>
      <c r="M1294" s="155"/>
      <c r="T1294" s="156"/>
      <c r="AT1294" s="152" t="s">
        <v>173</v>
      </c>
      <c r="AU1294" s="152" t="s">
        <v>82</v>
      </c>
      <c r="AV1294" s="12" t="s">
        <v>80</v>
      </c>
      <c r="AW1294" s="12" t="s">
        <v>32</v>
      </c>
      <c r="AX1294" s="12" t="s">
        <v>73</v>
      </c>
      <c r="AY1294" s="152" t="s">
        <v>161</v>
      </c>
    </row>
    <row r="1295" spans="2:51" s="13" customFormat="1" ht="12">
      <c r="B1295" s="157"/>
      <c r="D1295" s="151" t="s">
        <v>173</v>
      </c>
      <c r="E1295" s="158" t="s">
        <v>3</v>
      </c>
      <c r="F1295" s="159" t="s">
        <v>3539</v>
      </c>
      <c r="H1295" s="160">
        <v>7.2</v>
      </c>
      <c r="I1295" s="161"/>
      <c r="L1295" s="157"/>
      <c r="M1295" s="162"/>
      <c r="T1295" s="163"/>
      <c r="AT1295" s="158" t="s">
        <v>173</v>
      </c>
      <c r="AU1295" s="158" t="s">
        <v>82</v>
      </c>
      <c r="AV1295" s="13" t="s">
        <v>82</v>
      </c>
      <c r="AW1295" s="13" t="s">
        <v>32</v>
      </c>
      <c r="AX1295" s="13" t="s">
        <v>80</v>
      </c>
      <c r="AY1295" s="158" t="s">
        <v>161</v>
      </c>
    </row>
    <row r="1296" spans="2:65" s="1" customFormat="1" ht="44.25" customHeight="1">
      <c r="B1296" s="132"/>
      <c r="C1296" s="133" t="s">
        <v>1449</v>
      </c>
      <c r="D1296" s="133" t="s">
        <v>164</v>
      </c>
      <c r="E1296" s="134" t="s">
        <v>3540</v>
      </c>
      <c r="F1296" s="135" t="s">
        <v>3541</v>
      </c>
      <c r="G1296" s="136" t="s">
        <v>167</v>
      </c>
      <c r="H1296" s="137">
        <v>5.21</v>
      </c>
      <c r="I1296" s="138"/>
      <c r="J1296" s="139">
        <f>ROUND(I1296*H1296,2)</f>
        <v>0</v>
      </c>
      <c r="K1296" s="135" t="s">
        <v>168</v>
      </c>
      <c r="L1296" s="33"/>
      <c r="M1296" s="140" t="s">
        <v>3</v>
      </c>
      <c r="N1296" s="141" t="s">
        <v>44</v>
      </c>
      <c r="P1296" s="142">
        <f>O1296*H1296</f>
        <v>0</v>
      </c>
      <c r="Q1296" s="142">
        <v>0.01221</v>
      </c>
      <c r="R1296" s="142">
        <f>Q1296*H1296</f>
        <v>0.0636141</v>
      </c>
      <c r="S1296" s="142">
        <v>0</v>
      </c>
      <c r="T1296" s="143">
        <f>S1296*H1296</f>
        <v>0</v>
      </c>
      <c r="AR1296" s="144" t="s">
        <v>310</v>
      </c>
      <c r="AT1296" s="144" t="s">
        <v>164</v>
      </c>
      <c r="AU1296" s="144" t="s">
        <v>82</v>
      </c>
      <c r="AY1296" s="18" t="s">
        <v>161</v>
      </c>
      <c r="BE1296" s="145">
        <f>IF(N1296="základní",J1296,0)</f>
        <v>0</v>
      </c>
      <c r="BF1296" s="145">
        <f>IF(N1296="snížená",J1296,0)</f>
        <v>0</v>
      </c>
      <c r="BG1296" s="145">
        <f>IF(N1296="zákl. přenesená",J1296,0)</f>
        <v>0</v>
      </c>
      <c r="BH1296" s="145">
        <f>IF(N1296="sníž. přenesená",J1296,0)</f>
        <v>0</v>
      </c>
      <c r="BI1296" s="145">
        <f>IF(N1296="nulová",J1296,0)</f>
        <v>0</v>
      </c>
      <c r="BJ1296" s="18" t="s">
        <v>80</v>
      </c>
      <c r="BK1296" s="145">
        <f>ROUND(I1296*H1296,2)</f>
        <v>0</v>
      </c>
      <c r="BL1296" s="18" t="s">
        <v>310</v>
      </c>
      <c r="BM1296" s="144" t="s">
        <v>3542</v>
      </c>
    </row>
    <row r="1297" spans="2:47" s="1" customFormat="1" ht="12">
      <c r="B1297" s="33"/>
      <c r="D1297" s="146" t="s">
        <v>171</v>
      </c>
      <c r="F1297" s="147" t="s">
        <v>3543</v>
      </c>
      <c r="I1297" s="148"/>
      <c r="L1297" s="33"/>
      <c r="M1297" s="149"/>
      <c r="T1297" s="54"/>
      <c r="AT1297" s="18" t="s">
        <v>171</v>
      </c>
      <c r="AU1297" s="18" t="s">
        <v>82</v>
      </c>
    </row>
    <row r="1298" spans="2:51" s="12" customFormat="1" ht="12">
      <c r="B1298" s="150"/>
      <c r="D1298" s="151" t="s">
        <v>173</v>
      </c>
      <c r="E1298" s="152" t="s">
        <v>3</v>
      </c>
      <c r="F1298" s="153" t="s">
        <v>3544</v>
      </c>
      <c r="H1298" s="152" t="s">
        <v>3</v>
      </c>
      <c r="I1298" s="154"/>
      <c r="L1298" s="150"/>
      <c r="M1298" s="155"/>
      <c r="T1298" s="156"/>
      <c r="AT1298" s="152" t="s">
        <v>173</v>
      </c>
      <c r="AU1298" s="152" t="s">
        <v>82</v>
      </c>
      <c r="AV1298" s="12" t="s">
        <v>80</v>
      </c>
      <c r="AW1298" s="12" t="s">
        <v>32</v>
      </c>
      <c r="AX1298" s="12" t="s">
        <v>73</v>
      </c>
      <c r="AY1298" s="152" t="s">
        <v>161</v>
      </c>
    </row>
    <row r="1299" spans="2:51" s="13" customFormat="1" ht="12">
      <c r="B1299" s="157"/>
      <c r="D1299" s="151" t="s">
        <v>173</v>
      </c>
      <c r="E1299" s="158" t="s">
        <v>3</v>
      </c>
      <c r="F1299" s="159" t="s">
        <v>3545</v>
      </c>
      <c r="H1299" s="160">
        <v>2.712</v>
      </c>
      <c r="I1299" s="161"/>
      <c r="L1299" s="157"/>
      <c r="M1299" s="162"/>
      <c r="T1299" s="163"/>
      <c r="AT1299" s="158" t="s">
        <v>173</v>
      </c>
      <c r="AU1299" s="158" t="s">
        <v>82</v>
      </c>
      <c r="AV1299" s="13" t="s">
        <v>82</v>
      </c>
      <c r="AW1299" s="13" t="s">
        <v>32</v>
      </c>
      <c r="AX1299" s="13" t="s">
        <v>73</v>
      </c>
      <c r="AY1299" s="158" t="s">
        <v>161</v>
      </c>
    </row>
    <row r="1300" spans="2:51" s="12" customFormat="1" ht="12">
      <c r="B1300" s="150"/>
      <c r="D1300" s="151" t="s">
        <v>173</v>
      </c>
      <c r="E1300" s="152" t="s">
        <v>3</v>
      </c>
      <c r="F1300" s="153" t="s">
        <v>3546</v>
      </c>
      <c r="H1300" s="152" t="s">
        <v>3</v>
      </c>
      <c r="I1300" s="154"/>
      <c r="L1300" s="150"/>
      <c r="M1300" s="155"/>
      <c r="T1300" s="156"/>
      <c r="AT1300" s="152" t="s">
        <v>173</v>
      </c>
      <c r="AU1300" s="152" t="s">
        <v>82</v>
      </c>
      <c r="AV1300" s="12" t="s">
        <v>80</v>
      </c>
      <c r="AW1300" s="12" t="s">
        <v>32</v>
      </c>
      <c r="AX1300" s="12" t="s">
        <v>73</v>
      </c>
      <c r="AY1300" s="152" t="s">
        <v>161</v>
      </c>
    </row>
    <row r="1301" spans="2:51" s="13" customFormat="1" ht="12">
      <c r="B1301" s="157"/>
      <c r="D1301" s="151" t="s">
        <v>173</v>
      </c>
      <c r="E1301" s="158" t="s">
        <v>3</v>
      </c>
      <c r="F1301" s="159" t="s">
        <v>3547</v>
      </c>
      <c r="H1301" s="160">
        <v>2.498</v>
      </c>
      <c r="I1301" s="161"/>
      <c r="L1301" s="157"/>
      <c r="M1301" s="162"/>
      <c r="T1301" s="163"/>
      <c r="AT1301" s="158" t="s">
        <v>173</v>
      </c>
      <c r="AU1301" s="158" t="s">
        <v>82</v>
      </c>
      <c r="AV1301" s="13" t="s">
        <v>82</v>
      </c>
      <c r="AW1301" s="13" t="s">
        <v>32</v>
      </c>
      <c r="AX1301" s="13" t="s">
        <v>73</v>
      </c>
      <c r="AY1301" s="158" t="s">
        <v>161</v>
      </c>
    </row>
    <row r="1302" spans="2:51" s="14" customFormat="1" ht="12">
      <c r="B1302" s="164"/>
      <c r="D1302" s="151" t="s">
        <v>173</v>
      </c>
      <c r="E1302" s="165" t="s">
        <v>3</v>
      </c>
      <c r="F1302" s="166" t="s">
        <v>192</v>
      </c>
      <c r="H1302" s="167">
        <v>5.210000000000001</v>
      </c>
      <c r="I1302" s="168"/>
      <c r="L1302" s="164"/>
      <c r="M1302" s="169"/>
      <c r="T1302" s="170"/>
      <c r="AT1302" s="165" t="s">
        <v>173</v>
      </c>
      <c r="AU1302" s="165" t="s">
        <v>82</v>
      </c>
      <c r="AV1302" s="14" t="s">
        <v>169</v>
      </c>
      <c r="AW1302" s="14" t="s">
        <v>32</v>
      </c>
      <c r="AX1302" s="14" t="s">
        <v>80</v>
      </c>
      <c r="AY1302" s="165" t="s">
        <v>161</v>
      </c>
    </row>
    <row r="1303" spans="2:65" s="1" customFormat="1" ht="44.25" customHeight="1">
      <c r="B1303" s="132"/>
      <c r="C1303" s="133" t="s">
        <v>1453</v>
      </c>
      <c r="D1303" s="133" t="s">
        <v>164</v>
      </c>
      <c r="E1303" s="134" t="s">
        <v>1394</v>
      </c>
      <c r="F1303" s="135" t="s">
        <v>1395</v>
      </c>
      <c r="G1303" s="136" t="s">
        <v>340</v>
      </c>
      <c r="H1303" s="137">
        <v>3.37</v>
      </c>
      <c r="I1303" s="138"/>
      <c r="J1303" s="139">
        <f>ROUND(I1303*H1303,2)</f>
        <v>0</v>
      </c>
      <c r="K1303" s="135" t="s">
        <v>168</v>
      </c>
      <c r="L1303" s="33"/>
      <c r="M1303" s="140" t="s">
        <v>3</v>
      </c>
      <c r="N1303" s="141" t="s">
        <v>44</v>
      </c>
      <c r="P1303" s="142">
        <f>O1303*H1303</f>
        <v>0</v>
      </c>
      <c r="Q1303" s="142">
        <v>0.01306</v>
      </c>
      <c r="R1303" s="142">
        <f>Q1303*H1303</f>
        <v>0.0440122</v>
      </c>
      <c r="S1303" s="142">
        <v>0</v>
      </c>
      <c r="T1303" s="143">
        <f>S1303*H1303</f>
        <v>0</v>
      </c>
      <c r="AR1303" s="144" t="s">
        <v>310</v>
      </c>
      <c r="AT1303" s="144" t="s">
        <v>164</v>
      </c>
      <c r="AU1303" s="144" t="s">
        <v>82</v>
      </c>
      <c r="AY1303" s="18" t="s">
        <v>161</v>
      </c>
      <c r="BE1303" s="145">
        <f>IF(N1303="základní",J1303,0)</f>
        <v>0</v>
      </c>
      <c r="BF1303" s="145">
        <f>IF(N1303="snížená",J1303,0)</f>
        <v>0</v>
      </c>
      <c r="BG1303" s="145">
        <f>IF(N1303="zákl. přenesená",J1303,0)</f>
        <v>0</v>
      </c>
      <c r="BH1303" s="145">
        <f>IF(N1303="sníž. přenesená",J1303,0)</f>
        <v>0</v>
      </c>
      <c r="BI1303" s="145">
        <f>IF(N1303="nulová",J1303,0)</f>
        <v>0</v>
      </c>
      <c r="BJ1303" s="18" t="s">
        <v>80</v>
      </c>
      <c r="BK1303" s="145">
        <f>ROUND(I1303*H1303,2)</f>
        <v>0</v>
      </c>
      <c r="BL1303" s="18" t="s">
        <v>310</v>
      </c>
      <c r="BM1303" s="144" t="s">
        <v>3548</v>
      </c>
    </row>
    <row r="1304" spans="2:47" s="1" customFormat="1" ht="12">
      <c r="B1304" s="33"/>
      <c r="D1304" s="146" t="s">
        <v>171</v>
      </c>
      <c r="F1304" s="147" t="s">
        <v>1397</v>
      </c>
      <c r="I1304" s="148"/>
      <c r="L1304" s="33"/>
      <c r="M1304" s="149"/>
      <c r="T1304" s="54"/>
      <c r="AT1304" s="18" t="s">
        <v>171</v>
      </c>
      <c r="AU1304" s="18" t="s">
        <v>82</v>
      </c>
    </row>
    <row r="1305" spans="2:51" s="12" customFormat="1" ht="12">
      <c r="B1305" s="150"/>
      <c r="D1305" s="151" t="s">
        <v>173</v>
      </c>
      <c r="E1305" s="152" t="s">
        <v>3</v>
      </c>
      <c r="F1305" s="153" t="s">
        <v>3058</v>
      </c>
      <c r="H1305" s="152" t="s">
        <v>3</v>
      </c>
      <c r="I1305" s="154"/>
      <c r="L1305" s="150"/>
      <c r="M1305" s="155"/>
      <c r="T1305" s="156"/>
      <c r="AT1305" s="152" t="s">
        <v>173</v>
      </c>
      <c r="AU1305" s="152" t="s">
        <v>82</v>
      </c>
      <c r="AV1305" s="12" t="s">
        <v>80</v>
      </c>
      <c r="AW1305" s="12" t="s">
        <v>32</v>
      </c>
      <c r="AX1305" s="12" t="s">
        <v>73</v>
      </c>
      <c r="AY1305" s="152" t="s">
        <v>161</v>
      </c>
    </row>
    <row r="1306" spans="2:51" s="13" customFormat="1" ht="12">
      <c r="B1306" s="157"/>
      <c r="D1306" s="151" t="s">
        <v>173</v>
      </c>
      <c r="E1306" s="158" t="s">
        <v>3</v>
      </c>
      <c r="F1306" s="159" t="s">
        <v>3549</v>
      </c>
      <c r="H1306" s="160">
        <v>3.37</v>
      </c>
      <c r="I1306" s="161"/>
      <c r="L1306" s="157"/>
      <c r="M1306" s="162"/>
      <c r="T1306" s="163"/>
      <c r="AT1306" s="158" t="s">
        <v>173</v>
      </c>
      <c r="AU1306" s="158" t="s">
        <v>82</v>
      </c>
      <c r="AV1306" s="13" t="s">
        <v>82</v>
      </c>
      <c r="AW1306" s="13" t="s">
        <v>32</v>
      </c>
      <c r="AX1306" s="13" t="s">
        <v>80</v>
      </c>
      <c r="AY1306" s="158" t="s">
        <v>161</v>
      </c>
    </row>
    <row r="1307" spans="2:65" s="1" customFormat="1" ht="66.75" customHeight="1">
      <c r="B1307" s="132"/>
      <c r="C1307" s="133" t="s">
        <v>1458</v>
      </c>
      <c r="D1307" s="133" t="s">
        <v>164</v>
      </c>
      <c r="E1307" s="134" t="s">
        <v>1404</v>
      </c>
      <c r="F1307" s="135" t="s">
        <v>1405</v>
      </c>
      <c r="G1307" s="136" t="s">
        <v>240</v>
      </c>
      <c r="H1307" s="137">
        <v>12.658</v>
      </c>
      <c r="I1307" s="138"/>
      <c r="J1307" s="139">
        <f>ROUND(I1307*H1307,2)</f>
        <v>0</v>
      </c>
      <c r="K1307" s="135" t="s">
        <v>168</v>
      </c>
      <c r="L1307" s="33"/>
      <c r="M1307" s="140" t="s">
        <v>3</v>
      </c>
      <c r="N1307" s="141" t="s">
        <v>44</v>
      </c>
      <c r="P1307" s="142">
        <f>O1307*H1307</f>
        <v>0</v>
      </c>
      <c r="Q1307" s="142">
        <v>0</v>
      </c>
      <c r="R1307" s="142">
        <f>Q1307*H1307</f>
        <v>0</v>
      </c>
      <c r="S1307" s="142">
        <v>0</v>
      </c>
      <c r="T1307" s="143">
        <f>S1307*H1307</f>
        <v>0</v>
      </c>
      <c r="AR1307" s="144" t="s">
        <v>310</v>
      </c>
      <c r="AT1307" s="144" t="s">
        <v>164</v>
      </c>
      <c r="AU1307" s="144" t="s">
        <v>82</v>
      </c>
      <c r="AY1307" s="18" t="s">
        <v>161</v>
      </c>
      <c r="BE1307" s="145">
        <f>IF(N1307="základní",J1307,0)</f>
        <v>0</v>
      </c>
      <c r="BF1307" s="145">
        <f>IF(N1307="snížená",J1307,0)</f>
        <v>0</v>
      </c>
      <c r="BG1307" s="145">
        <f>IF(N1307="zákl. přenesená",J1307,0)</f>
        <v>0</v>
      </c>
      <c r="BH1307" s="145">
        <f>IF(N1307="sníž. přenesená",J1307,0)</f>
        <v>0</v>
      </c>
      <c r="BI1307" s="145">
        <f>IF(N1307="nulová",J1307,0)</f>
        <v>0</v>
      </c>
      <c r="BJ1307" s="18" t="s">
        <v>80</v>
      </c>
      <c r="BK1307" s="145">
        <f>ROUND(I1307*H1307,2)</f>
        <v>0</v>
      </c>
      <c r="BL1307" s="18" t="s">
        <v>310</v>
      </c>
      <c r="BM1307" s="144" t="s">
        <v>3550</v>
      </c>
    </row>
    <row r="1308" spans="2:47" s="1" customFormat="1" ht="12">
      <c r="B1308" s="33"/>
      <c r="D1308" s="146" t="s">
        <v>171</v>
      </c>
      <c r="F1308" s="147" t="s">
        <v>1407</v>
      </c>
      <c r="I1308" s="148"/>
      <c r="L1308" s="33"/>
      <c r="M1308" s="149"/>
      <c r="T1308" s="54"/>
      <c r="AT1308" s="18" t="s">
        <v>171</v>
      </c>
      <c r="AU1308" s="18" t="s">
        <v>82</v>
      </c>
    </row>
    <row r="1309" spans="2:65" s="1" customFormat="1" ht="62.65" customHeight="1">
      <c r="B1309" s="132"/>
      <c r="C1309" s="133" t="s">
        <v>1462</v>
      </c>
      <c r="D1309" s="133" t="s">
        <v>164</v>
      </c>
      <c r="E1309" s="134" t="s">
        <v>1409</v>
      </c>
      <c r="F1309" s="135" t="s">
        <v>1410</v>
      </c>
      <c r="G1309" s="136" t="s">
        <v>240</v>
      </c>
      <c r="H1309" s="137">
        <v>12.658</v>
      </c>
      <c r="I1309" s="138"/>
      <c r="J1309" s="139">
        <f>ROUND(I1309*H1309,2)</f>
        <v>0</v>
      </c>
      <c r="K1309" s="135" t="s">
        <v>168</v>
      </c>
      <c r="L1309" s="33"/>
      <c r="M1309" s="140" t="s">
        <v>3</v>
      </c>
      <c r="N1309" s="141" t="s">
        <v>44</v>
      </c>
      <c r="P1309" s="142">
        <f>O1309*H1309</f>
        <v>0</v>
      </c>
      <c r="Q1309" s="142">
        <v>0</v>
      </c>
      <c r="R1309" s="142">
        <f>Q1309*H1309</f>
        <v>0</v>
      </c>
      <c r="S1309" s="142">
        <v>0</v>
      </c>
      <c r="T1309" s="143">
        <f>S1309*H1309</f>
        <v>0</v>
      </c>
      <c r="AR1309" s="144" t="s">
        <v>310</v>
      </c>
      <c r="AT1309" s="144" t="s">
        <v>164</v>
      </c>
      <c r="AU1309" s="144" t="s">
        <v>82</v>
      </c>
      <c r="AY1309" s="18" t="s">
        <v>161</v>
      </c>
      <c r="BE1309" s="145">
        <f>IF(N1309="základní",J1309,0)</f>
        <v>0</v>
      </c>
      <c r="BF1309" s="145">
        <f>IF(N1309="snížená",J1309,0)</f>
        <v>0</v>
      </c>
      <c r="BG1309" s="145">
        <f>IF(N1309="zákl. přenesená",J1309,0)</f>
        <v>0</v>
      </c>
      <c r="BH1309" s="145">
        <f>IF(N1309="sníž. přenesená",J1309,0)</f>
        <v>0</v>
      </c>
      <c r="BI1309" s="145">
        <f>IF(N1309="nulová",J1309,0)</f>
        <v>0</v>
      </c>
      <c r="BJ1309" s="18" t="s">
        <v>80</v>
      </c>
      <c r="BK1309" s="145">
        <f>ROUND(I1309*H1309,2)</f>
        <v>0</v>
      </c>
      <c r="BL1309" s="18" t="s">
        <v>310</v>
      </c>
      <c r="BM1309" s="144" t="s">
        <v>3551</v>
      </c>
    </row>
    <row r="1310" spans="2:47" s="1" customFormat="1" ht="12">
      <c r="B1310" s="33"/>
      <c r="D1310" s="146" t="s">
        <v>171</v>
      </c>
      <c r="F1310" s="147" t="s">
        <v>1412</v>
      </c>
      <c r="I1310" s="148"/>
      <c r="L1310" s="33"/>
      <c r="M1310" s="149"/>
      <c r="T1310" s="54"/>
      <c r="AT1310" s="18" t="s">
        <v>171</v>
      </c>
      <c r="AU1310" s="18" t="s">
        <v>82</v>
      </c>
    </row>
    <row r="1311" spans="2:63" s="11" customFormat="1" ht="22.9" customHeight="1">
      <c r="B1311" s="120"/>
      <c r="D1311" s="121" t="s">
        <v>72</v>
      </c>
      <c r="E1311" s="130" t="s">
        <v>1413</v>
      </c>
      <c r="F1311" s="130" t="s">
        <v>1414</v>
      </c>
      <c r="I1311" s="123"/>
      <c r="J1311" s="131">
        <f>BK1311</f>
        <v>0</v>
      </c>
      <c r="L1311" s="120"/>
      <c r="M1311" s="125"/>
      <c r="P1311" s="126">
        <f>SUM(P1312:P1323)</f>
        <v>0</v>
      </c>
      <c r="R1311" s="126">
        <f>SUM(R1312:R1323)</f>
        <v>0</v>
      </c>
      <c r="T1311" s="127">
        <f>SUM(T1312:T1323)</f>
        <v>0</v>
      </c>
      <c r="AR1311" s="121" t="s">
        <v>82</v>
      </c>
      <c r="AT1311" s="128" t="s">
        <v>72</v>
      </c>
      <c r="AU1311" s="128" t="s">
        <v>80</v>
      </c>
      <c r="AY1311" s="121" t="s">
        <v>161</v>
      </c>
      <c r="BK1311" s="129">
        <f>SUM(BK1312:BK1323)</f>
        <v>0</v>
      </c>
    </row>
    <row r="1312" spans="2:65" s="1" customFormat="1" ht="24.2" customHeight="1">
      <c r="B1312" s="132"/>
      <c r="C1312" s="133" t="s">
        <v>1466</v>
      </c>
      <c r="D1312" s="133" t="s">
        <v>164</v>
      </c>
      <c r="E1312" s="134" t="s">
        <v>1416</v>
      </c>
      <c r="F1312" s="135" t="s">
        <v>1417</v>
      </c>
      <c r="G1312" s="136" t="s">
        <v>167</v>
      </c>
      <c r="H1312" s="137">
        <v>47.732</v>
      </c>
      <c r="I1312" s="138"/>
      <c r="J1312" s="139">
        <f>ROUND(I1312*H1312,2)</f>
        <v>0</v>
      </c>
      <c r="K1312" s="135" t="s">
        <v>3</v>
      </c>
      <c r="L1312" s="33"/>
      <c r="M1312" s="140" t="s">
        <v>3</v>
      </c>
      <c r="N1312" s="141" t="s">
        <v>44</v>
      </c>
      <c r="P1312" s="142">
        <f>O1312*H1312</f>
        <v>0</v>
      </c>
      <c r="Q1312" s="142">
        <v>0</v>
      </c>
      <c r="R1312" s="142">
        <f>Q1312*H1312</f>
        <v>0</v>
      </c>
      <c r="S1312" s="142">
        <v>0</v>
      </c>
      <c r="T1312" s="143">
        <f>S1312*H1312</f>
        <v>0</v>
      </c>
      <c r="AR1312" s="144" t="s">
        <v>310</v>
      </c>
      <c r="AT1312" s="144" t="s">
        <v>164</v>
      </c>
      <c r="AU1312" s="144" t="s">
        <v>82</v>
      </c>
      <c r="AY1312" s="18" t="s">
        <v>161</v>
      </c>
      <c r="BE1312" s="145">
        <f>IF(N1312="základní",J1312,0)</f>
        <v>0</v>
      </c>
      <c r="BF1312" s="145">
        <f>IF(N1312="snížená",J1312,0)</f>
        <v>0</v>
      </c>
      <c r="BG1312" s="145">
        <f>IF(N1312="zákl. přenesená",J1312,0)</f>
        <v>0</v>
      </c>
      <c r="BH1312" s="145">
        <f>IF(N1312="sníž. přenesená",J1312,0)</f>
        <v>0</v>
      </c>
      <c r="BI1312" s="145">
        <f>IF(N1312="nulová",J1312,0)</f>
        <v>0</v>
      </c>
      <c r="BJ1312" s="18" t="s">
        <v>80</v>
      </c>
      <c r="BK1312" s="145">
        <f>ROUND(I1312*H1312,2)</f>
        <v>0</v>
      </c>
      <c r="BL1312" s="18" t="s">
        <v>310</v>
      </c>
      <c r="BM1312" s="144" t="s">
        <v>3552</v>
      </c>
    </row>
    <row r="1313" spans="2:51" s="12" customFormat="1" ht="12">
      <c r="B1313" s="150"/>
      <c r="D1313" s="151" t="s">
        <v>173</v>
      </c>
      <c r="E1313" s="152" t="s">
        <v>3</v>
      </c>
      <c r="F1313" s="153" t="s">
        <v>3263</v>
      </c>
      <c r="H1313" s="152" t="s">
        <v>3</v>
      </c>
      <c r="I1313" s="154"/>
      <c r="L1313" s="150"/>
      <c r="M1313" s="155"/>
      <c r="T1313" s="156"/>
      <c r="AT1313" s="152" t="s">
        <v>173</v>
      </c>
      <c r="AU1313" s="152" t="s">
        <v>82</v>
      </c>
      <c r="AV1313" s="12" t="s">
        <v>80</v>
      </c>
      <c r="AW1313" s="12" t="s">
        <v>32</v>
      </c>
      <c r="AX1313" s="12" t="s">
        <v>73</v>
      </c>
      <c r="AY1313" s="152" t="s">
        <v>161</v>
      </c>
    </row>
    <row r="1314" spans="2:51" s="13" customFormat="1" ht="12">
      <c r="B1314" s="157"/>
      <c r="D1314" s="151" t="s">
        <v>173</v>
      </c>
      <c r="E1314" s="158" t="s">
        <v>3</v>
      </c>
      <c r="F1314" s="159" t="s">
        <v>3553</v>
      </c>
      <c r="H1314" s="160">
        <v>47.732</v>
      </c>
      <c r="I1314" s="161"/>
      <c r="L1314" s="157"/>
      <c r="M1314" s="162"/>
      <c r="T1314" s="163"/>
      <c r="AT1314" s="158" t="s">
        <v>173</v>
      </c>
      <c r="AU1314" s="158" t="s">
        <v>82</v>
      </c>
      <c r="AV1314" s="13" t="s">
        <v>82</v>
      </c>
      <c r="AW1314" s="13" t="s">
        <v>32</v>
      </c>
      <c r="AX1314" s="13" t="s">
        <v>80</v>
      </c>
      <c r="AY1314" s="158" t="s">
        <v>161</v>
      </c>
    </row>
    <row r="1315" spans="2:65" s="1" customFormat="1" ht="16.5" customHeight="1">
      <c r="B1315" s="132"/>
      <c r="C1315" s="133" t="s">
        <v>1470</v>
      </c>
      <c r="D1315" s="133" t="s">
        <v>164</v>
      </c>
      <c r="E1315" s="134" t="s">
        <v>1420</v>
      </c>
      <c r="F1315" s="135" t="s">
        <v>3554</v>
      </c>
      <c r="G1315" s="136" t="s">
        <v>167</v>
      </c>
      <c r="H1315" s="137">
        <v>47.732</v>
      </c>
      <c r="I1315" s="138"/>
      <c r="J1315" s="139">
        <f>ROUND(I1315*H1315,2)</f>
        <v>0</v>
      </c>
      <c r="K1315" s="135" t="s">
        <v>3</v>
      </c>
      <c r="L1315" s="33"/>
      <c r="M1315" s="140" t="s">
        <v>3</v>
      </c>
      <c r="N1315" s="141" t="s">
        <v>44</v>
      </c>
      <c r="P1315" s="142">
        <f>O1315*H1315</f>
        <v>0</v>
      </c>
      <c r="Q1315" s="142">
        <v>0</v>
      </c>
      <c r="R1315" s="142">
        <f>Q1315*H1315</f>
        <v>0</v>
      </c>
      <c r="S1315" s="142">
        <v>0</v>
      </c>
      <c r="T1315" s="143">
        <f>S1315*H1315</f>
        <v>0</v>
      </c>
      <c r="AR1315" s="144" t="s">
        <v>310</v>
      </c>
      <c r="AT1315" s="144" t="s">
        <v>164</v>
      </c>
      <c r="AU1315" s="144" t="s">
        <v>82</v>
      </c>
      <c r="AY1315" s="18" t="s">
        <v>161</v>
      </c>
      <c r="BE1315" s="145">
        <f>IF(N1315="základní",J1315,0)</f>
        <v>0</v>
      </c>
      <c r="BF1315" s="145">
        <f>IF(N1315="snížená",J1315,0)</f>
        <v>0</v>
      </c>
      <c r="BG1315" s="145">
        <f>IF(N1315="zákl. přenesená",J1315,0)</f>
        <v>0</v>
      </c>
      <c r="BH1315" s="145">
        <f>IF(N1315="sníž. přenesená",J1315,0)</f>
        <v>0</v>
      </c>
      <c r="BI1315" s="145">
        <f>IF(N1315="nulová",J1315,0)</f>
        <v>0</v>
      </c>
      <c r="BJ1315" s="18" t="s">
        <v>80</v>
      </c>
      <c r="BK1315" s="145">
        <f>ROUND(I1315*H1315,2)</f>
        <v>0</v>
      </c>
      <c r="BL1315" s="18" t="s">
        <v>310</v>
      </c>
      <c r="BM1315" s="144" t="s">
        <v>3555</v>
      </c>
    </row>
    <row r="1316" spans="2:51" s="12" customFormat="1" ht="12">
      <c r="B1316" s="150"/>
      <c r="D1316" s="151" t="s">
        <v>173</v>
      </c>
      <c r="E1316" s="152" t="s">
        <v>3</v>
      </c>
      <c r="F1316" s="153" t="s">
        <v>3263</v>
      </c>
      <c r="H1316" s="152" t="s">
        <v>3</v>
      </c>
      <c r="I1316" s="154"/>
      <c r="L1316" s="150"/>
      <c r="M1316" s="155"/>
      <c r="T1316" s="156"/>
      <c r="AT1316" s="152" t="s">
        <v>173</v>
      </c>
      <c r="AU1316" s="152" t="s">
        <v>82</v>
      </c>
      <c r="AV1316" s="12" t="s">
        <v>80</v>
      </c>
      <c r="AW1316" s="12" t="s">
        <v>32</v>
      </c>
      <c r="AX1316" s="12" t="s">
        <v>73</v>
      </c>
      <c r="AY1316" s="152" t="s">
        <v>161</v>
      </c>
    </row>
    <row r="1317" spans="2:51" s="13" customFormat="1" ht="12">
      <c r="B1317" s="157"/>
      <c r="D1317" s="151" t="s">
        <v>173</v>
      </c>
      <c r="E1317" s="158" t="s">
        <v>3</v>
      </c>
      <c r="F1317" s="159" t="s">
        <v>3553</v>
      </c>
      <c r="H1317" s="160">
        <v>47.732</v>
      </c>
      <c r="I1317" s="161"/>
      <c r="L1317" s="157"/>
      <c r="M1317" s="162"/>
      <c r="T1317" s="163"/>
      <c r="AT1317" s="158" t="s">
        <v>173</v>
      </c>
      <c r="AU1317" s="158" t="s">
        <v>82</v>
      </c>
      <c r="AV1317" s="13" t="s">
        <v>82</v>
      </c>
      <c r="AW1317" s="13" t="s">
        <v>32</v>
      </c>
      <c r="AX1317" s="13" t="s">
        <v>80</v>
      </c>
      <c r="AY1317" s="158" t="s">
        <v>161</v>
      </c>
    </row>
    <row r="1318" spans="2:65" s="1" customFormat="1" ht="49.15" customHeight="1">
      <c r="B1318" s="132"/>
      <c r="C1318" s="133" t="s">
        <v>1474</v>
      </c>
      <c r="D1318" s="133" t="s">
        <v>164</v>
      </c>
      <c r="E1318" s="134" t="s">
        <v>1424</v>
      </c>
      <c r="F1318" s="135" t="s">
        <v>1425</v>
      </c>
      <c r="G1318" s="136" t="s">
        <v>167</v>
      </c>
      <c r="H1318" s="137">
        <v>47.732</v>
      </c>
      <c r="I1318" s="138"/>
      <c r="J1318" s="139">
        <f>ROUND(I1318*H1318,2)</f>
        <v>0</v>
      </c>
      <c r="K1318" s="135" t="s">
        <v>3</v>
      </c>
      <c r="L1318" s="33"/>
      <c r="M1318" s="140" t="s">
        <v>3</v>
      </c>
      <c r="N1318" s="141" t="s">
        <v>44</v>
      </c>
      <c r="P1318" s="142">
        <f>O1318*H1318</f>
        <v>0</v>
      </c>
      <c r="Q1318" s="142">
        <v>0</v>
      </c>
      <c r="R1318" s="142">
        <f>Q1318*H1318</f>
        <v>0</v>
      </c>
      <c r="S1318" s="142">
        <v>0</v>
      </c>
      <c r="T1318" s="143">
        <f>S1318*H1318</f>
        <v>0</v>
      </c>
      <c r="AR1318" s="144" t="s">
        <v>310</v>
      </c>
      <c r="AT1318" s="144" t="s">
        <v>164</v>
      </c>
      <c r="AU1318" s="144" t="s">
        <v>82</v>
      </c>
      <c r="AY1318" s="18" t="s">
        <v>161</v>
      </c>
      <c r="BE1318" s="145">
        <f>IF(N1318="základní",J1318,0)</f>
        <v>0</v>
      </c>
      <c r="BF1318" s="145">
        <f>IF(N1318="snížená",J1318,0)</f>
        <v>0</v>
      </c>
      <c r="BG1318" s="145">
        <f>IF(N1318="zákl. přenesená",J1318,0)</f>
        <v>0</v>
      </c>
      <c r="BH1318" s="145">
        <f>IF(N1318="sníž. přenesená",J1318,0)</f>
        <v>0</v>
      </c>
      <c r="BI1318" s="145">
        <f>IF(N1318="nulová",J1318,0)</f>
        <v>0</v>
      </c>
      <c r="BJ1318" s="18" t="s">
        <v>80</v>
      </c>
      <c r="BK1318" s="145">
        <f>ROUND(I1318*H1318,2)</f>
        <v>0</v>
      </c>
      <c r="BL1318" s="18" t="s">
        <v>310</v>
      </c>
      <c r="BM1318" s="144" t="s">
        <v>3556</v>
      </c>
    </row>
    <row r="1319" spans="2:51" s="12" customFormat="1" ht="12">
      <c r="B1319" s="150"/>
      <c r="D1319" s="151" t="s">
        <v>173</v>
      </c>
      <c r="E1319" s="152" t="s">
        <v>3</v>
      </c>
      <c r="F1319" s="153" t="s">
        <v>3263</v>
      </c>
      <c r="H1319" s="152" t="s">
        <v>3</v>
      </c>
      <c r="I1319" s="154"/>
      <c r="L1319" s="150"/>
      <c r="M1319" s="155"/>
      <c r="T1319" s="156"/>
      <c r="AT1319" s="152" t="s">
        <v>173</v>
      </c>
      <c r="AU1319" s="152" t="s">
        <v>82</v>
      </c>
      <c r="AV1319" s="12" t="s">
        <v>80</v>
      </c>
      <c r="AW1319" s="12" t="s">
        <v>32</v>
      </c>
      <c r="AX1319" s="12" t="s">
        <v>73</v>
      </c>
      <c r="AY1319" s="152" t="s">
        <v>161</v>
      </c>
    </row>
    <row r="1320" spans="2:51" s="13" customFormat="1" ht="12">
      <c r="B1320" s="157"/>
      <c r="D1320" s="151" t="s">
        <v>173</v>
      </c>
      <c r="E1320" s="158" t="s">
        <v>3</v>
      </c>
      <c r="F1320" s="159" t="s">
        <v>3553</v>
      </c>
      <c r="H1320" s="160">
        <v>47.732</v>
      </c>
      <c r="I1320" s="161"/>
      <c r="L1320" s="157"/>
      <c r="M1320" s="162"/>
      <c r="T1320" s="163"/>
      <c r="AT1320" s="158" t="s">
        <v>173</v>
      </c>
      <c r="AU1320" s="158" t="s">
        <v>82</v>
      </c>
      <c r="AV1320" s="13" t="s">
        <v>82</v>
      </c>
      <c r="AW1320" s="13" t="s">
        <v>32</v>
      </c>
      <c r="AX1320" s="13" t="s">
        <v>80</v>
      </c>
      <c r="AY1320" s="158" t="s">
        <v>161</v>
      </c>
    </row>
    <row r="1321" spans="2:65" s="1" customFormat="1" ht="24.2" customHeight="1">
      <c r="B1321" s="132"/>
      <c r="C1321" s="133" t="s">
        <v>1478</v>
      </c>
      <c r="D1321" s="133" t="s">
        <v>164</v>
      </c>
      <c r="E1321" s="134" t="s">
        <v>1428</v>
      </c>
      <c r="F1321" s="135" t="s">
        <v>1429</v>
      </c>
      <c r="G1321" s="136" t="s">
        <v>167</v>
      </c>
      <c r="H1321" s="137">
        <v>47.732</v>
      </c>
      <c r="I1321" s="138"/>
      <c r="J1321" s="139">
        <f>ROUND(I1321*H1321,2)</f>
        <v>0</v>
      </c>
      <c r="K1321" s="135" t="s">
        <v>3</v>
      </c>
      <c r="L1321" s="33"/>
      <c r="M1321" s="140" t="s">
        <v>3</v>
      </c>
      <c r="N1321" s="141" t="s">
        <v>44</v>
      </c>
      <c r="P1321" s="142">
        <f>O1321*H1321</f>
        <v>0</v>
      </c>
      <c r="Q1321" s="142">
        <v>0</v>
      </c>
      <c r="R1321" s="142">
        <f>Q1321*H1321</f>
        <v>0</v>
      </c>
      <c r="S1321" s="142">
        <v>0</v>
      </c>
      <c r="T1321" s="143">
        <f>S1321*H1321</f>
        <v>0</v>
      </c>
      <c r="AR1321" s="144" t="s">
        <v>310</v>
      </c>
      <c r="AT1321" s="144" t="s">
        <v>164</v>
      </c>
      <c r="AU1321" s="144" t="s">
        <v>82</v>
      </c>
      <c r="AY1321" s="18" t="s">
        <v>161</v>
      </c>
      <c r="BE1321" s="145">
        <f>IF(N1321="základní",J1321,0)</f>
        <v>0</v>
      </c>
      <c r="BF1321" s="145">
        <f>IF(N1321="snížená",J1321,0)</f>
        <v>0</v>
      </c>
      <c r="BG1321" s="145">
        <f>IF(N1321="zákl. přenesená",J1321,0)</f>
        <v>0</v>
      </c>
      <c r="BH1321" s="145">
        <f>IF(N1321="sníž. přenesená",J1321,0)</f>
        <v>0</v>
      </c>
      <c r="BI1321" s="145">
        <f>IF(N1321="nulová",J1321,0)</f>
        <v>0</v>
      </c>
      <c r="BJ1321" s="18" t="s">
        <v>80</v>
      </c>
      <c r="BK1321" s="145">
        <f>ROUND(I1321*H1321,2)</f>
        <v>0</v>
      </c>
      <c r="BL1321" s="18" t="s">
        <v>310</v>
      </c>
      <c r="BM1321" s="144" t="s">
        <v>3557</v>
      </c>
    </row>
    <row r="1322" spans="2:51" s="12" customFormat="1" ht="12">
      <c r="B1322" s="150"/>
      <c r="D1322" s="151" t="s">
        <v>173</v>
      </c>
      <c r="E1322" s="152" t="s">
        <v>3</v>
      </c>
      <c r="F1322" s="153" t="s">
        <v>3263</v>
      </c>
      <c r="H1322" s="152" t="s">
        <v>3</v>
      </c>
      <c r="I1322" s="154"/>
      <c r="L1322" s="150"/>
      <c r="M1322" s="155"/>
      <c r="T1322" s="156"/>
      <c r="AT1322" s="152" t="s">
        <v>173</v>
      </c>
      <c r="AU1322" s="152" t="s">
        <v>82</v>
      </c>
      <c r="AV1322" s="12" t="s">
        <v>80</v>
      </c>
      <c r="AW1322" s="12" t="s">
        <v>32</v>
      </c>
      <c r="AX1322" s="12" t="s">
        <v>73</v>
      </c>
      <c r="AY1322" s="152" t="s">
        <v>161</v>
      </c>
    </row>
    <row r="1323" spans="2:51" s="13" customFormat="1" ht="12">
      <c r="B1323" s="157"/>
      <c r="D1323" s="151" t="s">
        <v>173</v>
      </c>
      <c r="E1323" s="158" t="s">
        <v>3</v>
      </c>
      <c r="F1323" s="159" t="s">
        <v>3553</v>
      </c>
      <c r="H1323" s="160">
        <v>47.732</v>
      </c>
      <c r="I1323" s="161"/>
      <c r="L1323" s="157"/>
      <c r="M1323" s="162"/>
      <c r="T1323" s="163"/>
      <c r="AT1323" s="158" t="s">
        <v>173</v>
      </c>
      <c r="AU1323" s="158" t="s">
        <v>82</v>
      </c>
      <c r="AV1323" s="13" t="s">
        <v>82</v>
      </c>
      <c r="AW1323" s="13" t="s">
        <v>32</v>
      </c>
      <c r="AX1323" s="13" t="s">
        <v>80</v>
      </c>
      <c r="AY1323" s="158" t="s">
        <v>161</v>
      </c>
    </row>
    <row r="1324" spans="2:63" s="11" customFormat="1" ht="22.9" customHeight="1">
      <c r="B1324" s="120"/>
      <c r="D1324" s="121" t="s">
        <v>72</v>
      </c>
      <c r="E1324" s="130" t="s">
        <v>1431</v>
      </c>
      <c r="F1324" s="130" t="s">
        <v>1432</v>
      </c>
      <c r="I1324" s="123"/>
      <c r="J1324" s="131">
        <f>BK1324</f>
        <v>0</v>
      </c>
      <c r="L1324" s="120"/>
      <c r="M1324" s="125"/>
      <c r="P1324" s="126">
        <f>SUM(P1325:P1368)</f>
        <v>0</v>
      </c>
      <c r="R1324" s="126">
        <f>SUM(R1325:R1368)</f>
        <v>0</v>
      </c>
      <c r="T1324" s="127">
        <f>SUM(T1325:T1368)</f>
        <v>0.43</v>
      </c>
      <c r="AR1324" s="121" t="s">
        <v>82</v>
      </c>
      <c r="AT1324" s="128" t="s">
        <v>72</v>
      </c>
      <c r="AU1324" s="128" t="s">
        <v>80</v>
      </c>
      <c r="AY1324" s="121" t="s">
        <v>161</v>
      </c>
      <c r="BK1324" s="129">
        <f>SUM(BK1325:BK1368)</f>
        <v>0</v>
      </c>
    </row>
    <row r="1325" spans="2:65" s="1" customFormat="1" ht="24.2" customHeight="1">
      <c r="B1325" s="132"/>
      <c r="C1325" s="133" t="s">
        <v>1482</v>
      </c>
      <c r="D1325" s="133" t="s">
        <v>164</v>
      </c>
      <c r="E1325" s="134" t="s">
        <v>1639</v>
      </c>
      <c r="F1325" s="135" t="s">
        <v>3558</v>
      </c>
      <c r="G1325" s="136" t="s">
        <v>340</v>
      </c>
      <c r="H1325" s="137">
        <v>26.03</v>
      </c>
      <c r="I1325" s="138"/>
      <c r="J1325" s="139">
        <f aca="true" t="shared" si="30" ref="J1325:J1356">ROUND(I1325*H1325,2)</f>
        <v>0</v>
      </c>
      <c r="K1325" s="135" t="s">
        <v>3</v>
      </c>
      <c r="L1325" s="33"/>
      <c r="M1325" s="140" t="s">
        <v>3</v>
      </c>
      <c r="N1325" s="141" t="s">
        <v>44</v>
      </c>
      <c r="P1325" s="142">
        <f aca="true" t="shared" si="31" ref="P1325:P1356">O1325*H1325</f>
        <v>0</v>
      </c>
      <c r="Q1325" s="142">
        <v>0</v>
      </c>
      <c r="R1325" s="142">
        <f aca="true" t="shared" si="32" ref="R1325:R1356">Q1325*H1325</f>
        <v>0</v>
      </c>
      <c r="S1325" s="142">
        <v>0</v>
      </c>
      <c r="T1325" s="143">
        <f aca="true" t="shared" si="33" ref="T1325:T1356">S1325*H1325</f>
        <v>0</v>
      </c>
      <c r="AR1325" s="144" t="s">
        <v>310</v>
      </c>
      <c r="AT1325" s="144" t="s">
        <v>164</v>
      </c>
      <c r="AU1325" s="144" t="s">
        <v>82</v>
      </c>
      <c r="AY1325" s="18" t="s">
        <v>161</v>
      </c>
      <c r="BE1325" s="145">
        <f aca="true" t="shared" si="34" ref="BE1325:BE1356">IF(N1325="základní",J1325,0)</f>
        <v>0</v>
      </c>
      <c r="BF1325" s="145">
        <f aca="true" t="shared" si="35" ref="BF1325:BF1356">IF(N1325="snížená",J1325,0)</f>
        <v>0</v>
      </c>
      <c r="BG1325" s="145">
        <f aca="true" t="shared" si="36" ref="BG1325:BG1356">IF(N1325="zákl. přenesená",J1325,0)</f>
        <v>0</v>
      </c>
      <c r="BH1325" s="145">
        <f aca="true" t="shared" si="37" ref="BH1325:BH1356">IF(N1325="sníž. přenesená",J1325,0)</f>
        <v>0</v>
      </c>
      <c r="BI1325" s="145">
        <f aca="true" t="shared" si="38" ref="BI1325:BI1356">IF(N1325="nulová",J1325,0)</f>
        <v>0</v>
      </c>
      <c r="BJ1325" s="18" t="s">
        <v>80</v>
      </c>
      <c r="BK1325" s="145">
        <f aca="true" t="shared" si="39" ref="BK1325:BK1356">ROUND(I1325*H1325,2)</f>
        <v>0</v>
      </c>
      <c r="BL1325" s="18" t="s">
        <v>310</v>
      </c>
      <c r="BM1325" s="144" t="s">
        <v>3559</v>
      </c>
    </row>
    <row r="1326" spans="2:65" s="1" customFormat="1" ht="24.2" customHeight="1">
      <c r="B1326" s="132"/>
      <c r="C1326" s="133" t="s">
        <v>1486</v>
      </c>
      <c r="D1326" s="133" t="s">
        <v>164</v>
      </c>
      <c r="E1326" s="134" t="s">
        <v>1643</v>
      </c>
      <c r="F1326" s="135" t="s">
        <v>3560</v>
      </c>
      <c r="G1326" s="136" t="s">
        <v>340</v>
      </c>
      <c r="H1326" s="137">
        <v>4.7</v>
      </c>
      <c r="I1326" s="138"/>
      <c r="J1326" s="139">
        <f t="shared" si="30"/>
        <v>0</v>
      </c>
      <c r="K1326" s="135" t="s">
        <v>3</v>
      </c>
      <c r="L1326" s="33"/>
      <c r="M1326" s="140" t="s">
        <v>3</v>
      </c>
      <c r="N1326" s="141" t="s">
        <v>44</v>
      </c>
      <c r="P1326" s="142">
        <f t="shared" si="31"/>
        <v>0</v>
      </c>
      <c r="Q1326" s="142">
        <v>0</v>
      </c>
      <c r="R1326" s="142">
        <f t="shared" si="32"/>
        <v>0</v>
      </c>
      <c r="S1326" s="142">
        <v>0</v>
      </c>
      <c r="T1326" s="143">
        <f t="shared" si="33"/>
        <v>0</v>
      </c>
      <c r="AR1326" s="144" t="s">
        <v>310</v>
      </c>
      <c r="AT1326" s="144" t="s">
        <v>164</v>
      </c>
      <c r="AU1326" s="144" t="s">
        <v>82</v>
      </c>
      <c r="AY1326" s="18" t="s">
        <v>161</v>
      </c>
      <c r="BE1326" s="145">
        <f t="shared" si="34"/>
        <v>0</v>
      </c>
      <c r="BF1326" s="145">
        <f t="shared" si="35"/>
        <v>0</v>
      </c>
      <c r="BG1326" s="145">
        <f t="shared" si="36"/>
        <v>0</v>
      </c>
      <c r="BH1326" s="145">
        <f t="shared" si="37"/>
        <v>0</v>
      </c>
      <c r="BI1326" s="145">
        <f t="shared" si="38"/>
        <v>0</v>
      </c>
      <c r="BJ1326" s="18" t="s">
        <v>80</v>
      </c>
      <c r="BK1326" s="145">
        <f t="shared" si="39"/>
        <v>0</v>
      </c>
      <c r="BL1326" s="18" t="s">
        <v>310</v>
      </c>
      <c r="BM1326" s="144" t="s">
        <v>3561</v>
      </c>
    </row>
    <row r="1327" spans="2:65" s="1" customFormat="1" ht="24.2" customHeight="1">
      <c r="B1327" s="132"/>
      <c r="C1327" s="133" t="s">
        <v>1490</v>
      </c>
      <c r="D1327" s="133" t="s">
        <v>164</v>
      </c>
      <c r="E1327" s="134" t="s">
        <v>3562</v>
      </c>
      <c r="F1327" s="135" t="s">
        <v>3563</v>
      </c>
      <c r="G1327" s="136" t="s">
        <v>340</v>
      </c>
      <c r="H1327" s="137">
        <v>1.35</v>
      </c>
      <c r="I1327" s="138"/>
      <c r="J1327" s="139">
        <f t="shared" si="30"/>
        <v>0</v>
      </c>
      <c r="K1327" s="135" t="s">
        <v>3</v>
      </c>
      <c r="L1327" s="33"/>
      <c r="M1327" s="140" t="s">
        <v>3</v>
      </c>
      <c r="N1327" s="141" t="s">
        <v>44</v>
      </c>
      <c r="P1327" s="142">
        <f t="shared" si="31"/>
        <v>0</v>
      </c>
      <c r="Q1327" s="142">
        <v>0</v>
      </c>
      <c r="R1327" s="142">
        <f t="shared" si="32"/>
        <v>0</v>
      </c>
      <c r="S1327" s="142">
        <v>0</v>
      </c>
      <c r="T1327" s="143">
        <f t="shared" si="33"/>
        <v>0</v>
      </c>
      <c r="AR1327" s="144" t="s">
        <v>310</v>
      </c>
      <c r="AT1327" s="144" t="s">
        <v>164</v>
      </c>
      <c r="AU1327" s="144" t="s">
        <v>82</v>
      </c>
      <c r="AY1327" s="18" t="s">
        <v>161</v>
      </c>
      <c r="BE1327" s="145">
        <f t="shared" si="34"/>
        <v>0</v>
      </c>
      <c r="BF1327" s="145">
        <f t="shared" si="35"/>
        <v>0</v>
      </c>
      <c r="BG1327" s="145">
        <f t="shared" si="36"/>
        <v>0</v>
      </c>
      <c r="BH1327" s="145">
        <f t="shared" si="37"/>
        <v>0</v>
      </c>
      <c r="BI1327" s="145">
        <f t="shared" si="38"/>
        <v>0</v>
      </c>
      <c r="BJ1327" s="18" t="s">
        <v>80</v>
      </c>
      <c r="BK1327" s="145">
        <f t="shared" si="39"/>
        <v>0</v>
      </c>
      <c r="BL1327" s="18" t="s">
        <v>310</v>
      </c>
      <c r="BM1327" s="144" t="s">
        <v>3564</v>
      </c>
    </row>
    <row r="1328" spans="2:65" s="1" customFormat="1" ht="24.2" customHeight="1">
      <c r="B1328" s="132"/>
      <c r="C1328" s="133" t="s">
        <v>1494</v>
      </c>
      <c r="D1328" s="133" t="s">
        <v>164</v>
      </c>
      <c r="E1328" s="134" t="s">
        <v>3565</v>
      </c>
      <c r="F1328" s="135" t="s">
        <v>3566</v>
      </c>
      <c r="G1328" s="136" t="s">
        <v>340</v>
      </c>
      <c r="H1328" s="137">
        <v>1.88</v>
      </c>
      <c r="I1328" s="138"/>
      <c r="J1328" s="139">
        <f t="shared" si="30"/>
        <v>0</v>
      </c>
      <c r="K1328" s="135" t="s">
        <v>3</v>
      </c>
      <c r="L1328" s="33"/>
      <c r="M1328" s="140" t="s">
        <v>3</v>
      </c>
      <c r="N1328" s="141" t="s">
        <v>44</v>
      </c>
      <c r="P1328" s="142">
        <f t="shared" si="31"/>
        <v>0</v>
      </c>
      <c r="Q1328" s="142">
        <v>0</v>
      </c>
      <c r="R1328" s="142">
        <f t="shared" si="32"/>
        <v>0</v>
      </c>
      <c r="S1328" s="142">
        <v>0</v>
      </c>
      <c r="T1328" s="143">
        <f t="shared" si="33"/>
        <v>0</v>
      </c>
      <c r="AR1328" s="144" t="s">
        <v>310</v>
      </c>
      <c r="AT1328" s="144" t="s">
        <v>164</v>
      </c>
      <c r="AU1328" s="144" t="s">
        <v>82</v>
      </c>
      <c r="AY1328" s="18" t="s">
        <v>161</v>
      </c>
      <c r="BE1328" s="145">
        <f t="shared" si="34"/>
        <v>0</v>
      </c>
      <c r="BF1328" s="145">
        <f t="shared" si="35"/>
        <v>0</v>
      </c>
      <c r="BG1328" s="145">
        <f t="shared" si="36"/>
        <v>0</v>
      </c>
      <c r="BH1328" s="145">
        <f t="shared" si="37"/>
        <v>0</v>
      </c>
      <c r="BI1328" s="145">
        <f t="shared" si="38"/>
        <v>0</v>
      </c>
      <c r="BJ1328" s="18" t="s">
        <v>80</v>
      </c>
      <c r="BK1328" s="145">
        <f t="shared" si="39"/>
        <v>0</v>
      </c>
      <c r="BL1328" s="18" t="s">
        <v>310</v>
      </c>
      <c r="BM1328" s="144" t="s">
        <v>3567</v>
      </c>
    </row>
    <row r="1329" spans="2:65" s="1" customFormat="1" ht="49.15" customHeight="1">
      <c r="B1329" s="132"/>
      <c r="C1329" s="133" t="s">
        <v>1498</v>
      </c>
      <c r="D1329" s="133" t="s">
        <v>164</v>
      </c>
      <c r="E1329" s="134" t="s">
        <v>3568</v>
      </c>
      <c r="F1329" s="135" t="s">
        <v>3569</v>
      </c>
      <c r="G1329" s="136" t="s">
        <v>212</v>
      </c>
      <c r="H1329" s="137">
        <v>2</v>
      </c>
      <c r="I1329" s="138"/>
      <c r="J1329" s="139">
        <f t="shared" si="30"/>
        <v>0</v>
      </c>
      <c r="K1329" s="135" t="s">
        <v>3</v>
      </c>
      <c r="L1329" s="33"/>
      <c r="M1329" s="140" t="s">
        <v>3</v>
      </c>
      <c r="N1329" s="141" t="s">
        <v>44</v>
      </c>
      <c r="P1329" s="142">
        <f t="shared" si="31"/>
        <v>0</v>
      </c>
      <c r="Q1329" s="142">
        <v>0</v>
      </c>
      <c r="R1329" s="142">
        <f t="shared" si="32"/>
        <v>0</v>
      </c>
      <c r="S1329" s="142">
        <v>0</v>
      </c>
      <c r="T1329" s="143">
        <f t="shared" si="33"/>
        <v>0</v>
      </c>
      <c r="AR1329" s="144" t="s">
        <v>310</v>
      </c>
      <c r="AT1329" s="144" t="s">
        <v>164</v>
      </c>
      <c r="AU1329" s="144" t="s">
        <v>82</v>
      </c>
      <c r="AY1329" s="18" t="s">
        <v>161</v>
      </c>
      <c r="BE1329" s="145">
        <f t="shared" si="34"/>
        <v>0</v>
      </c>
      <c r="BF1329" s="145">
        <f t="shared" si="35"/>
        <v>0</v>
      </c>
      <c r="BG1329" s="145">
        <f t="shared" si="36"/>
        <v>0</v>
      </c>
      <c r="BH1329" s="145">
        <f t="shared" si="37"/>
        <v>0</v>
      </c>
      <c r="BI1329" s="145">
        <f t="shared" si="38"/>
        <v>0</v>
      </c>
      <c r="BJ1329" s="18" t="s">
        <v>80</v>
      </c>
      <c r="BK1329" s="145">
        <f t="shared" si="39"/>
        <v>0</v>
      </c>
      <c r="BL1329" s="18" t="s">
        <v>310</v>
      </c>
      <c r="BM1329" s="144" t="s">
        <v>3570</v>
      </c>
    </row>
    <row r="1330" spans="2:65" s="1" customFormat="1" ht="49.15" customHeight="1">
      <c r="B1330" s="132"/>
      <c r="C1330" s="133" t="s">
        <v>1502</v>
      </c>
      <c r="D1330" s="133" t="s">
        <v>164</v>
      </c>
      <c r="E1330" s="134" t="s">
        <v>3571</v>
      </c>
      <c r="F1330" s="135" t="s">
        <v>3572</v>
      </c>
      <c r="G1330" s="136" t="s">
        <v>212</v>
      </c>
      <c r="H1330" s="137">
        <v>1</v>
      </c>
      <c r="I1330" s="138"/>
      <c r="J1330" s="139">
        <f t="shared" si="30"/>
        <v>0</v>
      </c>
      <c r="K1330" s="135" t="s">
        <v>3</v>
      </c>
      <c r="L1330" s="33"/>
      <c r="M1330" s="140" t="s">
        <v>3</v>
      </c>
      <c r="N1330" s="141" t="s">
        <v>44</v>
      </c>
      <c r="P1330" s="142">
        <f t="shared" si="31"/>
        <v>0</v>
      </c>
      <c r="Q1330" s="142">
        <v>0</v>
      </c>
      <c r="R1330" s="142">
        <f t="shared" si="32"/>
        <v>0</v>
      </c>
      <c r="S1330" s="142">
        <v>0</v>
      </c>
      <c r="T1330" s="143">
        <f t="shared" si="33"/>
        <v>0</v>
      </c>
      <c r="AR1330" s="144" t="s">
        <v>310</v>
      </c>
      <c r="AT1330" s="144" t="s">
        <v>164</v>
      </c>
      <c r="AU1330" s="144" t="s">
        <v>82</v>
      </c>
      <c r="AY1330" s="18" t="s">
        <v>161</v>
      </c>
      <c r="BE1330" s="145">
        <f t="shared" si="34"/>
        <v>0</v>
      </c>
      <c r="BF1330" s="145">
        <f t="shared" si="35"/>
        <v>0</v>
      </c>
      <c r="BG1330" s="145">
        <f t="shared" si="36"/>
        <v>0</v>
      </c>
      <c r="BH1330" s="145">
        <f t="shared" si="37"/>
        <v>0</v>
      </c>
      <c r="BI1330" s="145">
        <f t="shared" si="38"/>
        <v>0</v>
      </c>
      <c r="BJ1330" s="18" t="s">
        <v>80</v>
      </c>
      <c r="BK1330" s="145">
        <f t="shared" si="39"/>
        <v>0</v>
      </c>
      <c r="BL1330" s="18" t="s">
        <v>310</v>
      </c>
      <c r="BM1330" s="144" t="s">
        <v>3573</v>
      </c>
    </row>
    <row r="1331" spans="2:65" s="1" customFormat="1" ht="44.25" customHeight="1">
      <c r="B1331" s="132"/>
      <c r="C1331" s="133" t="s">
        <v>1506</v>
      </c>
      <c r="D1331" s="133" t="s">
        <v>164</v>
      </c>
      <c r="E1331" s="134" t="s">
        <v>3574</v>
      </c>
      <c r="F1331" s="135" t="s">
        <v>3575</v>
      </c>
      <c r="G1331" s="136" t="s">
        <v>212</v>
      </c>
      <c r="H1331" s="137">
        <v>3</v>
      </c>
      <c r="I1331" s="138"/>
      <c r="J1331" s="139">
        <f t="shared" si="30"/>
        <v>0</v>
      </c>
      <c r="K1331" s="135" t="s">
        <v>3</v>
      </c>
      <c r="L1331" s="33"/>
      <c r="M1331" s="140" t="s">
        <v>3</v>
      </c>
      <c r="N1331" s="141" t="s">
        <v>44</v>
      </c>
      <c r="P1331" s="142">
        <f t="shared" si="31"/>
        <v>0</v>
      </c>
      <c r="Q1331" s="142">
        <v>0</v>
      </c>
      <c r="R1331" s="142">
        <f t="shared" si="32"/>
        <v>0</v>
      </c>
      <c r="S1331" s="142">
        <v>0</v>
      </c>
      <c r="T1331" s="143">
        <f t="shared" si="33"/>
        <v>0</v>
      </c>
      <c r="AR1331" s="144" t="s">
        <v>310</v>
      </c>
      <c r="AT1331" s="144" t="s">
        <v>164</v>
      </c>
      <c r="AU1331" s="144" t="s">
        <v>82</v>
      </c>
      <c r="AY1331" s="18" t="s">
        <v>161</v>
      </c>
      <c r="BE1331" s="145">
        <f t="shared" si="34"/>
        <v>0</v>
      </c>
      <c r="BF1331" s="145">
        <f t="shared" si="35"/>
        <v>0</v>
      </c>
      <c r="BG1331" s="145">
        <f t="shared" si="36"/>
        <v>0</v>
      </c>
      <c r="BH1331" s="145">
        <f t="shared" si="37"/>
        <v>0</v>
      </c>
      <c r="BI1331" s="145">
        <f t="shared" si="38"/>
        <v>0</v>
      </c>
      <c r="BJ1331" s="18" t="s">
        <v>80</v>
      </c>
      <c r="BK1331" s="145">
        <f t="shared" si="39"/>
        <v>0</v>
      </c>
      <c r="BL1331" s="18" t="s">
        <v>310</v>
      </c>
      <c r="BM1331" s="144" t="s">
        <v>3576</v>
      </c>
    </row>
    <row r="1332" spans="2:65" s="1" customFormat="1" ht="49.15" customHeight="1">
      <c r="B1332" s="132"/>
      <c r="C1332" s="133" t="s">
        <v>1510</v>
      </c>
      <c r="D1332" s="133" t="s">
        <v>164</v>
      </c>
      <c r="E1332" s="134" t="s">
        <v>3577</v>
      </c>
      <c r="F1332" s="135" t="s">
        <v>3578</v>
      </c>
      <c r="G1332" s="136" t="s">
        <v>212</v>
      </c>
      <c r="H1332" s="137">
        <v>1</v>
      </c>
      <c r="I1332" s="138"/>
      <c r="J1332" s="139">
        <f t="shared" si="30"/>
        <v>0</v>
      </c>
      <c r="K1332" s="135" t="s">
        <v>3</v>
      </c>
      <c r="L1332" s="33"/>
      <c r="M1332" s="140" t="s">
        <v>3</v>
      </c>
      <c r="N1332" s="141" t="s">
        <v>44</v>
      </c>
      <c r="P1332" s="142">
        <f t="shared" si="31"/>
        <v>0</v>
      </c>
      <c r="Q1332" s="142">
        <v>0</v>
      </c>
      <c r="R1332" s="142">
        <f t="shared" si="32"/>
        <v>0</v>
      </c>
      <c r="S1332" s="142">
        <v>0</v>
      </c>
      <c r="T1332" s="143">
        <f t="shared" si="33"/>
        <v>0</v>
      </c>
      <c r="AR1332" s="144" t="s">
        <v>310</v>
      </c>
      <c r="AT1332" s="144" t="s">
        <v>164</v>
      </c>
      <c r="AU1332" s="144" t="s">
        <v>82</v>
      </c>
      <c r="AY1332" s="18" t="s">
        <v>161</v>
      </c>
      <c r="BE1332" s="145">
        <f t="shared" si="34"/>
        <v>0</v>
      </c>
      <c r="BF1332" s="145">
        <f t="shared" si="35"/>
        <v>0</v>
      </c>
      <c r="BG1332" s="145">
        <f t="shared" si="36"/>
        <v>0</v>
      </c>
      <c r="BH1332" s="145">
        <f t="shared" si="37"/>
        <v>0</v>
      </c>
      <c r="BI1332" s="145">
        <f t="shared" si="38"/>
        <v>0</v>
      </c>
      <c r="BJ1332" s="18" t="s">
        <v>80</v>
      </c>
      <c r="BK1332" s="145">
        <f t="shared" si="39"/>
        <v>0</v>
      </c>
      <c r="BL1332" s="18" t="s">
        <v>310</v>
      </c>
      <c r="BM1332" s="144" t="s">
        <v>3579</v>
      </c>
    </row>
    <row r="1333" spans="2:65" s="1" customFormat="1" ht="49.15" customHeight="1">
      <c r="B1333" s="132"/>
      <c r="C1333" s="133" t="s">
        <v>1514</v>
      </c>
      <c r="D1333" s="133" t="s">
        <v>164</v>
      </c>
      <c r="E1333" s="134" t="s">
        <v>3580</v>
      </c>
      <c r="F1333" s="135" t="s">
        <v>3581</v>
      </c>
      <c r="G1333" s="136" t="s">
        <v>212</v>
      </c>
      <c r="H1333" s="137">
        <v>2</v>
      </c>
      <c r="I1333" s="138"/>
      <c r="J1333" s="139">
        <f t="shared" si="30"/>
        <v>0</v>
      </c>
      <c r="K1333" s="135" t="s">
        <v>3</v>
      </c>
      <c r="L1333" s="33"/>
      <c r="M1333" s="140" t="s">
        <v>3</v>
      </c>
      <c r="N1333" s="141" t="s">
        <v>44</v>
      </c>
      <c r="P1333" s="142">
        <f t="shared" si="31"/>
        <v>0</v>
      </c>
      <c r="Q1333" s="142">
        <v>0</v>
      </c>
      <c r="R1333" s="142">
        <f t="shared" si="32"/>
        <v>0</v>
      </c>
      <c r="S1333" s="142">
        <v>0</v>
      </c>
      <c r="T1333" s="143">
        <f t="shared" si="33"/>
        <v>0</v>
      </c>
      <c r="AR1333" s="144" t="s">
        <v>310</v>
      </c>
      <c r="AT1333" s="144" t="s">
        <v>164</v>
      </c>
      <c r="AU1333" s="144" t="s">
        <v>82</v>
      </c>
      <c r="AY1333" s="18" t="s">
        <v>161</v>
      </c>
      <c r="BE1333" s="145">
        <f t="shared" si="34"/>
        <v>0</v>
      </c>
      <c r="BF1333" s="145">
        <f t="shared" si="35"/>
        <v>0</v>
      </c>
      <c r="BG1333" s="145">
        <f t="shared" si="36"/>
        <v>0</v>
      </c>
      <c r="BH1333" s="145">
        <f t="shared" si="37"/>
        <v>0</v>
      </c>
      <c r="BI1333" s="145">
        <f t="shared" si="38"/>
        <v>0</v>
      </c>
      <c r="BJ1333" s="18" t="s">
        <v>80</v>
      </c>
      <c r="BK1333" s="145">
        <f t="shared" si="39"/>
        <v>0</v>
      </c>
      <c r="BL1333" s="18" t="s">
        <v>310</v>
      </c>
      <c r="BM1333" s="144" t="s">
        <v>3582</v>
      </c>
    </row>
    <row r="1334" spans="2:65" s="1" customFormat="1" ht="49.15" customHeight="1">
      <c r="B1334" s="132"/>
      <c r="C1334" s="133" t="s">
        <v>1518</v>
      </c>
      <c r="D1334" s="133" t="s">
        <v>164</v>
      </c>
      <c r="E1334" s="134" t="s">
        <v>3583</v>
      </c>
      <c r="F1334" s="135" t="s">
        <v>3584</v>
      </c>
      <c r="G1334" s="136" t="s">
        <v>212</v>
      </c>
      <c r="H1334" s="137">
        <v>1</v>
      </c>
      <c r="I1334" s="138"/>
      <c r="J1334" s="139">
        <f t="shared" si="30"/>
        <v>0</v>
      </c>
      <c r="K1334" s="135" t="s">
        <v>3</v>
      </c>
      <c r="L1334" s="33"/>
      <c r="M1334" s="140" t="s">
        <v>3</v>
      </c>
      <c r="N1334" s="141" t="s">
        <v>44</v>
      </c>
      <c r="P1334" s="142">
        <f t="shared" si="31"/>
        <v>0</v>
      </c>
      <c r="Q1334" s="142">
        <v>0</v>
      </c>
      <c r="R1334" s="142">
        <f t="shared" si="32"/>
        <v>0</v>
      </c>
      <c r="S1334" s="142">
        <v>0</v>
      </c>
      <c r="T1334" s="143">
        <f t="shared" si="33"/>
        <v>0</v>
      </c>
      <c r="AR1334" s="144" t="s">
        <v>310</v>
      </c>
      <c r="AT1334" s="144" t="s">
        <v>164</v>
      </c>
      <c r="AU1334" s="144" t="s">
        <v>82</v>
      </c>
      <c r="AY1334" s="18" t="s">
        <v>161</v>
      </c>
      <c r="BE1334" s="145">
        <f t="shared" si="34"/>
        <v>0</v>
      </c>
      <c r="BF1334" s="145">
        <f t="shared" si="35"/>
        <v>0</v>
      </c>
      <c r="BG1334" s="145">
        <f t="shared" si="36"/>
        <v>0</v>
      </c>
      <c r="BH1334" s="145">
        <f t="shared" si="37"/>
        <v>0</v>
      </c>
      <c r="BI1334" s="145">
        <f t="shared" si="38"/>
        <v>0</v>
      </c>
      <c r="BJ1334" s="18" t="s">
        <v>80</v>
      </c>
      <c r="BK1334" s="145">
        <f t="shared" si="39"/>
        <v>0</v>
      </c>
      <c r="BL1334" s="18" t="s">
        <v>310</v>
      </c>
      <c r="BM1334" s="144" t="s">
        <v>3585</v>
      </c>
    </row>
    <row r="1335" spans="2:65" s="1" customFormat="1" ht="49.15" customHeight="1">
      <c r="B1335" s="132"/>
      <c r="C1335" s="133" t="s">
        <v>1522</v>
      </c>
      <c r="D1335" s="133" t="s">
        <v>164</v>
      </c>
      <c r="E1335" s="134" t="s">
        <v>3586</v>
      </c>
      <c r="F1335" s="135" t="s">
        <v>3587</v>
      </c>
      <c r="G1335" s="136" t="s">
        <v>212</v>
      </c>
      <c r="H1335" s="137">
        <v>1</v>
      </c>
      <c r="I1335" s="138"/>
      <c r="J1335" s="139">
        <f t="shared" si="30"/>
        <v>0</v>
      </c>
      <c r="K1335" s="135" t="s">
        <v>3</v>
      </c>
      <c r="L1335" s="33"/>
      <c r="M1335" s="140" t="s">
        <v>3</v>
      </c>
      <c r="N1335" s="141" t="s">
        <v>44</v>
      </c>
      <c r="P1335" s="142">
        <f t="shared" si="31"/>
        <v>0</v>
      </c>
      <c r="Q1335" s="142">
        <v>0</v>
      </c>
      <c r="R1335" s="142">
        <f t="shared" si="32"/>
        <v>0</v>
      </c>
      <c r="S1335" s="142">
        <v>0</v>
      </c>
      <c r="T1335" s="143">
        <f t="shared" si="33"/>
        <v>0</v>
      </c>
      <c r="AR1335" s="144" t="s">
        <v>310</v>
      </c>
      <c r="AT1335" s="144" t="s">
        <v>164</v>
      </c>
      <c r="AU1335" s="144" t="s">
        <v>82</v>
      </c>
      <c r="AY1335" s="18" t="s">
        <v>161</v>
      </c>
      <c r="BE1335" s="145">
        <f t="shared" si="34"/>
        <v>0</v>
      </c>
      <c r="BF1335" s="145">
        <f t="shared" si="35"/>
        <v>0</v>
      </c>
      <c r="BG1335" s="145">
        <f t="shared" si="36"/>
        <v>0</v>
      </c>
      <c r="BH1335" s="145">
        <f t="shared" si="37"/>
        <v>0</v>
      </c>
      <c r="BI1335" s="145">
        <f t="shared" si="38"/>
        <v>0</v>
      </c>
      <c r="BJ1335" s="18" t="s">
        <v>80</v>
      </c>
      <c r="BK1335" s="145">
        <f t="shared" si="39"/>
        <v>0</v>
      </c>
      <c r="BL1335" s="18" t="s">
        <v>310</v>
      </c>
      <c r="BM1335" s="144" t="s">
        <v>3588</v>
      </c>
    </row>
    <row r="1336" spans="2:65" s="1" customFormat="1" ht="49.15" customHeight="1">
      <c r="B1336" s="132"/>
      <c r="C1336" s="133" t="s">
        <v>1526</v>
      </c>
      <c r="D1336" s="133" t="s">
        <v>164</v>
      </c>
      <c r="E1336" s="134" t="s">
        <v>3589</v>
      </c>
      <c r="F1336" s="135" t="s">
        <v>3590</v>
      </c>
      <c r="G1336" s="136" t="s">
        <v>212</v>
      </c>
      <c r="H1336" s="137">
        <v>1</v>
      </c>
      <c r="I1336" s="138"/>
      <c r="J1336" s="139">
        <f t="shared" si="30"/>
        <v>0</v>
      </c>
      <c r="K1336" s="135" t="s">
        <v>3</v>
      </c>
      <c r="L1336" s="33"/>
      <c r="M1336" s="140" t="s">
        <v>3</v>
      </c>
      <c r="N1336" s="141" t="s">
        <v>44</v>
      </c>
      <c r="P1336" s="142">
        <f t="shared" si="31"/>
        <v>0</v>
      </c>
      <c r="Q1336" s="142">
        <v>0</v>
      </c>
      <c r="R1336" s="142">
        <f t="shared" si="32"/>
        <v>0</v>
      </c>
      <c r="S1336" s="142">
        <v>0</v>
      </c>
      <c r="T1336" s="143">
        <f t="shared" si="33"/>
        <v>0</v>
      </c>
      <c r="AR1336" s="144" t="s">
        <v>310</v>
      </c>
      <c r="AT1336" s="144" t="s">
        <v>164</v>
      </c>
      <c r="AU1336" s="144" t="s">
        <v>82</v>
      </c>
      <c r="AY1336" s="18" t="s">
        <v>161</v>
      </c>
      <c r="BE1336" s="145">
        <f t="shared" si="34"/>
        <v>0</v>
      </c>
      <c r="BF1336" s="145">
        <f t="shared" si="35"/>
        <v>0</v>
      </c>
      <c r="BG1336" s="145">
        <f t="shared" si="36"/>
        <v>0</v>
      </c>
      <c r="BH1336" s="145">
        <f t="shared" si="37"/>
        <v>0</v>
      </c>
      <c r="BI1336" s="145">
        <f t="shared" si="38"/>
        <v>0</v>
      </c>
      <c r="BJ1336" s="18" t="s">
        <v>80</v>
      </c>
      <c r="BK1336" s="145">
        <f t="shared" si="39"/>
        <v>0</v>
      </c>
      <c r="BL1336" s="18" t="s">
        <v>310</v>
      </c>
      <c r="BM1336" s="144" t="s">
        <v>3591</v>
      </c>
    </row>
    <row r="1337" spans="2:65" s="1" customFormat="1" ht="44.25" customHeight="1">
      <c r="B1337" s="132"/>
      <c r="C1337" s="133" t="s">
        <v>1530</v>
      </c>
      <c r="D1337" s="133" t="s">
        <v>164</v>
      </c>
      <c r="E1337" s="134" t="s">
        <v>3592</v>
      </c>
      <c r="F1337" s="135" t="s">
        <v>3593</v>
      </c>
      <c r="G1337" s="136" t="s">
        <v>212</v>
      </c>
      <c r="H1337" s="137">
        <v>1</v>
      </c>
      <c r="I1337" s="138"/>
      <c r="J1337" s="139">
        <f t="shared" si="30"/>
        <v>0</v>
      </c>
      <c r="K1337" s="135" t="s">
        <v>3</v>
      </c>
      <c r="L1337" s="33"/>
      <c r="M1337" s="140" t="s">
        <v>3</v>
      </c>
      <c r="N1337" s="141" t="s">
        <v>44</v>
      </c>
      <c r="P1337" s="142">
        <f t="shared" si="31"/>
        <v>0</v>
      </c>
      <c r="Q1337" s="142">
        <v>0</v>
      </c>
      <c r="R1337" s="142">
        <f t="shared" si="32"/>
        <v>0</v>
      </c>
      <c r="S1337" s="142">
        <v>0</v>
      </c>
      <c r="T1337" s="143">
        <f t="shared" si="33"/>
        <v>0</v>
      </c>
      <c r="AR1337" s="144" t="s">
        <v>310</v>
      </c>
      <c r="AT1337" s="144" t="s">
        <v>164</v>
      </c>
      <c r="AU1337" s="144" t="s">
        <v>82</v>
      </c>
      <c r="AY1337" s="18" t="s">
        <v>161</v>
      </c>
      <c r="BE1337" s="145">
        <f t="shared" si="34"/>
        <v>0</v>
      </c>
      <c r="BF1337" s="145">
        <f t="shared" si="35"/>
        <v>0</v>
      </c>
      <c r="BG1337" s="145">
        <f t="shared" si="36"/>
        <v>0</v>
      </c>
      <c r="BH1337" s="145">
        <f t="shared" si="37"/>
        <v>0</v>
      </c>
      <c r="BI1337" s="145">
        <f t="shared" si="38"/>
        <v>0</v>
      </c>
      <c r="BJ1337" s="18" t="s">
        <v>80</v>
      </c>
      <c r="BK1337" s="145">
        <f t="shared" si="39"/>
        <v>0</v>
      </c>
      <c r="BL1337" s="18" t="s">
        <v>310</v>
      </c>
      <c r="BM1337" s="144" t="s">
        <v>3594</v>
      </c>
    </row>
    <row r="1338" spans="2:65" s="1" customFormat="1" ht="49.15" customHeight="1">
      <c r="B1338" s="132"/>
      <c r="C1338" s="350" t="s">
        <v>1534</v>
      </c>
      <c r="D1338" s="350" t="s">
        <v>164</v>
      </c>
      <c r="E1338" s="351" t="s">
        <v>3595</v>
      </c>
      <c r="F1338" s="352" t="s">
        <v>3596</v>
      </c>
      <c r="G1338" s="353" t="s">
        <v>212</v>
      </c>
      <c r="H1338" s="354">
        <v>2</v>
      </c>
      <c r="I1338" s="138"/>
      <c r="J1338" s="139">
        <f t="shared" si="30"/>
        <v>0</v>
      </c>
      <c r="K1338" s="135" t="s">
        <v>3</v>
      </c>
      <c r="L1338" s="33"/>
      <c r="M1338" s="140" t="s">
        <v>3</v>
      </c>
      <c r="N1338" s="141" t="s">
        <v>44</v>
      </c>
      <c r="P1338" s="142">
        <f t="shared" si="31"/>
        <v>0</v>
      </c>
      <c r="Q1338" s="142">
        <v>0</v>
      </c>
      <c r="R1338" s="142">
        <f t="shared" si="32"/>
        <v>0</v>
      </c>
      <c r="S1338" s="142">
        <v>0</v>
      </c>
      <c r="T1338" s="143">
        <f t="shared" si="33"/>
        <v>0</v>
      </c>
      <c r="V1338" s="285" t="s">
        <v>4188</v>
      </c>
      <c r="AR1338" s="144" t="s">
        <v>310</v>
      </c>
      <c r="AT1338" s="144" t="s">
        <v>164</v>
      </c>
      <c r="AU1338" s="144" t="s">
        <v>82</v>
      </c>
      <c r="AY1338" s="18" t="s">
        <v>161</v>
      </c>
      <c r="BE1338" s="145">
        <f t="shared" si="34"/>
        <v>0</v>
      </c>
      <c r="BF1338" s="145">
        <f t="shared" si="35"/>
        <v>0</v>
      </c>
      <c r="BG1338" s="145">
        <f t="shared" si="36"/>
        <v>0</v>
      </c>
      <c r="BH1338" s="145">
        <f t="shared" si="37"/>
        <v>0</v>
      </c>
      <c r="BI1338" s="145">
        <f t="shared" si="38"/>
        <v>0</v>
      </c>
      <c r="BJ1338" s="18" t="s">
        <v>80</v>
      </c>
      <c r="BK1338" s="145">
        <f t="shared" si="39"/>
        <v>0</v>
      </c>
      <c r="BL1338" s="18" t="s">
        <v>310</v>
      </c>
      <c r="BM1338" s="144" t="s">
        <v>3597</v>
      </c>
    </row>
    <row r="1339" spans="2:65" s="1" customFormat="1" ht="49.15" customHeight="1">
      <c r="B1339" s="132"/>
      <c r="C1339" s="133" t="s">
        <v>1538</v>
      </c>
      <c r="D1339" s="133" t="s">
        <v>164</v>
      </c>
      <c r="E1339" s="134" t="s">
        <v>3598</v>
      </c>
      <c r="F1339" s="135" t="s">
        <v>3599</v>
      </c>
      <c r="G1339" s="136" t="s">
        <v>212</v>
      </c>
      <c r="H1339" s="137">
        <v>1</v>
      </c>
      <c r="I1339" s="138"/>
      <c r="J1339" s="139">
        <f t="shared" si="30"/>
        <v>0</v>
      </c>
      <c r="K1339" s="135" t="s">
        <v>3</v>
      </c>
      <c r="L1339" s="33"/>
      <c r="M1339" s="140" t="s">
        <v>3</v>
      </c>
      <c r="N1339" s="141" t="s">
        <v>44</v>
      </c>
      <c r="P1339" s="142">
        <f t="shared" si="31"/>
        <v>0</v>
      </c>
      <c r="Q1339" s="142">
        <v>0</v>
      </c>
      <c r="R1339" s="142">
        <f t="shared" si="32"/>
        <v>0</v>
      </c>
      <c r="S1339" s="142">
        <v>0</v>
      </c>
      <c r="T1339" s="143">
        <f t="shared" si="33"/>
        <v>0</v>
      </c>
      <c r="AR1339" s="144" t="s">
        <v>310</v>
      </c>
      <c r="AT1339" s="144" t="s">
        <v>164</v>
      </c>
      <c r="AU1339" s="144" t="s">
        <v>82</v>
      </c>
      <c r="AY1339" s="18" t="s">
        <v>161</v>
      </c>
      <c r="BE1339" s="145">
        <f t="shared" si="34"/>
        <v>0</v>
      </c>
      <c r="BF1339" s="145">
        <f t="shared" si="35"/>
        <v>0</v>
      </c>
      <c r="BG1339" s="145">
        <f t="shared" si="36"/>
        <v>0</v>
      </c>
      <c r="BH1339" s="145">
        <f t="shared" si="37"/>
        <v>0</v>
      </c>
      <c r="BI1339" s="145">
        <f t="shared" si="38"/>
        <v>0</v>
      </c>
      <c r="BJ1339" s="18" t="s">
        <v>80</v>
      </c>
      <c r="BK1339" s="145">
        <f t="shared" si="39"/>
        <v>0</v>
      </c>
      <c r="BL1339" s="18" t="s">
        <v>310</v>
      </c>
      <c r="BM1339" s="144" t="s">
        <v>3600</v>
      </c>
    </row>
    <row r="1340" spans="2:65" s="1" customFormat="1" ht="49.15" customHeight="1">
      <c r="B1340" s="132"/>
      <c r="C1340" s="133" t="s">
        <v>1542</v>
      </c>
      <c r="D1340" s="133" t="s">
        <v>164</v>
      </c>
      <c r="E1340" s="134" t="s">
        <v>3601</v>
      </c>
      <c r="F1340" s="135" t="s">
        <v>3602</v>
      </c>
      <c r="G1340" s="136" t="s">
        <v>212</v>
      </c>
      <c r="H1340" s="137">
        <v>1</v>
      </c>
      <c r="I1340" s="138"/>
      <c r="J1340" s="139">
        <f t="shared" si="30"/>
        <v>0</v>
      </c>
      <c r="K1340" s="135" t="s">
        <v>3</v>
      </c>
      <c r="L1340" s="33"/>
      <c r="M1340" s="140" t="s">
        <v>3</v>
      </c>
      <c r="N1340" s="141" t="s">
        <v>44</v>
      </c>
      <c r="P1340" s="142">
        <f t="shared" si="31"/>
        <v>0</v>
      </c>
      <c r="Q1340" s="142">
        <v>0</v>
      </c>
      <c r="R1340" s="142">
        <f t="shared" si="32"/>
        <v>0</v>
      </c>
      <c r="S1340" s="142">
        <v>0</v>
      </c>
      <c r="T1340" s="143">
        <f t="shared" si="33"/>
        <v>0</v>
      </c>
      <c r="AR1340" s="144" t="s">
        <v>310</v>
      </c>
      <c r="AT1340" s="144" t="s">
        <v>164</v>
      </c>
      <c r="AU1340" s="144" t="s">
        <v>82</v>
      </c>
      <c r="AY1340" s="18" t="s">
        <v>161</v>
      </c>
      <c r="BE1340" s="145">
        <f t="shared" si="34"/>
        <v>0</v>
      </c>
      <c r="BF1340" s="145">
        <f t="shared" si="35"/>
        <v>0</v>
      </c>
      <c r="BG1340" s="145">
        <f t="shared" si="36"/>
        <v>0</v>
      </c>
      <c r="BH1340" s="145">
        <f t="shared" si="37"/>
        <v>0</v>
      </c>
      <c r="BI1340" s="145">
        <f t="shared" si="38"/>
        <v>0</v>
      </c>
      <c r="BJ1340" s="18" t="s">
        <v>80</v>
      </c>
      <c r="BK1340" s="145">
        <f t="shared" si="39"/>
        <v>0</v>
      </c>
      <c r="BL1340" s="18" t="s">
        <v>310</v>
      </c>
      <c r="BM1340" s="144" t="s">
        <v>3603</v>
      </c>
    </row>
    <row r="1341" spans="2:65" s="1" customFormat="1" ht="49.15" customHeight="1">
      <c r="B1341" s="132"/>
      <c r="C1341" s="133" t="s">
        <v>1546</v>
      </c>
      <c r="D1341" s="133" t="s">
        <v>164</v>
      </c>
      <c r="E1341" s="134" t="s">
        <v>3604</v>
      </c>
      <c r="F1341" s="135" t="s">
        <v>3605</v>
      </c>
      <c r="G1341" s="136" t="s">
        <v>212</v>
      </c>
      <c r="H1341" s="137">
        <v>1</v>
      </c>
      <c r="I1341" s="138"/>
      <c r="J1341" s="139">
        <f t="shared" si="30"/>
        <v>0</v>
      </c>
      <c r="K1341" s="135" t="s">
        <v>3</v>
      </c>
      <c r="L1341" s="33"/>
      <c r="M1341" s="140" t="s">
        <v>3</v>
      </c>
      <c r="N1341" s="141" t="s">
        <v>44</v>
      </c>
      <c r="P1341" s="142">
        <f t="shared" si="31"/>
        <v>0</v>
      </c>
      <c r="Q1341" s="142">
        <v>0</v>
      </c>
      <c r="R1341" s="142">
        <f t="shared" si="32"/>
        <v>0</v>
      </c>
      <c r="S1341" s="142">
        <v>0</v>
      </c>
      <c r="T1341" s="143">
        <f t="shared" si="33"/>
        <v>0</v>
      </c>
      <c r="AR1341" s="144" t="s">
        <v>310</v>
      </c>
      <c r="AT1341" s="144" t="s">
        <v>164</v>
      </c>
      <c r="AU1341" s="144" t="s">
        <v>82</v>
      </c>
      <c r="AY1341" s="18" t="s">
        <v>161</v>
      </c>
      <c r="BE1341" s="145">
        <f t="shared" si="34"/>
        <v>0</v>
      </c>
      <c r="BF1341" s="145">
        <f t="shared" si="35"/>
        <v>0</v>
      </c>
      <c r="BG1341" s="145">
        <f t="shared" si="36"/>
        <v>0</v>
      </c>
      <c r="BH1341" s="145">
        <f t="shared" si="37"/>
        <v>0</v>
      </c>
      <c r="BI1341" s="145">
        <f t="shared" si="38"/>
        <v>0</v>
      </c>
      <c r="BJ1341" s="18" t="s">
        <v>80</v>
      </c>
      <c r="BK1341" s="145">
        <f t="shared" si="39"/>
        <v>0</v>
      </c>
      <c r="BL1341" s="18" t="s">
        <v>310</v>
      </c>
      <c r="BM1341" s="144" t="s">
        <v>3606</v>
      </c>
    </row>
    <row r="1342" spans="2:65" s="1" customFormat="1" ht="44.25" customHeight="1">
      <c r="B1342" s="132"/>
      <c r="C1342" s="133" t="s">
        <v>1550</v>
      </c>
      <c r="D1342" s="133" t="s">
        <v>164</v>
      </c>
      <c r="E1342" s="134" t="s">
        <v>3607</v>
      </c>
      <c r="F1342" s="135" t="s">
        <v>3608</v>
      </c>
      <c r="G1342" s="136" t="s">
        <v>212</v>
      </c>
      <c r="H1342" s="137">
        <v>2</v>
      </c>
      <c r="I1342" s="138"/>
      <c r="J1342" s="139">
        <f t="shared" si="30"/>
        <v>0</v>
      </c>
      <c r="K1342" s="135" t="s">
        <v>3</v>
      </c>
      <c r="L1342" s="33"/>
      <c r="M1342" s="140" t="s">
        <v>3</v>
      </c>
      <c r="N1342" s="141" t="s">
        <v>44</v>
      </c>
      <c r="P1342" s="142">
        <f t="shared" si="31"/>
        <v>0</v>
      </c>
      <c r="Q1342" s="142">
        <v>0</v>
      </c>
      <c r="R1342" s="142">
        <f t="shared" si="32"/>
        <v>0</v>
      </c>
      <c r="S1342" s="142">
        <v>0</v>
      </c>
      <c r="T1342" s="143">
        <f t="shared" si="33"/>
        <v>0</v>
      </c>
      <c r="AR1342" s="144" t="s">
        <v>310</v>
      </c>
      <c r="AT1342" s="144" t="s">
        <v>164</v>
      </c>
      <c r="AU1342" s="144" t="s">
        <v>82</v>
      </c>
      <c r="AY1342" s="18" t="s">
        <v>161</v>
      </c>
      <c r="BE1342" s="145">
        <f t="shared" si="34"/>
        <v>0</v>
      </c>
      <c r="BF1342" s="145">
        <f t="shared" si="35"/>
        <v>0</v>
      </c>
      <c r="BG1342" s="145">
        <f t="shared" si="36"/>
        <v>0</v>
      </c>
      <c r="BH1342" s="145">
        <f t="shared" si="37"/>
        <v>0</v>
      </c>
      <c r="BI1342" s="145">
        <f t="shared" si="38"/>
        <v>0</v>
      </c>
      <c r="BJ1342" s="18" t="s">
        <v>80</v>
      </c>
      <c r="BK1342" s="145">
        <f t="shared" si="39"/>
        <v>0</v>
      </c>
      <c r="BL1342" s="18" t="s">
        <v>310</v>
      </c>
      <c r="BM1342" s="144" t="s">
        <v>3609</v>
      </c>
    </row>
    <row r="1343" spans="2:65" s="1" customFormat="1" ht="49.15" customHeight="1">
      <c r="B1343" s="132"/>
      <c r="C1343" s="133" t="s">
        <v>1554</v>
      </c>
      <c r="D1343" s="133" t="s">
        <v>164</v>
      </c>
      <c r="E1343" s="134" t="s">
        <v>3610</v>
      </c>
      <c r="F1343" s="135" t="s">
        <v>3611</v>
      </c>
      <c r="G1343" s="136" t="s">
        <v>212</v>
      </c>
      <c r="H1343" s="137">
        <v>1</v>
      </c>
      <c r="I1343" s="138"/>
      <c r="J1343" s="139">
        <f t="shared" si="30"/>
        <v>0</v>
      </c>
      <c r="K1343" s="135" t="s">
        <v>3</v>
      </c>
      <c r="L1343" s="33"/>
      <c r="M1343" s="140" t="s">
        <v>3</v>
      </c>
      <c r="N1343" s="141" t="s">
        <v>44</v>
      </c>
      <c r="P1343" s="142">
        <f t="shared" si="31"/>
        <v>0</v>
      </c>
      <c r="Q1343" s="142">
        <v>0</v>
      </c>
      <c r="R1343" s="142">
        <f t="shared" si="32"/>
        <v>0</v>
      </c>
      <c r="S1343" s="142">
        <v>0</v>
      </c>
      <c r="T1343" s="143">
        <f t="shared" si="33"/>
        <v>0</v>
      </c>
      <c r="AR1343" s="144" t="s">
        <v>310</v>
      </c>
      <c r="AT1343" s="144" t="s">
        <v>164</v>
      </c>
      <c r="AU1343" s="144" t="s">
        <v>82</v>
      </c>
      <c r="AY1343" s="18" t="s">
        <v>161</v>
      </c>
      <c r="BE1343" s="145">
        <f t="shared" si="34"/>
        <v>0</v>
      </c>
      <c r="BF1343" s="145">
        <f t="shared" si="35"/>
        <v>0</v>
      </c>
      <c r="BG1343" s="145">
        <f t="shared" si="36"/>
        <v>0</v>
      </c>
      <c r="BH1343" s="145">
        <f t="shared" si="37"/>
        <v>0</v>
      </c>
      <c r="BI1343" s="145">
        <f t="shared" si="38"/>
        <v>0</v>
      </c>
      <c r="BJ1343" s="18" t="s">
        <v>80</v>
      </c>
      <c r="BK1343" s="145">
        <f t="shared" si="39"/>
        <v>0</v>
      </c>
      <c r="BL1343" s="18" t="s">
        <v>310</v>
      </c>
      <c r="BM1343" s="144" t="s">
        <v>3612</v>
      </c>
    </row>
    <row r="1344" spans="2:65" s="1" customFormat="1" ht="49.15" customHeight="1">
      <c r="B1344" s="132"/>
      <c r="C1344" s="133" t="s">
        <v>1558</v>
      </c>
      <c r="D1344" s="133" t="s">
        <v>164</v>
      </c>
      <c r="E1344" s="134" t="s">
        <v>3613</v>
      </c>
      <c r="F1344" s="135" t="s">
        <v>3614</v>
      </c>
      <c r="G1344" s="136" t="s">
        <v>212</v>
      </c>
      <c r="H1344" s="137">
        <v>1</v>
      </c>
      <c r="I1344" s="138"/>
      <c r="J1344" s="139">
        <f t="shared" si="30"/>
        <v>0</v>
      </c>
      <c r="K1344" s="135" t="s">
        <v>3</v>
      </c>
      <c r="L1344" s="33"/>
      <c r="M1344" s="140" t="s">
        <v>3</v>
      </c>
      <c r="N1344" s="141" t="s">
        <v>44</v>
      </c>
      <c r="P1344" s="142">
        <f t="shared" si="31"/>
        <v>0</v>
      </c>
      <c r="Q1344" s="142">
        <v>0</v>
      </c>
      <c r="R1344" s="142">
        <f t="shared" si="32"/>
        <v>0</v>
      </c>
      <c r="S1344" s="142">
        <v>0</v>
      </c>
      <c r="T1344" s="143">
        <f t="shared" si="33"/>
        <v>0</v>
      </c>
      <c r="AR1344" s="144" t="s">
        <v>310</v>
      </c>
      <c r="AT1344" s="144" t="s">
        <v>164</v>
      </c>
      <c r="AU1344" s="144" t="s">
        <v>82</v>
      </c>
      <c r="AY1344" s="18" t="s">
        <v>161</v>
      </c>
      <c r="BE1344" s="145">
        <f t="shared" si="34"/>
        <v>0</v>
      </c>
      <c r="BF1344" s="145">
        <f t="shared" si="35"/>
        <v>0</v>
      </c>
      <c r="BG1344" s="145">
        <f t="shared" si="36"/>
        <v>0</v>
      </c>
      <c r="BH1344" s="145">
        <f t="shared" si="37"/>
        <v>0</v>
      </c>
      <c r="BI1344" s="145">
        <f t="shared" si="38"/>
        <v>0</v>
      </c>
      <c r="BJ1344" s="18" t="s">
        <v>80</v>
      </c>
      <c r="BK1344" s="145">
        <f t="shared" si="39"/>
        <v>0</v>
      </c>
      <c r="BL1344" s="18" t="s">
        <v>310</v>
      </c>
      <c r="BM1344" s="144" t="s">
        <v>3615</v>
      </c>
    </row>
    <row r="1345" spans="2:65" s="1" customFormat="1" ht="62.65" customHeight="1">
      <c r="B1345" s="132"/>
      <c r="C1345" s="133" t="s">
        <v>1562</v>
      </c>
      <c r="D1345" s="133" t="s">
        <v>164</v>
      </c>
      <c r="E1345" s="134" t="s">
        <v>3616</v>
      </c>
      <c r="F1345" s="135" t="s">
        <v>3617</v>
      </c>
      <c r="G1345" s="136" t="s">
        <v>212</v>
      </c>
      <c r="H1345" s="137">
        <v>1</v>
      </c>
      <c r="I1345" s="138"/>
      <c r="J1345" s="139">
        <f t="shared" si="30"/>
        <v>0</v>
      </c>
      <c r="K1345" s="135" t="s">
        <v>3</v>
      </c>
      <c r="L1345" s="33"/>
      <c r="M1345" s="140" t="s">
        <v>3</v>
      </c>
      <c r="N1345" s="141" t="s">
        <v>44</v>
      </c>
      <c r="P1345" s="142">
        <f t="shared" si="31"/>
        <v>0</v>
      </c>
      <c r="Q1345" s="142">
        <v>0</v>
      </c>
      <c r="R1345" s="142">
        <f t="shared" si="32"/>
        <v>0</v>
      </c>
      <c r="S1345" s="142">
        <v>0</v>
      </c>
      <c r="T1345" s="143">
        <f t="shared" si="33"/>
        <v>0</v>
      </c>
      <c r="AR1345" s="144" t="s">
        <v>310</v>
      </c>
      <c r="AT1345" s="144" t="s">
        <v>164</v>
      </c>
      <c r="AU1345" s="144" t="s">
        <v>82</v>
      </c>
      <c r="AY1345" s="18" t="s">
        <v>161</v>
      </c>
      <c r="BE1345" s="145">
        <f t="shared" si="34"/>
        <v>0</v>
      </c>
      <c r="BF1345" s="145">
        <f t="shared" si="35"/>
        <v>0</v>
      </c>
      <c r="BG1345" s="145">
        <f t="shared" si="36"/>
        <v>0</v>
      </c>
      <c r="BH1345" s="145">
        <f t="shared" si="37"/>
        <v>0</v>
      </c>
      <c r="BI1345" s="145">
        <f t="shared" si="38"/>
        <v>0</v>
      </c>
      <c r="BJ1345" s="18" t="s">
        <v>80</v>
      </c>
      <c r="BK1345" s="145">
        <f t="shared" si="39"/>
        <v>0</v>
      </c>
      <c r="BL1345" s="18" t="s">
        <v>310</v>
      </c>
      <c r="BM1345" s="144" t="s">
        <v>3618</v>
      </c>
    </row>
    <row r="1346" spans="2:65" s="1" customFormat="1" ht="62.65" customHeight="1">
      <c r="B1346" s="132"/>
      <c r="C1346" s="133" t="s">
        <v>1566</v>
      </c>
      <c r="D1346" s="133" t="s">
        <v>164</v>
      </c>
      <c r="E1346" s="134" t="s">
        <v>3619</v>
      </c>
      <c r="F1346" s="135" t="s">
        <v>3620</v>
      </c>
      <c r="G1346" s="136" t="s">
        <v>212</v>
      </c>
      <c r="H1346" s="137">
        <v>1</v>
      </c>
      <c r="I1346" s="138"/>
      <c r="J1346" s="139">
        <f t="shared" si="30"/>
        <v>0</v>
      </c>
      <c r="K1346" s="135" t="s">
        <v>3</v>
      </c>
      <c r="L1346" s="33"/>
      <c r="M1346" s="140" t="s">
        <v>3</v>
      </c>
      <c r="N1346" s="141" t="s">
        <v>44</v>
      </c>
      <c r="P1346" s="142">
        <f t="shared" si="31"/>
        <v>0</v>
      </c>
      <c r="Q1346" s="142">
        <v>0</v>
      </c>
      <c r="R1346" s="142">
        <f t="shared" si="32"/>
        <v>0</v>
      </c>
      <c r="S1346" s="142">
        <v>0</v>
      </c>
      <c r="T1346" s="143">
        <f t="shared" si="33"/>
        <v>0</v>
      </c>
      <c r="AR1346" s="144" t="s">
        <v>310</v>
      </c>
      <c r="AT1346" s="144" t="s">
        <v>164</v>
      </c>
      <c r="AU1346" s="144" t="s">
        <v>82</v>
      </c>
      <c r="AY1346" s="18" t="s">
        <v>161</v>
      </c>
      <c r="BE1346" s="145">
        <f t="shared" si="34"/>
        <v>0</v>
      </c>
      <c r="BF1346" s="145">
        <f t="shared" si="35"/>
        <v>0</v>
      </c>
      <c r="BG1346" s="145">
        <f t="shared" si="36"/>
        <v>0</v>
      </c>
      <c r="BH1346" s="145">
        <f t="shared" si="37"/>
        <v>0</v>
      </c>
      <c r="BI1346" s="145">
        <f t="shared" si="38"/>
        <v>0</v>
      </c>
      <c r="BJ1346" s="18" t="s">
        <v>80</v>
      </c>
      <c r="BK1346" s="145">
        <f t="shared" si="39"/>
        <v>0</v>
      </c>
      <c r="BL1346" s="18" t="s">
        <v>310</v>
      </c>
      <c r="BM1346" s="144" t="s">
        <v>3621</v>
      </c>
    </row>
    <row r="1347" spans="2:65" s="1" customFormat="1" ht="62.65" customHeight="1">
      <c r="B1347" s="132"/>
      <c r="C1347" s="133" t="s">
        <v>1570</v>
      </c>
      <c r="D1347" s="133" t="s">
        <v>164</v>
      </c>
      <c r="E1347" s="134" t="s">
        <v>3622</v>
      </c>
      <c r="F1347" s="135" t="s">
        <v>3623</v>
      </c>
      <c r="G1347" s="136" t="s">
        <v>212</v>
      </c>
      <c r="H1347" s="137">
        <v>1</v>
      </c>
      <c r="I1347" s="138"/>
      <c r="J1347" s="139">
        <f t="shared" si="30"/>
        <v>0</v>
      </c>
      <c r="K1347" s="135" t="s">
        <v>3</v>
      </c>
      <c r="L1347" s="33"/>
      <c r="M1347" s="140" t="s">
        <v>3</v>
      </c>
      <c r="N1347" s="141" t="s">
        <v>44</v>
      </c>
      <c r="P1347" s="142">
        <f t="shared" si="31"/>
        <v>0</v>
      </c>
      <c r="Q1347" s="142">
        <v>0</v>
      </c>
      <c r="R1347" s="142">
        <f t="shared" si="32"/>
        <v>0</v>
      </c>
      <c r="S1347" s="142">
        <v>0</v>
      </c>
      <c r="T1347" s="143">
        <f t="shared" si="33"/>
        <v>0</v>
      </c>
      <c r="AR1347" s="144" t="s">
        <v>310</v>
      </c>
      <c r="AT1347" s="144" t="s">
        <v>164</v>
      </c>
      <c r="AU1347" s="144" t="s">
        <v>82</v>
      </c>
      <c r="AY1347" s="18" t="s">
        <v>161</v>
      </c>
      <c r="BE1347" s="145">
        <f t="shared" si="34"/>
        <v>0</v>
      </c>
      <c r="BF1347" s="145">
        <f t="shared" si="35"/>
        <v>0</v>
      </c>
      <c r="BG1347" s="145">
        <f t="shared" si="36"/>
        <v>0</v>
      </c>
      <c r="BH1347" s="145">
        <f t="shared" si="37"/>
        <v>0</v>
      </c>
      <c r="BI1347" s="145">
        <f t="shared" si="38"/>
        <v>0</v>
      </c>
      <c r="BJ1347" s="18" t="s">
        <v>80</v>
      </c>
      <c r="BK1347" s="145">
        <f t="shared" si="39"/>
        <v>0</v>
      </c>
      <c r="BL1347" s="18" t="s">
        <v>310</v>
      </c>
      <c r="BM1347" s="144" t="s">
        <v>3624</v>
      </c>
    </row>
    <row r="1348" spans="2:65" s="1" customFormat="1" ht="62.65" customHeight="1">
      <c r="B1348" s="132"/>
      <c r="C1348" s="133" t="s">
        <v>1574</v>
      </c>
      <c r="D1348" s="133" t="s">
        <v>164</v>
      </c>
      <c r="E1348" s="134" t="s">
        <v>3625</v>
      </c>
      <c r="F1348" s="135" t="s">
        <v>3626</v>
      </c>
      <c r="G1348" s="136" t="s">
        <v>212</v>
      </c>
      <c r="H1348" s="137">
        <v>1</v>
      </c>
      <c r="I1348" s="138"/>
      <c r="J1348" s="139">
        <f t="shared" si="30"/>
        <v>0</v>
      </c>
      <c r="K1348" s="135" t="s">
        <v>3</v>
      </c>
      <c r="L1348" s="33"/>
      <c r="M1348" s="140" t="s">
        <v>3</v>
      </c>
      <c r="N1348" s="141" t="s">
        <v>44</v>
      </c>
      <c r="P1348" s="142">
        <f t="shared" si="31"/>
        <v>0</v>
      </c>
      <c r="Q1348" s="142">
        <v>0</v>
      </c>
      <c r="R1348" s="142">
        <f t="shared" si="32"/>
        <v>0</v>
      </c>
      <c r="S1348" s="142">
        <v>0</v>
      </c>
      <c r="T1348" s="143">
        <f t="shared" si="33"/>
        <v>0</v>
      </c>
      <c r="AR1348" s="144" t="s">
        <v>310</v>
      </c>
      <c r="AT1348" s="144" t="s">
        <v>164</v>
      </c>
      <c r="AU1348" s="144" t="s">
        <v>82</v>
      </c>
      <c r="AY1348" s="18" t="s">
        <v>161</v>
      </c>
      <c r="BE1348" s="145">
        <f t="shared" si="34"/>
        <v>0</v>
      </c>
      <c r="BF1348" s="145">
        <f t="shared" si="35"/>
        <v>0</v>
      </c>
      <c r="BG1348" s="145">
        <f t="shared" si="36"/>
        <v>0</v>
      </c>
      <c r="BH1348" s="145">
        <f t="shared" si="37"/>
        <v>0</v>
      </c>
      <c r="BI1348" s="145">
        <f t="shared" si="38"/>
        <v>0</v>
      </c>
      <c r="BJ1348" s="18" t="s">
        <v>80</v>
      </c>
      <c r="BK1348" s="145">
        <f t="shared" si="39"/>
        <v>0</v>
      </c>
      <c r="BL1348" s="18" t="s">
        <v>310</v>
      </c>
      <c r="BM1348" s="144" t="s">
        <v>3627</v>
      </c>
    </row>
    <row r="1349" spans="2:65" s="1" customFormat="1" ht="49.15" customHeight="1">
      <c r="B1349" s="132"/>
      <c r="C1349" s="133" t="s">
        <v>1578</v>
      </c>
      <c r="D1349" s="133" t="s">
        <v>164</v>
      </c>
      <c r="E1349" s="134" t="s">
        <v>3628</v>
      </c>
      <c r="F1349" s="135" t="s">
        <v>3629</v>
      </c>
      <c r="G1349" s="136" t="s">
        <v>212</v>
      </c>
      <c r="H1349" s="137">
        <v>3</v>
      </c>
      <c r="I1349" s="138"/>
      <c r="J1349" s="139">
        <f t="shared" si="30"/>
        <v>0</v>
      </c>
      <c r="K1349" s="135" t="s">
        <v>3</v>
      </c>
      <c r="L1349" s="33"/>
      <c r="M1349" s="140" t="s">
        <v>3</v>
      </c>
      <c r="N1349" s="141" t="s">
        <v>44</v>
      </c>
      <c r="P1349" s="142">
        <f t="shared" si="31"/>
        <v>0</v>
      </c>
      <c r="Q1349" s="142">
        <v>0</v>
      </c>
      <c r="R1349" s="142">
        <f t="shared" si="32"/>
        <v>0</v>
      </c>
      <c r="S1349" s="142">
        <v>0</v>
      </c>
      <c r="T1349" s="143">
        <f t="shared" si="33"/>
        <v>0</v>
      </c>
      <c r="AR1349" s="144" t="s">
        <v>310</v>
      </c>
      <c r="AT1349" s="144" t="s">
        <v>164</v>
      </c>
      <c r="AU1349" s="144" t="s">
        <v>82</v>
      </c>
      <c r="AY1349" s="18" t="s">
        <v>161</v>
      </c>
      <c r="BE1349" s="145">
        <f t="shared" si="34"/>
        <v>0</v>
      </c>
      <c r="BF1349" s="145">
        <f t="shared" si="35"/>
        <v>0</v>
      </c>
      <c r="BG1349" s="145">
        <f t="shared" si="36"/>
        <v>0</v>
      </c>
      <c r="BH1349" s="145">
        <f t="shared" si="37"/>
        <v>0</v>
      </c>
      <c r="BI1349" s="145">
        <f t="shared" si="38"/>
        <v>0</v>
      </c>
      <c r="BJ1349" s="18" t="s">
        <v>80</v>
      </c>
      <c r="BK1349" s="145">
        <f t="shared" si="39"/>
        <v>0</v>
      </c>
      <c r="BL1349" s="18" t="s">
        <v>310</v>
      </c>
      <c r="BM1349" s="144" t="s">
        <v>3630</v>
      </c>
    </row>
    <row r="1350" spans="2:65" s="1" customFormat="1" ht="49.15" customHeight="1">
      <c r="B1350" s="132"/>
      <c r="C1350" s="133" t="s">
        <v>1582</v>
      </c>
      <c r="D1350" s="133" t="s">
        <v>164</v>
      </c>
      <c r="E1350" s="134" t="s">
        <v>3631</v>
      </c>
      <c r="F1350" s="135" t="s">
        <v>3632</v>
      </c>
      <c r="G1350" s="136" t="s">
        <v>212</v>
      </c>
      <c r="H1350" s="137">
        <v>4</v>
      </c>
      <c r="I1350" s="138"/>
      <c r="J1350" s="139">
        <f t="shared" si="30"/>
        <v>0</v>
      </c>
      <c r="K1350" s="135" t="s">
        <v>3</v>
      </c>
      <c r="L1350" s="33"/>
      <c r="M1350" s="140" t="s">
        <v>3</v>
      </c>
      <c r="N1350" s="141" t="s">
        <v>44</v>
      </c>
      <c r="P1350" s="142">
        <f t="shared" si="31"/>
        <v>0</v>
      </c>
      <c r="Q1350" s="142">
        <v>0</v>
      </c>
      <c r="R1350" s="142">
        <f t="shared" si="32"/>
        <v>0</v>
      </c>
      <c r="S1350" s="142">
        <v>0</v>
      </c>
      <c r="T1350" s="143">
        <f t="shared" si="33"/>
        <v>0</v>
      </c>
      <c r="AR1350" s="144" t="s">
        <v>310</v>
      </c>
      <c r="AT1350" s="144" t="s">
        <v>164</v>
      </c>
      <c r="AU1350" s="144" t="s">
        <v>82</v>
      </c>
      <c r="AY1350" s="18" t="s">
        <v>161</v>
      </c>
      <c r="BE1350" s="145">
        <f t="shared" si="34"/>
        <v>0</v>
      </c>
      <c r="BF1350" s="145">
        <f t="shared" si="35"/>
        <v>0</v>
      </c>
      <c r="BG1350" s="145">
        <f t="shared" si="36"/>
        <v>0</v>
      </c>
      <c r="BH1350" s="145">
        <f t="shared" si="37"/>
        <v>0</v>
      </c>
      <c r="BI1350" s="145">
        <f t="shared" si="38"/>
        <v>0</v>
      </c>
      <c r="BJ1350" s="18" t="s">
        <v>80</v>
      </c>
      <c r="BK1350" s="145">
        <f t="shared" si="39"/>
        <v>0</v>
      </c>
      <c r="BL1350" s="18" t="s">
        <v>310</v>
      </c>
      <c r="BM1350" s="144" t="s">
        <v>3633</v>
      </c>
    </row>
    <row r="1351" spans="2:65" s="1" customFormat="1" ht="49.15" customHeight="1">
      <c r="B1351" s="132"/>
      <c r="C1351" s="133" t="s">
        <v>1586</v>
      </c>
      <c r="D1351" s="133" t="s">
        <v>164</v>
      </c>
      <c r="E1351" s="134" t="s">
        <v>3634</v>
      </c>
      <c r="F1351" s="135" t="s">
        <v>3635</v>
      </c>
      <c r="G1351" s="136" t="s">
        <v>212</v>
      </c>
      <c r="H1351" s="137">
        <v>1</v>
      </c>
      <c r="I1351" s="138"/>
      <c r="J1351" s="139">
        <f t="shared" si="30"/>
        <v>0</v>
      </c>
      <c r="K1351" s="135" t="s">
        <v>3</v>
      </c>
      <c r="L1351" s="33"/>
      <c r="M1351" s="140" t="s">
        <v>3</v>
      </c>
      <c r="N1351" s="141" t="s">
        <v>44</v>
      </c>
      <c r="P1351" s="142">
        <f t="shared" si="31"/>
        <v>0</v>
      </c>
      <c r="Q1351" s="142">
        <v>0</v>
      </c>
      <c r="R1351" s="142">
        <f t="shared" si="32"/>
        <v>0</v>
      </c>
      <c r="S1351" s="142">
        <v>0</v>
      </c>
      <c r="T1351" s="143">
        <f t="shared" si="33"/>
        <v>0</v>
      </c>
      <c r="AR1351" s="144" t="s">
        <v>310</v>
      </c>
      <c r="AT1351" s="144" t="s">
        <v>164</v>
      </c>
      <c r="AU1351" s="144" t="s">
        <v>82</v>
      </c>
      <c r="AY1351" s="18" t="s">
        <v>161</v>
      </c>
      <c r="BE1351" s="145">
        <f t="shared" si="34"/>
        <v>0</v>
      </c>
      <c r="BF1351" s="145">
        <f t="shared" si="35"/>
        <v>0</v>
      </c>
      <c r="BG1351" s="145">
        <f t="shared" si="36"/>
        <v>0</v>
      </c>
      <c r="BH1351" s="145">
        <f t="shared" si="37"/>
        <v>0</v>
      </c>
      <c r="BI1351" s="145">
        <f t="shared" si="38"/>
        <v>0</v>
      </c>
      <c r="BJ1351" s="18" t="s">
        <v>80</v>
      </c>
      <c r="BK1351" s="145">
        <f t="shared" si="39"/>
        <v>0</v>
      </c>
      <c r="BL1351" s="18" t="s">
        <v>310</v>
      </c>
      <c r="BM1351" s="144" t="s">
        <v>3636</v>
      </c>
    </row>
    <row r="1352" spans="2:65" s="1" customFormat="1" ht="49.15" customHeight="1">
      <c r="B1352" s="132"/>
      <c r="C1352" s="350" t="s">
        <v>1586</v>
      </c>
      <c r="D1352" s="350" t="s">
        <v>164</v>
      </c>
      <c r="E1352" s="351" t="s">
        <v>4202</v>
      </c>
      <c r="F1352" s="352" t="s">
        <v>4203</v>
      </c>
      <c r="G1352" s="353" t="s">
        <v>212</v>
      </c>
      <c r="H1352" s="354">
        <v>1</v>
      </c>
      <c r="I1352" s="138"/>
      <c r="J1352" s="355">
        <f aca="true" t="shared" si="40" ref="J1352">ROUND(I1352*H1352,2)</f>
        <v>0</v>
      </c>
      <c r="K1352" s="135"/>
      <c r="L1352" s="33"/>
      <c r="M1352" s="140"/>
      <c r="N1352" s="141"/>
      <c r="P1352" s="142"/>
      <c r="Q1352" s="142"/>
      <c r="R1352" s="142"/>
      <c r="S1352" s="142"/>
      <c r="T1352" s="143"/>
      <c r="V1352" s="285" t="s">
        <v>4189</v>
      </c>
      <c r="AR1352" s="144"/>
      <c r="AT1352" s="144"/>
      <c r="AU1352" s="144"/>
      <c r="AY1352" s="18"/>
      <c r="BE1352" s="145"/>
      <c r="BF1352" s="145"/>
      <c r="BG1352" s="145"/>
      <c r="BH1352" s="145"/>
      <c r="BI1352" s="145"/>
      <c r="BJ1352" s="18"/>
      <c r="BK1352" s="145"/>
      <c r="BL1352" s="18"/>
      <c r="BM1352" s="144"/>
    </row>
    <row r="1353" spans="2:65" s="1" customFormat="1" ht="62.65" customHeight="1">
      <c r="B1353" s="132"/>
      <c r="C1353" s="133" t="s">
        <v>1590</v>
      </c>
      <c r="D1353" s="133" t="s">
        <v>164</v>
      </c>
      <c r="E1353" s="134" t="s">
        <v>3637</v>
      </c>
      <c r="F1353" s="135" t="s">
        <v>3638</v>
      </c>
      <c r="G1353" s="136" t="s">
        <v>212</v>
      </c>
      <c r="H1353" s="137">
        <v>1</v>
      </c>
      <c r="I1353" s="138"/>
      <c r="J1353" s="139">
        <f t="shared" si="30"/>
        <v>0</v>
      </c>
      <c r="K1353" s="135" t="s">
        <v>3</v>
      </c>
      <c r="L1353" s="33"/>
      <c r="M1353" s="140" t="s">
        <v>3</v>
      </c>
      <c r="N1353" s="141" t="s">
        <v>44</v>
      </c>
      <c r="P1353" s="142">
        <f t="shared" si="31"/>
        <v>0</v>
      </c>
      <c r="Q1353" s="142">
        <v>0</v>
      </c>
      <c r="R1353" s="142">
        <f t="shared" si="32"/>
        <v>0</v>
      </c>
      <c r="S1353" s="142">
        <v>0</v>
      </c>
      <c r="T1353" s="143">
        <f t="shared" si="33"/>
        <v>0</v>
      </c>
      <c r="AR1353" s="144" t="s">
        <v>310</v>
      </c>
      <c r="AT1353" s="144" t="s">
        <v>164</v>
      </c>
      <c r="AU1353" s="144" t="s">
        <v>82</v>
      </c>
      <c r="AY1353" s="18" t="s">
        <v>161</v>
      </c>
      <c r="BE1353" s="145">
        <f t="shared" si="34"/>
        <v>0</v>
      </c>
      <c r="BF1353" s="145">
        <f t="shared" si="35"/>
        <v>0</v>
      </c>
      <c r="BG1353" s="145">
        <f t="shared" si="36"/>
        <v>0</v>
      </c>
      <c r="BH1353" s="145">
        <f t="shared" si="37"/>
        <v>0</v>
      </c>
      <c r="BI1353" s="145">
        <f t="shared" si="38"/>
        <v>0</v>
      </c>
      <c r="BJ1353" s="18" t="s">
        <v>80</v>
      </c>
      <c r="BK1353" s="145">
        <f t="shared" si="39"/>
        <v>0</v>
      </c>
      <c r="BL1353" s="18" t="s">
        <v>310</v>
      </c>
      <c r="BM1353" s="144" t="s">
        <v>3639</v>
      </c>
    </row>
    <row r="1354" spans="2:65" s="1" customFormat="1" ht="16.5" customHeight="1">
      <c r="B1354" s="132"/>
      <c r="C1354" s="133" t="s">
        <v>1594</v>
      </c>
      <c r="D1354" s="133" t="s">
        <v>164</v>
      </c>
      <c r="E1354" s="134" t="s">
        <v>1647</v>
      </c>
      <c r="F1354" s="135" t="s">
        <v>1648</v>
      </c>
      <c r="G1354" s="136" t="s">
        <v>212</v>
      </c>
      <c r="H1354" s="137">
        <v>29</v>
      </c>
      <c r="I1354" s="138"/>
      <c r="J1354" s="139">
        <f t="shared" si="30"/>
        <v>0</v>
      </c>
      <c r="K1354" s="135" t="s">
        <v>3</v>
      </c>
      <c r="L1354" s="33"/>
      <c r="M1354" s="140" t="s">
        <v>3</v>
      </c>
      <c r="N1354" s="141" t="s">
        <v>44</v>
      </c>
      <c r="P1354" s="142">
        <f t="shared" si="31"/>
        <v>0</v>
      </c>
      <c r="Q1354" s="142">
        <v>0</v>
      </c>
      <c r="R1354" s="142">
        <f t="shared" si="32"/>
        <v>0</v>
      </c>
      <c r="S1354" s="142">
        <v>0</v>
      </c>
      <c r="T1354" s="143">
        <f t="shared" si="33"/>
        <v>0</v>
      </c>
      <c r="AR1354" s="144" t="s">
        <v>310</v>
      </c>
      <c r="AT1354" s="144" t="s">
        <v>164</v>
      </c>
      <c r="AU1354" s="144" t="s">
        <v>82</v>
      </c>
      <c r="AY1354" s="18" t="s">
        <v>161</v>
      </c>
      <c r="BE1354" s="145">
        <f t="shared" si="34"/>
        <v>0</v>
      </c>
      <c r="BF1354" s="145">
        <f t="shared" si="35"/>
        <v>0</v>
      </c>
      <c r="BG1354" s="145">
        <f t="shared" si="36"/>
        <v>0</v>
      </c>
      <c r="BH1354" s="145">
        <f t="shared" si="37"/>
        <v>0</v>
      </c>
      <c r="BI1354" s="145">
        <f t="shared" si="38"/>
        <v>0</v>
      </c>
      <c r="BJ1354" s="18" t="s">
        <v>80</v>
      </c>
      <c r="BK1354" s="145">
        <f t="shared" si="39"/>
        <v>0</v>
      </c>
      <c r="BL1354" s="18" t="s">
        <v>310</v>
      </c>
      <c r="BM1354" s="144" t="s">
        <v>3640</v>
      </c>
    </row>
    <row r="1355" spans="2:65" s="1" customFormat="1" ht="16.5" customHeight="1">
      <c r="B1355" s="132"/>
      <c r="C1355" s="133" t="s">
        <v>1598</v>
      </c>
      <c r="D1355" s="133" t="s">
        <v>164</v>
      </c>
      <c r="E1355" s="134" t="s">
        <v>1651</v>
      </c>
      <c r="F1355" s="135" t="s">
        <v>1652</v>
      </c>
      <c r="G1355" s="136" t="s">
        <v>212</v>
      </c>
      <c r="H1355" s="137">
        <v>13</v>
      </c>
      <c r="I1355" s="138"/>
      <c r="J1355" s="139">
        <f t="shared" si="30"/>
        <v>0</v>
      </c>
      <c r="K1355" s="135" t="s">
        <v>3</v>
      </c>
      <c r="L1355" s="33"/>
      <c r="M1355" s="140" t="s">
        <v>3</v>
      </c>
      <c r="N1355" s="141" t="s">
        <v>44</v>
      </c>
      <c r="P1355" s="142">
        <f t="shared" si="31"/>
        <v>0</v>
      </c>
      <c r="Q1355" s="142">
        <v>0</v>
      </c>
      <c r="R1355" s="142">
        <f t="shared" si="32"/>
        <v>0</v>
      </c>
      <c r="S1355" s="142">
        <v>0</v>
      </c>
      <c r="T1355" s="143">
        <f t="shared" si="33"/>
        <v>0</v>
      </c>
      <c r="AR1355" s="144" t="s">
        <v>310</v>
      </c>
      <c r="AT1355" s="144" t="s">
        <v>164</v>
      </c>
      <c r="AU1355" s="144" t="s">
        <v>82</v>
      </c>
      <c r="AY1355" s="18" t="s">
        <v>161</v>
      </c>
      <c r="BE1355" s="145">
        <f t="shared" si="34"/>
        <v>0</v>
      </c>
      <c r="BF1355" s="145">
        <f t="shared" si="35"/>
        <v>0</v>
      </c>
      <c r="BG1355" s="145">
        <f t="shared" si="36"/>
        <v>0</v>
      </c>
      <c r="BH1355" s="145">
        <f t="shared" si="37"/>
        <v>0</v>
      </c>
      <c r="BI1355" s="145">
        <f t="shared" si="38"/>
        <v>0</v>
      </c>
      <c r="BJ1355" s="18" t="s">
        <v>80</v>
      </c>
      <c r="BK1355" s="145">
        <f t="shared" si="39"/>
        <v>0</v>
      </c>
      <c r="BL1355" s="18" t="s">
        <v>310</v>
      </c>
      <c r="BM1355" s="144" t="s">
        <v>3641</v>
      </c>
    </row>
    <row r="1356" spans="2:65" s="1" customFormat="1" ht="24.2" customHeight="1">
      <c r="B1356" s="132"/>
      <c r="C1356" s="133" t="s">
        <v>1602</v>
      </c>
      <c r="D1356" s="133" t="s">
        <v>164</v>
      </c>
      <c r="E1356" s="134" t="s">
        <v>1683</v>
      </c>
      <c r="F1356" s="135" t="s">
        <v>1684</v>
      </c>
      <c r="G1356" s="136" t="s">
        <v>212</v>
      </c>
      <c r="H1356" s="137">
        <v>25</v>
      </c>
      <c r="I1356" s="138"/>
      <c r="J1356" s="139">
        <f t="shared" si="30"/>
        <v>0</v>
      </c>
      <c r="K1356" s="135" t="s">
        <v>168</v>
      </c>
      <c r="L1356" s="33"/>
      <c r="M1356" s="140" t="s">
        <v>3</v>
      </c>
      <c r="N1356" s="141" t="s">
        <v>44</v>
      </c>
      <c r="P1356" s="142">
        <f t="shared" si="31"/>
        <v>0</v>
      </c>
      <c r="Q1356" s="142">
        <v>0</v>
      </c>
      <c r="R1356" s="142">
        <f t="shared" si="32"/>
        <v>0</v>
      </c>
      <c r="S1356" s="142">
        <v>0.005</v>
      </c>
      <c r="T1356" s="143">
        <f t="shared" si="33"/>
        <v>0.125</v>
      </c>
      <c r="AR1356" s="144" t="s">
        <v>310</v>
      </c>
      <c r="AT1356" s="144" t="s">
        <v>164</v>
      </c>
      <c r="AU1356" s="144" t="s">
        <v>82</v>
      </c>
      <c r="AY1356" s="18" t="s">
        <v>161</v>
      </c>
      <c r="BE1356" s="145">
        <f t="shared" si="34"/>
        <v>0</v>
      </c>
      <c r="BF1356" s="145">
        <f t="shared" si="35"/>
        <v>0</v>
      </c>
      <c r="BG1356" s="145">
        <f t="shared" si="36"/>
        <v>0</v>
      </c>
      <c r="BH1356" s="145">
        <f t="shared" si="37"/>
        <v>0</v>
      </c>
      <c r="BI1356" s="145">
        <f t="shared" si="38"/>
        <v>0</v>
      </c>
      <c r="BJ1356" s="18" t="s">
        <v>80</v>
      </c>
      <c r="BK1356" s="145">
        <f t="shared" si="39"/>
        <v>0</v>
      </c>
      <c r="BL1356" s="18" t="s">
        <v>310</v>
      </c>
      <c r="BM1356" s="144" t="s">
        <v>3642</v>
      </c>
    </row>
    <row r="1357" spans="2:47" s="1" customFormat="1" ht="12">
      <c r="B1357" s="33"/>
      <c r="D1357" s="146" t="s">
        <v>171</v>
      </c>
      <c r="F1357" s="147" t="s">
        <v>1686</v>
      </c>
      <c r="I1357" s="148"/>
      <c r="L1357" s="33"/>
      <c r="M1357" s="149"/>
      <c r="T1357" s="54"/>
      <c r="AT1357" s="18" t="s">
        <v>171</v>
      </c>
      <c r="AU1357" s="18" t="s">
        <v>82</v>
      </c>
    </row>
    <row r="1358" spans="2:51" s="13" customFormat="1" ht="12">
      <c r="B1358" s="157"/>
      <c r="D1358" s="151" t="s">
        <v>173</v>
      </c>
      <c r="E1358" s="158" t="s">
        <v>3</v>
      </c>
      <c r="F1358" s="159" t="s">
        <v>3643</v>
      </c>
      <c r="H1358" s="160">
        <v>25</v>
      </c>
      <c r="I1358" s="161"/>
      <c r="L1358" s="157"/>
      <c r="M1358" s="162"/>
      <c r="T1358" s="163"/>
      <c r="AT1358" s="158" t="s">
        <v>173</v>
      </c>
      <c r="AU1358" s="158" t="s">
        <v>82</v>
      </c>
      <c r="AV1358" s="13" t="s">
        <v>82</v>
      </c>
      <c r="AW1358" s="13" t="s">
        <v>32</v>
      </c>
      <c r="AX1358" s="13" t="s">
        <v>80</v>
      </c>
      <c r="AY1358" s="158" t="s">
        <v>161</v>
      </c>
    </row>
    <row r="1359" spans="2:65" s="1" customFormat="1" ht="37.9" customHeight="1">
      <c r="B1359" s="132"/>
      <c r="C1359" s="133" t="s">
        <v>1606</v>
      </c>
      <c r="D1359" s="133" t="s">
        <v>164</v>
      </c>
      <c r="E1359" s="134" t="s">
        <v>1699</v>
      </c>
      <c r="F1359" s="135" t="s">
        <v>1700</v>
      </c>
      <c r="G1359" s="136" t="s">
        <v>212</v>
      </c>
      <c r="H1359" s="137">
        <v>1</v>
      </c>
      <c r="I1359" s="138"/>
      <c r="J1359" s="139">
        <f>ROUND(I1359*H1359,2)</f>
        <v>0</v>
      </c>
      <c r="K1359" s="135" t="s">
        <v>168</v>
      </c>
      <c r="L1359" s="33"/>
      <c r="M1359" s="140" t="s">
        <v>3</v>
      </c>
      <c r="N1359" s="141" t="s">
        <v>44</v>
      </c>
      <c r="P1359" s="142">
        <f>O1359*H1359</f>
        <v>0</v>
      </c>
      <c r="Q1359" s="142">
        <v>0</v>
      </c>
      <c r="R1359" s="142">
        <f>Q1359*H1359</f>
        <v>0</v>
      </c>
      <c r="S1359" s="142">
        <v>0.131</v>
      </c>
      <c r="T1359" s="143">
        <f>S1359*H1359</f>
        <v>0.131</v>
      </c>
      <c r="AR1359" s="144" t="s">
        <v>310</v>
      </c>
      <c r="AT1359" s="144" t="s">
        <v>164</v>
      </c>
      <c r="AU1359" s="144" t="s">
        <v>82</v>
      </c>
      <c r="AY1359" s="18" t="s">
        <v>161</v>
      </c>
      <c r="BE1359" s="145">
        <f>IF(N1359="základní",J1359,0)</f>
        <v>0</v>
      </c>
      <c r="BF1359" s="145">
        <f>IF(N1359="snížená",J1359,0)</f>
        <v>0</v>
      </c>
      <c r="BG1359" s="145">
        <f>IF(N1359="zákl. přenesená",J1359,0)</f>
        <v>0</v>
      </c>
      <c r="BH1359" s="145">
        <f>IF(N1359="sníž. přenesená",J1359,0)</f>
        <v>0</v>
      </c>
      <c r="BI1359" s="145">
        <f>IF(N1359="nulová",J1359,0)</f>
        <v>0</v>
      </c>
      <c r="BJ1359" s="18" t="s">
        <v>80</v>
      </c>
      <c r="BK1359" s="145">
        <f>ROUND(I1359*H1359,2)</f>
        <v>0</v>
      </c>
      <c r="BL1359" s="18" t="s">
        <v>310</v>
      </c>
      <c r="BM1359" s="144" t="s">
        <v>3644</v>
      </c>
    </row>
    <row r="1360" spans="2:47" s="1" customFormat="1" ht="12">
      <c r="B1360" s="33"/>
      <c r="D1360" s="146" t="s">
        <v>171</v>
      </c>
      <c r="F1360" s="147" t="s">
        <v>1702</v>
      </c>
      <c r="I1360" s="148"/>
      <c r="L1360" s="33"/>
      <c r="M1360" s="149"/>
      <c r="T1360" s="54"/>
      <c r="AT1360" s="18" t="s">
        <v>171</v>
      </c>
      <c r="AU1360" s="18" t="s">
        <v>82</v>
      </c>
    </row>
    <row r="1361" spans="2:51" s="12" customFormat="1" ht="12">
      <c r="B1361" s="150"/>
      <c r="D1361" s="151" t="s">
        <v>173</v>
      </c>
      <c r="E1361" s="152" t="s">
        <v>3</v>
      </c>
      <c r="F1361" s="153" t="s">
        <v>299</v>
      </c>
      <c r="H1361" s="152" t="s">
        <v>3</v>
      </c>
      <c r="I1361" s="154"/>
      <c r="L1361" s="150"/>
      <c r="M1361" s="155"/>
      <c r="T1361" s="156"/>
      <c r="AT1361" s="152" t="s">
        <v>173</v>
      </c>
      <c r="AU1361" s="152" t="s">
        <v>82</v>
      </c>
      <c r="AV1361" s="12" t="s">
        <v>80</v>
      </c>
      <c r="AW1361" s="12" t="s">
        <v>32</v>
      </c>
      <c r="AX1361" s="12" t="s">
        <v>73</v>
      </c>
      <c r="AY1361" s="152" t="s">
        <v>161</v>
      </c>
    </row>
    <row r="1362" spans="2:51" s="13" customFormat="1" ht="12">
      <c r="B1362" s="157"/>
      <c r="D1362" s="151" t="s">
        <v>173</v>
      </c>
      <c r="E1362" s="158" t="s">
        <v>3</v>
      </c>
      <c r="F1362" s="159" t="s">
        <v>80</v>
      </c>
      <c r="H1362" s="160">
        <v>1</v>
      </c>
      <c r="I1362" s="161"/>
      <c r="L1362" s="157"/>
      <c r="M1362" s="162"/>
      <c r="T1362" s="163"/>
      <c r="AT1362" s="158" t="s">
        <v>173</v>
      </c>
      <c r="AU1362" s="158" t="s">
        <v>82</v>
      </c>
      <c r="AV1362" s="13" t="s">
        <v>82</v>
      </c>
      <c r="AW1362" s="13" t="s">
        <v>32</v>
      </c>
      <c r="AX1362" s="13" t="s">
        <v>80</v>
      </c>
      <c r="AY1362" s="158" t="s">
        <v>161</v>
      </c>
    </row>
    <row r="1363" spans="2:65" s="1" customFormat="1" ht="37.9" customHeight="1">
      <c r="B1363" s="132"/>
      <c r="C1363" s="133" t="s">
        <v>1610</v>
      </c>
      <c r="D1363" s="133" t="s">
        <v>164</v>
      </c>
      <c r="E1363" s="134" t="s">
        <v>1709</v>
      </c>
      <c r="F1363" s="135" t="s">
        <v>1710</v>
      </c>
      <c r="G1363" s="136" t="s">
        <v>212</v>
      </c>
      <c r="H1363" s="137">
        <v>1</v>
      </c>
      <c r="I1363" s="138"/>
      <c r="J1363" s="139">
        <f>ROUND(I1363*H1363,2)</f>
        <v>0</v>
      </c>
      <c r="K1363" s="135" t="s">
        <v>168</v>
      </c>
      <c r="L1363" s="33"/>
      <c r="M1363" s="140" t="s">
        <v>3</v>
      </c>
      <c r="N1363" s="141" t="s">
        <v>44</v>
      </c>
      <c r="P1363" s="142">
        <f>O1363*H1363</f>
        <v>0</v>
      </c>
      <c r="Q1363" s="142">
        <v>0</v>
      </c>
      <c r="R1363" s="142">
        <f>Q1363*H1363</f>
        <v>0</v>
      </c>
      <c r="S1363" s="142">
        <v>0.174</v>
      </c>
      <c r="T1363" s="143">
        <f>S1363*H1363</f>
        <v>0.174</v>
      </c>
      <c r="AR1363" s="144" t="s">
        <v>310</v>
      </c>
      <c r="AT1363" s="144" t="s">
        <v>164</v>
      </c>
      <c r="AU1363" s="144" t="s">
        <v>82</v>
      </c>
      <c r="AY1363" s="18" t="s">
        <v>161</v>
      </c>
      <c r="BE1363" s="145">
        <f>IF(N1363="základní",J1363,0)</f>
        <v>0</v>
      </c>
      <c r="BF1363" s="145">
        <f>IF(N1363="snížená",J1363,0)</f>
        <v>0</v>
      </c>
      <c r="BG1363" s="145">
        <f>IF(N1363="zákl. přenesená",J1363,0)</f>
        <v>0</v>
      </c>
      <c r="BH1363" s="145">
        <f>IF(N1363="sníž. přenesená",J1363,0)</f>
        <v>0</v>
      </c>
      <c r="BI1363" s="145">
        <f>IF(N1363="nulová",J1363,0)</f>
        <v>0</v>
      </c>
      <c r="BJ1363" s="18" t="s">
        <v>80</v>
      </c>
      <c r="BK1363" s="145">
        <f>ROUND(I1363*H1363,2)</f>
        <v>0</v>
      </c>
      <c r="BL1363" s="18" t="s">
        <v>310</v>
      </c>
      <c r="BM1363" s="144" t="s">
        <v>3645</v>
      </c>
    </row>
    <row r="1364" spans="2:47" s="1" customFormat="1" ht="12">
      <c r="B1364" s="33"/>
      <c r="D1364" s="146" t="s">
        <v>171</v>
      </c>
      <c r="F1364" s="147" t="s">
        <v>1712</v>
      </c>
      <c r="I1364" s="148"/>
      <c r="L1364" s="33"/>
      <c r="M1364" s="149"/>
      <c r="T1364" s="54"/>
      <c r="AT1364" s="18" t="s">
        <v>171</v>
      </c>
      <c r="AU1364" s="18" t="s">
        <v>82</v>
      </c>
    </row>
    <row r="1365" spans="2:51" s="12" customFormat="1" ht="12">
      <c r="B1365" s="150"/>
      <c r="D1365" s="151" t="s">
        <v>173</v>
      </c>
      <c r="E1365" s="152" t="s">
        <v>3</v>
      </c>
      <c r="F1365" s="153" t="s">
        <v>299</v>
      </c>
      <c r="H1365" s="152" t="s">
        <v>3</v>
      </c>
      <c r="I1365" s="154"/>
      <c r="L1365" s="150"/>
      <c r="M1365" s="155"/>
      <c r="T1365" s="156"/>
      <c r="AT1365" s="152" t="s">
        <v>173</v>
      </c>
      <c r="AU1365" s="152" t="s">
        <v>82</v>
      </c>
      <c r="AV1365" s="12" t="s">
        <v>80</v>
      </c>
      <c r="AW1365" s="12" t="s">
        <v>32</v>
      </c>
      <c r="AX1365" s="12" t="s">
        <v>73</v>
      </c>
      <c r="AY1365" s="152" t="s">
        <v>161</v>
      </c>
    </row>
    <row r="1366" spans="2:51" s="13" customFormat="1" ht="12">
      <c r="B1366" s="157"/>
      <c r="D1366" s="151" t="s">
        <v>173</v>
      </c>
      <c r="E1366" s="158" t="s">
        <v>3</v>
      </c>
      <c r="F1366" s="159" t="s">
        <v>80</v>
      </c>
      <c r="H1366" s="160">
        <v>1</v>
      </c>
      <c r="I1366" s="161"/>
      <c r="L1366" s="157"/>
      <c r="M1366" s="162"/>
      <c r="T1366" s="163"/>
      <c r="AT1366" s="158" t="s">
        <v>173</v>
      </c>
      <c r="AU1366" s="158" t="s">
        <v>82</v>
      </c>
      <c r="AV1366" s="13" t="s">
        <v>82</v>
      </c>
      <c r="AW1366" s="13" t="s">
        <v>32</v>
      </c>
      <c r="AX1366" s="13" t="s">
        <v>80</v>
      </c>
      <c r="AY1366" s="158" t="s">
        <v>161</v>
      </c>
    </row>
    <row r="1367" spans="2:65" s="1" customFormat="1" ht="44.25" customHeight="1">
      <c r="B1367" s="132"/>
      <c r="C1367" s="133" t="s">
        <v>1614</v>
      </c>
      <c r="D1367" s="133" t="s">
        <v>164</v>
      </c>
      <c r="E1367" s="134" t="s">
        <v>1715</v>
      </c>
      <c r="F1367" s="135" t="s">
        <v>1716</v>
      </c>
      <c r="G1367" s="136" t="s">
        <v>1717</v>
      </c>
      <c r="H1367" s="354"/>
      <c r="I1367" s="138"/>
      <c r="J1367" s="139">
        <f>ROUND(I1367*H1367,2)</f>
        <v>0</v>
      </c>
      <c r="K1367" s="135" t="s">
        <v>168</v>
      </c>
      <c r="L1367" s="33"/>
      <c r="M1367" s="140" t="s">
        <v>3</v>
      </c>
      <c r="N1367" s="141" t="s">
        <v>44</v>
      </c>
      <c r="P1367" s="142">
        <f>O1367*H1367</f>
        <v>0</v>
      </c>
      <c r="Q1367" s="142">
        <v>0</v>
      </c>
      <c r="R1367" s="142">
        <f>Q1367*H1367</f>
        <v>0</v>
      </c>
      <c r="S1367" s="142">
        <v>0</v>
      </c>
      <c r="T1367" s="143">
        <f>S1367*H1367</f>
        <v>0</v>
      </c>
      <c r="AR1367" s="144" t="s">
        <v>310</v>
      </c>
      <c r="AT1367" s="144" t="s">
        <v>164</v>
      </c>
      <c r="AU1367" s="144" t="s">
        <v>82</v>
      </c>
      <c r="AY1367" s="18" t="s">
        <v>161</v>
      </c>
      <c r="BE1367" s="145">
        <f>IF(N1367="základní",J1367,0)</f>
        <v>0</v>
      </c>
      <c r="BF1367" s="145">
        <f>IF(N1367="snížená",J1367,0)</f>
        <v>0</v>
      </c>
      <c r="BG1367" s="145">
        <f>IF(N1367="zákl. přenesená",J1367,0)</f>
        <v>0</v>
      </c>
      <c r="BH1367" s="145">
        <f>IF(N1367="sníž. přenesená",J1367,0)</f>
        <v>0</v>
      </c>
      <c r="BI1367" s="145">
        <f>IF(N1367="nulová",J1367,0)</f>
        <v>0</v>
      </c>
      <c r="BJ1367" s="18" t="s">
        <v>80</v>
      </c>
      <c r="BK1367" s="145">
        <f>ROUND(I1367*H1367,2)</f>
        <v>0</v>
      </c>
      <c r="BL1367" s="18" t="s">
        <v>310</v>
      </c>
      <c r="BM1367" s="144" t="s">
        <v>3646</v>
      </c>
    </row>
    <row r="1368" spans="2:47" s="1" customFormat="1" ht="12">
      <c r="B1368" s="33"/>
      <c r="D1368" s="146" t="s">
        <v>171</v>
      </c>
      <c r="F1368" s="147" t="s">
        <v>1719</v>
      </c>
      <c r="I1368" s="148"/>
      <c r="L1368" s="33"/>
      <c r="M1368" s="149"/>
      <c r="T1368" s="54"/>
      <c r="AT1368" s="18" t="s">
        <v>171</v>
      </c>
      <c r="AU1368" s="18" t="s">
        <v>82</v>
      </c>
    </row>
    <row r="1369" spans="2:63" s="11" customFormat="1" ht="22.9" customHeight="1">
      <c r="B1369" s="120"/>
      <c r="D1369" s="121" t="s">
        <v>72</v>
      </c>
      <c r="E1369" s="130" t="s">
        <v>1720</v>
      </c>
      <c r="F1369" s="130" t="s">
        <v>1721</v>
      </c>
      <c r="I1369" s="123"/>
      <c r="J1369" s="131">
        <f>BK1369</f>
        <v>0</v>
      </c>
      <c r="L1369" s="120"/>
      <c r="M1369" s="125"/>
      <c r="P1369" s="126">
        <f>SUM(P1370:P1392)</f>
        <v>0</v>
      </c>
      <c r="R1369" s="126">
        <f>SUM(R1370:R1392)</f>
        <v>0</v>
      </c>
      <c r="T1369" s="127">
        <f>SUM(T1370:T1392)</f>
        <v>0.14916</v>
      </c>
      <c r="AR1369" s="121" t="s">
        <v>82</v>
      </c>
      <c r="AT1369" s="128" t="s">
        <v>72</v>
      </c>
      <c r="AU1369" s="128" t="s">
        <v>80</v>
      </c>
      <c r="AY1369" s="121" t="s">
        <v>161</v>
      </c>
      <c r="BK1369" s="129">
        <f>SUM(BK1370:BK1392)</f>
        <v>0</v>
      </c>
    </row>
    <row r="1370" spans="2:65" s="1" customFormat="1" ht="78" customHeight="1">
      <c r="B1370" s="132"/>
      <c r="C1370" s="133" t="s">
        <v>1618</v>
      </c>
      <c r="D1370" s="133" t="s">
        <v>164</v>
      </c>
      <c r="E1370" s="134" t="s">
        <v>3647</v>
      </c>
      <c r="F1370" s="135" t="s">
        <v>3648</v>
      </c>
      <c r="G1370" s="136" t="s">
        <v>212</v>
      </c>
      <c r="H1370" s="137">
        <v>1</v>
      </c>
      <c r="I1370" s="138"/>
      <c r="J1370" s="139">
        <f aca="true" t="shared" si="41" ref="J1370:J1383">ROUND(I1370*H1370,2)</f>
        <v>0</v>
      </c>
      <c r="K1370" s="135" t="s">
        <v>3</v>
      </c>
      <c r="L1370" s="33"/>
      <c r="M1370" s="140" t="s">
        <v>3</v>
      </c>
      <c r="N1370" s="141" t="s">
        <v>44</v>
      </c>
      <c r="P1370" s="142">
        <f aca="true" t="shared" si="42" ref="P1370:P1383">O1370*H1370</f>
        <v>0</v>
      </c>
      <c r="Q1370" s="142">
        <v>0</v>
      </c>
      <c r="R1370" s="142">
        <f aca="true" t="shared" si="43" ref="R1370:R1383">Q1370*H1370</f>
        <v>0</v>
      </c>
      <c r="S1370" s="142">
        <v>0</v>
      </c>
      <c r="T1370" s="143">
        <f aca="true" t="shared" si="44" ref="T1370:T1383">S1370*H1370</f>
        <v>0</v>
      </c>
      <c r="AR1370" s="144" t="s">
        <v>310</v>
      </c>
      <c r="AT1370" s="144" t="s">
        <v>164</v>
      </c>
      <c r="AU1370" s="144" t="s">
        <v>82</v>
      </c>
      <c r="AY1370" s="18" t="s">
        <v>161</v>
      </c>
      <c r="BE1370" s="145">
        <f aca="true" t="shared" si="45" ref="BE1370:BE1383">IF(N1370="základní",J1370,0)</f>
        <v>0</v>
      </c>
      <c r="BF1370" s="145">
        <f aca="true" t="shared" si="46" ref="BF1370:BF1383">IF(N1370="snížená",J1370,0)</f>
        <v>0</v>
      </c>
      <c r="BG1370" s="145">
        <f aca="true" t="shared" si="47" ref="BG1370:BG1383">IF(N1370="zákl. přenesená",J1370,0)</f>
        <v>0</v>
      </c>
      <c r="BH1370" s="145">
        <f aca="true" t="shared" si="48" ref="BH1370:BH1383">IF(N1370="sníž. přenesená",J1370,0)</f>
        <v>0</v>
      </c>
      <c r="BI1370" s="145">
        <f aca="true" t="shared" si="49" ref="BI1370:BI1383">IF(N1370="nulová",J1370,0)</f>
        <v>0</v>
      </c>
      <c r="BJ1370" s="18" t="s">
        <v>80</v>
      </c>
      <c r="BK1370" s="145">
        <f aca="true" t="shared" si="50" ref="BK1370:BK1383">ROUND(I1370*H1370,2)</f>
        <v>0</v>
      </c>
      <c r="BL1370" s="18" t="s">
        <v>310</v>
      </c>
      <c r="BM1370" s="144" t="s">
        <v>3649</v>
      </c>
    </row>
    <row r="1371" spans="2:65" s="1" customFormat="1" ht="78" customHeight="1">
      <c r="B1371" s="132"/>
      <c r="C1371" s="133" t="s">
        <v>1622</v>
      </c>
      <c r="D1371" s="133" t="s">
        <v>164</v>
      </c>
      <c r="E1371" s="134" t="s">
        <v>3650</v>
      </c>
      <c r="F1371" s="135" t="s">
        <v>3651</v>
      </c>
      <c r="G1371" s="136" t="s">
        <v>212</v>
      </c>
      <c r="H1371" s="137">
        <v>1</v>
      </c>
      <c r="I1371" s="138"/>
      <c r="J1371" s="139">
        <f t="shared" si="41"/>
        <v>0</v>
      </c>
      <c r="K1371" s="135" t="s">
        <v>3</v>
      </c>
      <c r="L1371" s="33"/>
      <c r="M1371" s="140" t="s">
        <v>3</v>
      </c>
      <c r="N1371" s="141" t="s">
        <v>44</v>
      </c>
      <c r="P1371" s="142">
        <f t="shared" si="42"/>
        <v>0</v>
      </c>
      <c r="Q1371" s="142">
        <v>0</v>
      </c>
      <c r="R1371" s="142">
        <f t="shared" si="43"/>
        <v>0</v>
      </c>
      <c r="S1371" s="142">
        <v>0</v>
      </c>
      <c r="T1371" s="143">
        <f t="shared" si="44"/>
        <v>0</v>
      </c>
      <c r="AR1371" s="144" t="s">
        <v>310</v>
      </c>
      <c r="AT1371" s="144" t="s">
        <v>164</v>
      </c>
      <c r="AU1371" s="144" t="s">
        <v>82</v>
      </c>
      <c r="AY1371" s="18" t="s">
        <v>161</v>
      </c>
      <c r="BE1371" s="145">
        <f t="shared" si="45"/>
        <v>0</v>
      </c>
      <c r="BF1371" s="145">
        <f t="shared" si="46"/>
        <v>0</v>
      </c>
      <c r="BG1371" s="145">
        <f t="shared" si="47"/>
        <v>0</v>
      </c>
      <c r="BH1371" s="145">
        <f t="shared" si="48"/>
        <v>0</v>
      </c>
      <c r="BI1371" s="145">
        <f t="shared" si="49"/>
        <v>0</v>
      </c>
      <c r="BJ1371" s="18" t="s">
        <v>80</v>
      </c>
      <c r="BK1371" s="145">
        <f t="shared" si="50"/>
        <v>0</v>
      </c>
      <c r="BL1371" s="18" t="s">
        <v>310</v>
      </c>
      <c r="BM1371" s="144" t="s">
        <v>3652</v>
      </c>
    </row>
    <row r="1372" spans="2:65" s="1" customFormat="1" ht="90" customHeight="1">
      <c r="B1372" s="132"/>
      <c r="C1372" s="133" t="s">
        <v>1626</v>
      </c>
      <c r="D1372" s="133" t="s">
        <v>164</v>
      </c>
      <c r="E1372" s="134" t="s">
        <v>3653</v>
      </c>
      <c r="F1372" s="135" t="s">
        <v>3654</v>
      </c>
      <c r="G1372" s="136" t="s">
        <v>212</v>
      </c>
      <c r="H1372" s="137">
        <v>1</v>
      </c>
      <c r="I1372" s="138"/>
      <c r="J1372" s="139">
        <f t="shared" si="41"/>
        <v>0</v>
      </c>
      <c r="K1372" s="135" t="s">
        <v>3</v>
      </c>
      <c r="L1372" s="33"/>
      <c r="M1372" s="140" t="s">
        <v>3</v>
      </c>
      <c r="N1372" s="141" t="s">
        <v>44</v>
      </c>
      <c r="P1372" s="142">
        <f t="shared" si="42"/>
        <v>0</v>
      </c>
      <c r="Q1372" s="142">
        <v>0</v>
      </c>
      <c r="R1372" s="142">
        <f t="shared" si="43"/>
        <v>0</v>
      </c>
      <c r="S1372" s="142">
        <v>0</v>
      </c>
      <c r="T1372" s="143">
        <f t="shared" si="44"/>
        <v>0</v>
      </c>
      <c r="AR1372" s="144" t="s">
        <v>310</v>
      </c>
      <c r="AT1372" s="144" t="s">
        <v>164</v>
      </c>
      <c r="AU1372" s="144" t="s">
        <v>82</v>
      </c>
      <c r="AY1372" s="18" t="s">
        <v>161</v>
      </c>
      <c r="BE1372" s="145">
        <f t="shared" si="45"/>
        <v>0</v>
      </c>
      <c r="BF1372" s="145">
        <f t="shared" si="46"/>
        <v>0</v>
      </c>
      <c r="BG1372" s="145">
        <f t="shared" si="47"/>
        <v>0</v>
      </c>
      <c r="BH1372" s="145">
        <f t="shared" si="48"/>
        <v>0</v>
      </c>
      <c r="BI1372" s="145">
        <f t="shared" si="49"/>
        <v>0</v>
      </c>
      <c r="BJ1372" s="18" t="s">
        <v>80</v>
      </c>
      <c r="BK1372" s="145">
        <f t="shared" si="50"/>
        <v>0</v>
      </c>
      <c r="BL1372" s="18" t="s">
        <v>310</v>
      </c>
      <c r="BM1372" s="144" t="s">
        <v>3655</v>
      </c>
    </row>
    <row r="1373" spans="2:65" s="1" customFormat="1" ht="76.35" customHeight="1">
      <c r="B1373" s="132"/>
      <c r="C1373" s="133" t="s">
        <v>1630</v>
      </c>
      <c r="D1373" s="133" t="s">
        <v>164</v>
      </c>
      <c r="E1373" s="134" t="s">
        <v>3656</v>
      </c>
      <c r="F1373" s="135" t="s">
        <v>3657</v>
      </c>
      <c r="G1373" s="136" t="s">
        <v>212</v>
      </c>
      <c r="H1373" s="137">
        <v>1</v>
      </c>
      <c r="I1373" s="138"/>
      <c r="J1373" s="139">
        <f t="shared" si="41"/>
        <v>0</v>
      </c>
      <c r="K1373" s="135" t="s">
        <v>3</v>
      </c>
      <c r="L1373" s="33"/>
      <c r="M1373" s="140" t="s">
        <v>3</v>
      </c>
      <c r="N1373" s="141" t="s">
        <v>44</v>
      </c>
      <c r="P1373" s="142">
        <f t="shared" si="42"/>
        <v>0</v>
      </c>
      <c r="Q1373" s="142">
        <v>0</v>
      </c>
      <c r="R1373" s="142">
        <f t="shared" si="43"/>
        <v>0</v>
      </c>
      <c r="S1373" s="142">
        <v>0</v>
      </c>
      <c r="T1373" s="143">
        <f t="shared" si="44"/>
        <v>0</v>
      </c>
      <c r="AR1373" s="144" t="s">
        <v>310</v>
      </c>
      <c r="AT1373" s="144" t="s">
        <v>164</v>
      </c>
      <c r="AU1373" s="144" t="s">
        <v>82</v>
      </c>
      <c r="AY1373" s="18" t="s">
        <v>161</v>
      </c>
      <c r="BE1373" s="145">
        <f t="shared" si="45"/>
        <v>0</v>
      </c>
      <c r="BF1373" s="145">
        <f t="shared" si="46"/>
        <v>0</v>
      </c>
      <c r="BG1373" s="145">
        <f t="shared" si="47"/>
        <v>0</v>
      </c>
      <c r="BH1373" s="145">
        <f t="shared" si="48"/>
        <v>0</v>
      </c>
      <c r="BI1373" s="145">
        <f t="shared" si="49"/>
        <v>0</v>
      </c>
      <c r="BJ1373" s="18" t="s">
        <v>80</v>
      </c>
      <c r="BK1373" s="145">
        <f t="shared" si="50"/>
        <v>0</v>
      </c>
      <c r="BL1373" s="18" t="s">
        <v>310</v>
      </c>
      <c r="BM1373" s="144" t="s">
        <v>3658</v>
      </c>
    </row>
    <row r="1374" spans="2:65" s="1" customFormat="1" ht="78" customHeight="1">
      <c r="B1374" s="132"/>
      <c r="C1374" s="133" t="s">
        <v>1634</v>
      </c>
      <c r="D1374" s="133" t="s">
        <v>164</v>
      </c>
      <c r="E1374" s="134" t="s">
        <v>3659</v>
      </c>
      <c r="F1374" s="135" t="s">
        <v>3660</v>
      </c>
      <c r="G1374" s="136" t="s">
        <v>212</v>
      </c>
      <c r="H1374" s="137">
        <v>1</v>
      </c>
      <c r="I1374" s="138"/>
      <c r="J1374" s="139">
        <f t="shared" si="41"/>
        <v>0</v>
      </c>
      <c r="K1374" s="135" t="s">
        <v>3</v>
      </c>
      <c r="L1374" s="33"/>
      <c r="M1374" s="140" t="s">
        <v>3</v>
      </c>
      <c r="N1374" s="141" t="s">
        <v>44</v>
      </c>
      <c r="P1374" s="142">
        <f t="shared" si="42"/>
        <v>0</v>
      </c>
      <c r="Q1374" s="142">
        <v>0</v>
      </c>
      <c r="R1374" s="142">
        <f t="shared" si="43"/>
        <v>0</v>
      </c>
      <c r="S1374" s="142">
        <v>0</v>
      </c>
      <c r="T1374" s="143">
        <f t="shared" si="44"/>
        <v>0</v>
      </c>
      <c r="AR1374" s="144" t="s">
        <v>310</v>
      </c>
      <c r="AT1374" s="144" t="s">
        <v>164</v>
      </c>
      <c r="AU1374" s="144" t="s">
        <v>82</v>
      </c>
      <c r="AY1374" s="18" t="s">
        <v>161</v>
      </c>
      <c r="BE1374" s="145">
        <f t="shared" si="45"/>
        <v>0</v>
      </c>
      <c r="BF1374" s="145">
        <f t="shared" si="46"/>
        <v>0</v>
      </c>
      <c r="BG1374" s="145">
        <f t="shared" si="47"/>
        <v>0</v>
      </c>
      <c r="BH1374" s="145">
        <f t="shared" si="48"/>
        <v>0</v>
      </c>
      <c r="BI1374" s="145">
        <f t="shared" si="49"/>
        <v>0</v>
      </c>
      <c r="BJ1374" s="18" t="s">
        <v>80</v>
      </c>
      <c r="BK1374" s="145">
        <f t="shared" si="50"/>
        <v>0</v>
      </c>
      <c r="BL1374" s="18" t="s">
        <v>310</v>
      </c>
      <c r="BM1374" s="144" t="s">
        <v>3661</v>
      </c>
    </row>
    <row r="1375" spans="2:65" s="1" customFormat="1" ht="37.9" customHeight="1">
      <c r="B1375" s="132"/>
      <c r="C1375" s="133" t="s">
        <v>1638</v>
      </c>
      <c r="D1375" s="133" t="s">
        <v>164</v>
      </c>
      <c r="E1375" s="134" t="s">
        <v>1755</v>
      </c>
      <c r="F1375" s="135" t="s">
        <v>3662</v>
      </c>
      <c r="G1375" s="136" t="s">
        <v>212</v>
      </c>
      <c r="H1375" s="137">
        <v>1</v>
      </c>
      <c r="I1375" s="138"/>
      <c r="J1375" s="139">
        <f t="shared" si="41"/>
        <v>0</v>
      </c>
      <c r="K1375" s="135" t="s">
        <v>3</v>
      </c>
      <c r="L1375" s="33"/>
      <c r="M1375" s="140" t="s">
        <v>3</v>
      </c>
      <c r="N1375" s="141" t="s">
        <v>44</v>
      </c>
      <c r="P1375" s="142">
        <f t="shared" si="42"/>
        <v>0</v>
      </c>
      <c r="Q1375" s="142">
        <v>0</v>
      </c>
      <c r="R1375" s="142">
        <f t="shared" si="43"/>
        <v>0</v>
      </c>
      <c r="S1375" s="142">
        <v>0</v>
      </c>
      <c r="T1375" s="143">
        <f t="shared" si="44"/>
        <v>0</v>
      </c>
      <c r="AR1375" s="144" t="s">
        <v>310</v>
      </c>
      <c r="AT1375" s="144" t="s">
        <v>164</v>
      </c>
      <c r="AU1375" s="144" t="s">
        <v>82</v>
      </c>
      <c r="AY1375" s="18" t="s">
        <v>161</v>
      </c>
      <c r="BE1375" s="145">
        <f t="shared" si="45"/>
        <v>0</v>
      </c>
      <c r="BF1375" s="145">
        <f t="shared" si="46"/>
        <v>0</v>
      </c>
      <c r="BG1375" s="145">
        <f t="shared" si="47"/>
        <v>0</v>
      </c>
      <c r="BH1375" s="145">
        <f t="shared" si="48"/>
        <v>0</v>
      </c>
      <c r="BI1375" s="145">
        <f t="shared" si="49"/>
        <v>0</v>
      </c>
      <c r="BJ1375" s="18" t="s">
        <v>80</v>
      </c>
      <c r="BK1375" s="145">
        <f t="shared" si="50"/>
        <v>0</v>
      </c>
      <c r="BL1375" s="18" t="s">
        <v>310</v>
      </c>
      <c r="BM1375" s="144" t="s">
        <v>3663</v>
      </c>
    </row>
    <row r="1376" spans="2:65" s="1" customFormat="1" ht="24.2" customHeight="1">
      <c r="B1376" s="132"/>
      <c r="C1376" s="133" t="s">
        <v>1642</v>
      </c>
      <c r="D1376" s="133" t="s">
        <v>164</v>
      </c>
      <c r="E1376" s="134" t="s">
        <v>1758</v>
      </c>
      <c r="F1376" s="135" t="s">
        <v>3664</v>
      </c>
      <c r="G1376" s="136" t="s">
        <v>212</v>
      </c>
      <c r="H1376" s="137">
        <v>13</v>
      </c>
      <c r="I1376" s="138"/>
      <c r="J1376" s="139">
        <f t="shared" si="41"/>
        <v>0</v>
      </c>
      <c r="K1376" s="135" t="s">
        <v>3</v>
      </c>
      <c r="L1376" s="33"/>
      <c r="M1376" s="140" t="s">
        <v>3</v>
      </c>
      <c r="N1376" s="141" t="s">
        <v>44</v>
      </c>
      <c r="P1376" s="142">
        <f t="shared" si="42"/>
        <v>0</v>
      </c>
      <c r="Q1376" s="142">
        <v>0</v>
      </c>
      <c r="R1376" s="142">
        <f t="shared" si="43"/>
        <v>0</v>
      </c>
      <c r="S1376" s="142">
        <v>0</v>
      </c>
      <c r="T1376" s="143">
        <f t="shared" si="44"/>
        <v>0</v>
      </c>
      <c r="AR1376" s="144" t="s">
        <v>310</v>
      </c>
      <c r="AT1376" s="144" t="s">
        <v>164</v>
      </c>
      <c r="AU1376" s="144" t="s">
        <v>82</v>
      </c>
      <c r="AY1376" s="18" t="s">
        <v>161</v>
      </c>
      <c r="BE1376" s="145">
        <f t="shared" si="45"/>
        <v>0</v>
      </c>
      <c r="BF1376" s="145">
        <f t="shared" si="46"/>
        <v>0</v>
      </c>
      <c r="BG1376" s="145">
        <f t="shared" si="47"/>
        <v>0</v>
      </c>
      <c r="BH1376" s="145">
        <f t="shared" si="48"/>
        <v>0</v>
      </c>
      <c r="BI1376" s="145">
        <f t="shared" si="49"/>
        <v>0</v>
      </c>
      <c r="BJ1376" s="18" t="s">
        <v>80</v>
      </c>
      <c r="BK1376" s="145">
        <f t="shared" si="50"/>
        <v>0</v>
      </c>
      <c r="BL1376" s="18" t="s">
        <v>310</v>
      </c>
      <c r="BM1376" s="144" t="s">
        <v>3665</v>
      </c>
    </row>
    <row r="1377" spans="2:65" s="1" customFormat="1" ht="24.2" customHeight="1">
      <c r="B1377" s="132"/>
      <c r="C1377" s="133" t="s">
        <v>1646</v>
      </c>
      <c r="D1377" s="133" t="s">
        <v>164</v>
      </c>
      <c r="E1377" s="134" t="s">
        <v>1762</v>
      </c>
      <c r="F1377" s="135" t="s">
        <v>3666</v>
      </c>
      <c r="G1377" s="136" t="s">
        <v>212</v>
      </c>
      <c r="H1377" s="137">
        <v>1</v>
      </c>
      <c r="I1377" s="138"/>
      <c r="J1377" s="139">
        <f t="shared" si="41"/>
        <v>0</v>
      </c>
      <c r="K1377" s="135" t="s">
        <v>3</v>
      </c>
      <c r="L1377" s="33"/>
      <c r="M1377" s="140" t="s">
        <v>3</v>
      </c>
      <c r="N1377" s="141" t="s">
        <v>44</v>
      </c>
      <c r="P1377" s="142">
        <f t="shared" si="42"/>
        <v>0</v>
      </c>
      <c r="Q1377" s="142">
        <v>0</v>
      </c>
      <c r="R1377" s="142">
        <f t="shared" si="43"/>
        <v>0</v>
      </c>
      <c r="S1377" s="142">
        <v>0</v>
      </c>
      <c r="T1377" s="143">
        <f t="shared" si="44"/>
        <v>0</v>
      </c>
      <c r="AR1377" s="144" t="s">
        <v>310</v>
      </c>
      <c r="AT1377" s="144" t="s">
        <v>164</v>
      </c>
      <c r="AU1377" s="144" t="s">
        <v>82</v>
      </c>
      <c r="AY1377" s="18" t="s">
        <v>161</v>
      </c>
      <c r="BE1377" s="145">
        <f t="shared" si="45"/>
        <v>0</v>
      </c>
      <c r="BF1377" s="145">
        <f t="shared" si="46"/>
        <v>0</v>
      </c>
      <c r="BG1377" s="145">
        <f t="shared" si="47"/>
        <v>0</v>
      </c>
      <c r="BH1377" s="145">
        <f t="shared" si="48"/>
        <v>0</v>
      </c>
      <c r="BI1377" s="145">
        <f t="shared" si="49"/>
        <v>0</v>
      </c>
      <c r="BJ1377" s="18" t="s">
        <v>80</v>
      </c>
      <c r="BK1377" s="145">
        <f t="shared" si="50"/>
        <v>0</v>
      </c>
      <c r="BL1377" s="18" t="s">
        <v>310</v>
      </c>
      <c r="BM1377" s="144" t="s">
        <v>3667</v>
      </c>
    </row>
    <row r="1378" spans="2:65" s="1" customFormat="1" ht="33" customHeight="1">
      <c r="B1378" s="132"/>
      <c r="C1378" s="133" t="s">
        <v>1650</v>
      </c>
      <c r="D1378" s="133" t="s">
        <v>164</v>
      </c>
      <c r="E1378" s="134" t="s">
        <v>1766</v>
      </c>
      <c r="F1378" s="135" t="s">
        <v>3668</v>
      </c>
      <c r="G1378" s="136" t="s">
        <v>212</v>
      </c>
      <c r="H1378" s="137">
        <v>1</v>
      </c>
      <c r="I1378" s="138"/>
      <c r="J1378" s="139">
        <f t="shared" si="41"/>
        <v>0</v>
      </c>
      <c r="K1378" s="135" t="s">
        <v>3</v>
      </c>
      <c r="L1378" s="33"/>
      <c r="M1378" s="140" t="s">
        <v>3</v>
      </c>
      <c r="N1378" s="141" t="s">
        <v>44</v>
      </c>
      <c r="P1378" s="142">
        <f t="shared" si="42"/>
        <v>0</v>
      </c>
      <c r="Q1378" s="142">
        <v>0</v>
      </c>
      <c r="R1378" s="142">
        <f t="shared" si="43"/>
        <v>0</v>
      </c>
      <c r="S1378" s="142">
        <v>0</v>
      </c>
      <c r="T1378" s="143">
        <f t="shared" si="44"/>
        <v>0</v>
      </c>
      <c r="AR1378" s="144" t="s">
        <v>310</v>
      </c>
      <c r="AT1378" s="144" t="s">
        <v>164</v>
      </c>
      <c r="AU1378" s="144" t="s">
        <v>82</v>
      </c>
      <c r="AY1378" s="18" t="s">
        <v>161</v>
      </c>
      <c r="BE1378" s="145">
        <f t="shared" si="45"/>
        <v>0</v>
      </c>
      <c r="BF1378" s="145">
        <f t="shared" si="46"/>
        <v>0</v>
      </c>
      <c r="BG1378" s="145">
        <f t="shared" si="47"/>
        <v>0</v>
      </c>
      <c r="BH1378" s="145">
        <f t="shared" si="48"/>
        <v>0</v>
      </c>
      <c r="BI1378" s="145">
        <f t="shared" si="49"/>
        <v>0</v>
      </c>
      <c r="BJ1378" s="18" t="s">
        <v>80</v>
      </c>
      <c r="BK1378" s="145">
        <f t="shared" si="50"/>
        <v>0</v>
      </c>
      <c r="BL1378" s="18" t="s">
        <v>310</v>
      </c>
      <c r="BM1378" s="144" t="s">
        <v>3669</v>
      </c>
    </row>
    <row r="1379" spans="2:65" s="1" customFormat="1" ht="33" customHeight="1">
      <c r="B1379" s="132"/>
      <c r="C1379" s="133" t="s">
        <v>1654</v>
      </c>
      <c r="D1379" s="133" t="s">
        <v>164</v>
      </c>
      <c r="E1379" s="134" t="s">
        <v>3670</v>
      </c>
      <c r="F1379" s="135" t="s">
        <v>3671</v>
      </c>
      <c r="G1379" s="136" t="s">
        <v>212</v>
      </c>
      <c r="H1379" s="137">
        <v>4</v>
      </c>
      <c r="I1379" s="138"/>
      <c r="J1379" s="139">
        <f t="shared" si="41"/>
        <v>0</v>
      </c>
      <c r="K1379" s="135" t="s">
        <v>3</v>
      </c>
      <c r="L1379" s="33"/>
      <c r="M1379" s="140" t="s">
        <v>3</v>
      </c>
      <c r="N1379" s="141" t="s">
        <v>44</v>
      </c>
      <c r="P1379" s="142">
        <f t="shared" si="42"/>
        <v>0</v>
      </c>
      <c r="Q1379" s="142">
        <v>0</v>
      </c>
      <c r="R1379" s="142">
        <f t="shared" si="43"/>
        <v>0</v>
      </c>
      <c r="S1379" s="142">
        <v>0</v>
      </c>
      <c r="T1379" s="143">
        <f t="shared" si="44"/>
        <v>0</v>
      </c>
      <c r="AR1379" s="144" t="s">
        <v>310</v>
      </c>
      <c r="AT1379" s="144" t="s">
        <v>164</v>
      </c>
      <c r="AU1379" s="144" t="s">
        <v>82</v>
      </c>
      <c r="AY1379" s="18" t="s">
        <v>161</v>
      </c>
      <c r="BE1379" s="145">
        <f t="shared" si="45"/>
        <v>0</v>
      </c>
      <c r="BF1379" s="145">
        <f t="shared" si="46"/>
        <v>0</v>
      </c>
      <c r="BG1379" s="145">
        <f t="shared" si="47"/>
        <v>0</v>
      </c>
      <c r="BH1379" s="145">
        <f t="shared" si="48"/>
        <v>0</v>
      </c>
      <c r="BI1379" s="145">
        <f t="shared" si="49"/>
        <v>0</v>
      </c>
      <c r="BJ1379" s="18" t="s">
        <v>80</v>
      </c>
      <c r="BK1379" s="145">
        <f t="shared" si="50"/>
        <v>0</v>
      </c>
      <c r="BL1379" s="18" t="s">
        <v>310</v>
      </c>
      <c r="BM1379" s="144" t="s">
        <v>3672</v>
      </c>
    </row>
    <row r="1380" spans="2:65" s="1" customFormat="1" ht="33" customHeight="1">
      <c r="B1380" s="132"/>
      <c r="C1380" s="133" t="s">
        <v>1661</v>
      </c>
      <c r="D1380" s="133" t="s">
        <v>164</v>
      </c>
      <c r="E1380" s="134" t="s">
        <v>3673</v>
      </c>
      <c r="F1380" s="135" t="s">
        <v>3674</v>
      </c>
      <c r="G1380" s="136" t="s">
        <v>212</v>
      </c>
      <c r="H1380" s="137">
        <v>1</v>
      </c>
      <c r="I1380" s="138"/>
      <c r="J1380" s="139">
        <f t="shared" si="41"/>
        <v>0</v>
      </c>
      <c r="K1380" s="135" t="s">
        <v>3</v>
      </c>
      <c r="L1380" s="33"/>
      <c r="M1380" s="140" t="s">
        <v>3</v>
      </c>
      <c r="N1380" s="141" t="s">
        <v>44</v>
      </c>
      <c r="P1380" s="142">
        <f t="shared" si="42"/>
        <v>0</v>
      </c>
      <c r="Q1380" s="142">
        <v>0</v>
      </c>
      <c r="R1380" s="142">
        <f t="shared" si="43"/>
        <v>0</v>
      </c>
      <c r="S1380" s="142">
        <v>0</v>
      </c>
      <c r="T1380" s="143">
        <f t="shared" si="44"/>
        <v>0</v>
      </c>
      <c r="AR1380" s="144" t="s">
        <v>310</v>
      </c>
      <c r="AT1380" s="144" t="s">
        <v>164</v>
      </c>
      <c r="AU1380" s="144" t="s">
        <v>82</v>
      </c>
      <c r="AY1380" s="18" t="s">
        <v>161</v>
      </c>
      <c r="BE1380" s="145">
        <f t="shared" si="45"/>
        <v>0</v>
      </c>
      <c r="BF1380" s="145">
        <f t="shared" si="46"/>
        <v>0</v>
      </c>
      <c r="BG1380" s="145">
        <f t="shared" si="47"/>
        <v>0</v>
      </c>
      <c r="BH1380" s="145">
        <f t="shared" si="48"/>
        <v>0</v>
      </c>
      <c r="BI1380" s="145">
        <f t="shared" si="49"/>
        <v>0</v>
      </c>
      <c r="BJ1380" s="18" t="s">
        <v>80</v>
      </c>
      <c r="BK1380" s="145">
        <f t="shared" si="50"/>
        <v>0</v>
      </c>
      <c r="BL1380" s="18" t="s">
        <v>310</v>
      </c>
      <c r="BM1380" s="144" t="s">
        <v>3675</v>
      </c>
    </row>
    <row r="1381" spans="2:65" s="1" customFormat="1" ht="33" customHeight="1">
      <c r="B1381" s="132"/>
      <c r="C1381" s="133" t="s">
        <v>1677</v>
      </c>
      <c r="D1381" s="133" t="s">
        <v>164</v>
      </c>
      <c r="E1381" s="134" t="s">
        <v>3676</v>
      </c>
      <c r="F1381" s="135" t="s">
        <v>3677</v>
      </c>
      <c r="G1381" s="136" t="s">
        <v>212</v>
      </c>
      <c r="H1381" s="137">
        <v>1</v>
      </c>
      <c r="I1381" s="138"/>
      <c r="J1381" s="139">
        <f t="shared" si="41"/>
        <v>0</v>
      </c>
      <c r="K1381" s="135" t="s">
        <v>3</v>
      </c>
      <c r="L1381" s="33"/>
      <c r="M1381" s="140" t="s">
        <v>3</v>
      </c>
      <c r="N1381" s="141" t="s">
        <v>44</v>
      </c>
      <c r="P1381" s="142">
        <f t="shared" si="42"/>
        <v>0</v>
      </c>
      <c r="Q1381" s="142">
        <v>0</v>
      </c>
      <c r="R1381" s="142">
        <f t="shared" si="43"/>
        <v>0</v>
      </c>
      <c r="S1381" s="142">
        <v>0</v>
      </c>
      <c r="T1381" s="143">
        <f t="shared" si="44"/>
        <v>0</v>
      </c>
      <c r="AR1381" s="144" t="s">
        <v>310</v>
      </c>
      <c r="AT1381" s="144" t="s">
        <v>164</v>
      </c>
      <c r="AU1381" s="144" t="s">
        <v>82</v>
      </c>
      <c r="AY1381" s="18" t="s">
        <v>161</v>
      </c>
      <c r="BE1381" s="145">
        <f t="shared" si="45"/>
        <v>0</v>
      </c>
      <c r="BF1381" s="145">
        <f t="shared" si="46"/>
        <v>0</v>
      </c>
      <c r="BG1381" s="145">
        <f t="shared" si="47"/>
        <v>0</v>
      </c>
      <c r="BH1381" s="145">
        <f t="shared" si="48"/>
        <v>0</v>
      </c>
      <c r="BI1381" s="145">
        <f t="shared" si="49"/>
        <v>0</v>
      </c>
      <c r="BJ1381" s="18" t="s">
        <v>80</v>
      </c>
      <c r="BK1381" s="145">
        <f t="shared" si="50"/>
        <v>0</v>
      </c>
      <c r="BL1381" s="18" t="s">
        <v>310</v>
      </c>
      <c r="BM1381" s="144" t="s">
        <v>3678</v>
      </c>
    </row>
    <row r="1382" spans="2:65" s="1" customFormat="1" ht="33" customHeight="1">
      <c r="B1382" s="132"/>
      <c r="C1382" s="133" t="s">
        <v>1682</v>
      </c>
      <c r="D1382" s="133" t="s">
        <v>164</v>
      </c>
      <c r="E1382" s="134" t="s">
        <v>3679</v>
      </c>
      <c r="F1382" s="135" t="s">
        <v>3680</v>
      </c>
      <c r="G1382" s="136" t="s">
        <v>212</v>
      </c>
      <c r="H1382" s="137">
        <v>1</v>
      </c>
      <c r="I1382" s="138"/>
      <c r="J1382" s="139">
        <f t="shared" si="41"/>
        <v>0</v>
      </c>
      <c r="K1382" s="135" t="s">
        <v>3</v>
      </c>
      <c r="L1382" s="33"/>
      <c r="M1382" s="140" t="s">
        <v>3</v>
      </c>
      <c r="N1382" s="141" t="s">
        <v>44</v>
      </c>
      <c r="P1382" s="142">
        <f t="shared" si="42"/>
        <v>0</v>
      </c>
      <c r="Q1382" s="142">
        <v>0</v>
      </c>
      <c r="R1382" s="142">
        <f t="shared" si="43"/>
        <v>0</v>
      </c>
      <c r="S1382" s="142">
        <v>0</v>
      </c>
      <c r="T1382" s="143">
        <f t="shared" si="44"/>
        <v>0</v>
      </c>
      <c r="AR1382" s="144" t="s">
        <v>310</v>
      </c>
      <c r="AT1382" s="144" t="s">
        <v>164</v>
      </c>
      <c r="AU1382" s="144" t="s">
        <v>82</v>
      </c>
      <c r="AY1382" s="18" t="s">
        <v>161</v>
      </c>
      <c r="BE1382" s="145">
        <f t="shared" si="45"/>
        <v>0</v>
      </c>
      <c r="BF1382" s="145">
        <f t="shared" si="46"/>
        <v>0</v>
      </c>
      <c r="BG1382" s="145">
        <f t="shared" si="47"/>
        <v>0</v>
      </c>
      <c r="BH1382" s="145">
        <f t="shared" si="48"/>
        <v>0</v>
      </c>
      <c r="BI1382" s="145">
        <f t="shared" si="49"/>
        <v>0</v>
      </c>
      <c r="BJ1382" s="18" t="s">
        <v>80</v>
      </c>
      <c r="BK1382" s="145">
        <f t="shared" si="50"/>
        <v>0</v>
      </c>
      <c r="BL1382" s="18" t="s">
        <v>310</v>
      </c>
      <c r="BM1382" s="144" t="s">
        <v>3681</v>
      </c>
    </row>
    <row r="1383" spans="2:65" s="1" customFormat="1" ht="33" customHeight="1">
      <c r="B1383" s="132"/>
      <c r="C1383" s="133" t="s">
        <v>1688</v>
      </c>
      <c r="D1383" s="133" t="s">
        <v>164</v>
      </c>
      <c r="E1383" s="134" t="s">
        <v>3682</v>
      </c>
      <c r="F1383" s="135" t="s">
        <v>3683</v>
      </c>
      <c r="G1383" s="136" t="s">
        <v>340</v>
      </c>
      <c r="H1383" s="137">
        <v>0.65</v>
      </c>
      <c r="I1383" s="138"/>
      <c r="J1383" s="139">
        <f t="shared" si="41"/>
        <v>0</v>
      </c>
      <c r="K1383" s="135" t="s">
        <v>168</v>
      </c>
      <c r="L1383" s="33"/>
      <c r="M1383" s="140" t="s">
        <v>3</v>
      </c>
      <c r="N1383" s="141" t="s">
        <v>44</v>
      </c>
      <c r="P1383" s="142">
        <f t="shared" si="42"/>
        <v>0</v>
      </c>
      <c r="Q1383" s="142">
        <v>0</v>
      </c>
      <c r="R1383" s="142">
        <f t="shared" si="43"/>
        <v>0</v>
      </c>
      <c r="S1383" s="142">
        <v>0.016</v>
      </c>
      <c r="T1383" s="143">
        <f t="shared" si="44"/>
        <v>0.010400000000000001</v>
      </c>
      <c r="AR1383" s="144" t="s">
        <v>310</v>
      </c>
      <c r="AT1383" s="144" t="s">
        <v>164</v>
      </c>
      <c r="AU1383" s="144" t="s">
        <v>82</v>
      </c>
      <c r="AY1383" s="18" t="s">
        <v>161</v>
      </c>
      <c r="BE1383" s="145">
        <f t="shared" si="45"/>
        <v>0</v>
      </c>
      <c r="BF1383" s="145">
        <f t="shared" si="46"/>
        <v>0</v>
      </c>
      <c r="BG1383" s="145">
        <f t="shared" si="47"/>
        <v>0</v>
      </c>
      <c r="BH1383" s="145">
        <f t="shared" si="48"/>
        <v>0</v>
      </c>
      <c r="BI1383" s="145">
        <f t="shared" si="49"/>
        <v>0</v>
      </c>
      <c r="BJ1383" s="18" t="s">
        <v>80</v>
      </c>
      <c r="BK1383" s="145">
        <f t="shared" si="50"/>
        <v>0</v>
      </c>
      <c r="BL1383" s="18" t="s">
        <v>310</v>
      </c>
      <c r="BM1383" s="144" t="s">
        <v>3684</v>
      </c>
    </row>
    <row r="1384" spans="2:47" s="1" customFormat="1" ht="12">
      <c r="B1384" s="33"/>
      <c r="D1384" s="146" t="s">
        <v>171</v>
      </c>
      <c r="F1384" s="147" t="s">
        <v>3685</v>
      </c>
      <c r="I1384" s="148"/>
      <c r="L1384" s="33"/>
      <c r="M1384" s="149"/>
      <c r="T1384" s="54"/>
      <c r="AT1384" s="18" t="s">
        <v>171</v>
      </c>
      <c r="AU1384" s="18" t="s">
        <v>82</v>
      </c>
    </row>
    <row r="1385" spans="2:51" s="12" customFormat="1" ht="12">
      <c r="B1385" s="150"/>
      <c r="D1385" s="151" t="s">
        <v>173</v>
      </c>
      <c r="E1385" s="152" t="s">
        <v>3</v>
      </c>
      <c r="F1385" s="153" t="s">
        <v>299</v>
      </c>
      <c r="H1385" s="152" t="s">
        <v>3</v>
      </c>
      <c r="I1385" s="154"/>
      <c r="L1385" s="150"/>
      <c r="M1385" s="155"/>
      <c r="T1385" s="156"/>
      <c r="AT1385" s="152" t="s">
        <v>173</v>
      </c>
      <c r="AU1385" s="152" t="s">
        <v>82</v>
      </c>
      <c r="AV1385" s="12" t="s">
        <v>80</v>
      </c>
      <c r="AW1385" s="12" t="s">
        <v>32</v>
      </c>
      <c r="AX1385" s="12" t="s">
        <v>73</v>
      </c>
      <c r="AY1385" s="152" t="s">
        <v>161</v>
      </c>
    </row>
    <row r="1386" spans="2:51" s="13" customFormat="1" ht="12">
      <c r="B1386" s="157"/>
      <c r="D1386" s="151" t="s">
        <v>173</v>
      </c>
      <c r="E1386" s="158" t="s">
        <v>3</v>
      </c>
      <c r="F1386" s="159" t="s">
        <v>3686</v>
      </c>
      <c r="H1386" s="160">
        <v>0.65</v>
      </c>
      <c r="I1386" s="161"/>
      <c r="L1386" s="157"/>
      <c r="M1386" s="162"/>
      <c r="T1386" s="163"/>
      <c r="AT1386" s="158" t="s">
        <v>173</v>
      </c>
      <c r="AU1386" s="158" t="s">
        <v>82</v>
      </c>
      <c r="AV1386" s="13" t="s">
        <v>82</v>
      </c>
      <c r="AW1386" s="13" t="s">
        <v>32</v>
      </c>
      <c r="AX1386" s="13" t="s">
        <v>80</v>
      </c>
      <c r="AY1386" s="158" t="s">
        <v>161</v>
      </c>
    </row>
    <row r="1387" spans="2:65" s="1" customFormat="1" ht="16.5" customHeight="1">
      <c r="B1387" s="132"/>
      <c r="C1387" s="133" t="s">
        <v>1693</v>
      </c>
      <c r="D1387" s="133" t="s">
        <v>164</v>
      </c>
      <c r="E1387" s="134" t="s">
        <v>1798</v>
      </c>
      <c r="F1387" s="135" t="s">
        <v>1799</v>
      </c>
      <c r="G1387" s="136" t="s">
        <v>167</v>
      </c>
      <c r="H1387" s="137">
        <v>6.938</v>
      </c>
      <c r="I1387" s="138"/>
      <c r="J1387" s="139">
        <f>ROUND(I1387*H1387,2)</f>
        <v>0</v>
      </c>
      <c r="K1387" s="135" t="s">
        <v>168</v>
      </c>
      <c r="L1387" s="33"/>
      <c r="M1387" s="140" t="s">
        <v>3</v>
      </c>
      <c r="N1387" s="141" t="s">
        <v>44</v>
      </c>
      <c r="P1387" s="142">
        <f>O1387*H1387</f>
        <v>0</v>
      </c>
      <c r="Q1387" s="142">
        <v>0</v>
      </c>
      <c r="R1387" s="142">
        <f>Q1387*H1387</f>
        <v>0</v>
      </c>
      <c r="S1387" s="142">
        <v>0.02</v>
      </c>
      <c r="T1387" s="143">
        <f>S1387*H1387</f>
        <v>0.13876</v>
      </c>
      <c r="AR1387" s="144" t="s">
        <v>310</v>
      </c>
      <c r="AT1387" s="144" t="s">
        <v>164</v>
      </c>
      <c r="AU1387" s="144" t="s">
        <v>82</v>
      </c>
      <c r="AY1387" s="18" t="s">
        <v>161</v>
      </c>
      <c r="BE1387" s="145">
        <f>IF(N1387="základní",J1387,0)</f>
        <v>0</v>
      </c>
      <c r="BF1387" s="145">
        <f>IF(N1387="snížená",J1387,0)</f>
        <v>0</v>
      </c>
      <c r="BG1387" s="145">
        <f>IF(N1387="zákl. přenesená",J1387,0)</f>
        <v>0</v>
      </c>
      <c r="BH1387" s="145">
        <f>IF(N1387="sníž. přenesená",J1387,0)</f>
        <v>0</v>
      </c>
      <c r="BI1387" s="145">
        <f>IF(N1387="nulová",J1387,0)</f>
        <v>0</v>
      </c>
      <c r="BJ1387" s="18" t="s">
        <v>80</v>
      </c>
      <c r="BK1387" s="145">
        <f>ROUND(I1387*H1387,2)</f>
        <v>0</v>
      </c>
      <c r="BL1387" s="18" t="s">
        <v>310</v>
      </c>
      <c r="BM1387" s="144" t="s">
        <v>3687</v>
      </c>
    </row>
    <row r="1388" spans="2:47" s="1" customFormat="1" ht="12">
      <c r="B1388" s="33"/>
      <c r="D1388" s="146" t="s">
        <v>171</v>
      </c>
      <c r="F1388" s="147" t="s">
        <v>1801</v>
      </c>
      <c r="I1388" s="148"/>
      <c r="L1388" s="33"/>
      <c r="M1388" s="149"/>
      <c r="T1388" s="54"/>
      <c r="AT1388" s="18" t="s">
        <v>171</v>
      </c>
      <c r="AU1388" s="18" t="s">
        <v>82</v>
      </c>
    </row>
    <row r="1389" spans="2:51" s="12" customFormat="1" ht="12">
      <c r="B1389" s="150"/>
      <c r="D1389" s="151" t="s">
        <v>173</v>
      </c>
      <c r="E1389" s="152" t="s">
        <v>3</v>
      </c>
      <c r="F1389" s="153" t="s">
        <v>2934</v>
      </c>
      <c r="H1389" s="152" t="s">
        <v>3</v>
      </c>
      <c r="I1389" s="154"/>
      <c r="L1389" s="150"/>
      <c r="M1389" s="155"/>
      <c r="T1389" s="156"/>
      <c r="AT1389" s="152" t="s">
        <v>173</v>
      </c>
      <c r="AU1389" s="152" t="s">
        <v>82</v>
      </c>
      <c r="AV1389" s="12" t="s">
        <v>80</v>
      </c>
      <c r="AW1389" s="12" t="s">
        <v>32</v>
      </c>
      <c r="AX1389" s="12" t="s">
        <v>73</v>
      </c>
      <c r="AY1389" s="152" t="s">
        <v>161</v>
      </c>
    </row>
    <row r="1390" spans="2:51" s="13" customFormat="1" ht="12">
      <c r="B1390" s="157"/>
      <c r="D1390" s="151" t="s">
        <v>173</v>
      </c>
      <c r="E1390" s="158" t="s">
        <v>3</v>
      </c>
      <c r="F1390" s="159" t="s">
        <v>3688</v>
      </c>
      <c r="H1390" s="160">
        <v>6.938</v>
      </c>
      <c r="I1390" s="161"/>
      <c r="L1390" s="157"/>
      <c r="M1390" s="162"/>
      <c r="T1390" s="163"/>
      <c r="AT1390" s="158" t="s">
        <v>173</v>
      </c>
      <c r="AU1390" s="158" t="s">
        <v>82</v>
      </c>
      <c r="AV1390" s="13" t="s">
        <v>82</v>
      </c>
      <c r="AW1390" s="13" t="s">
        <v>32</v>
      </c>
      <c r="AX1390" s="13" t="s">
        <v>80</v>
      </c>
      <c r="AY1390" s="158" t="s">
        <v>161</v>
      </c>
    </row>
    <row r="1391" spans="2:65" s="1" customFormat="1" ht="44.25" customHeight="1">
      <c r="B1391" s="132"/>
      <c r="C1391" s="133" t="s">
        <v>1698</v>
      </c>
      <c r="D1391" s="133" t="s">
        <v>164</v>
      </c>
      <c r="E1391" s="134" t="s">
        <v>1803</v>
      </c>
      <c r="F1391" s="135" t="s">
        <v>1804</v>
      </c>
      <c r="G1391" s="136" t="s">
        <v>1717</v>
      </c>
      <c r="H1391" s="354"/>
      <c r="I1391" s="138"/>
      <c r="J1391" s="139">
        <f>ROUND(I1391*H1391,2)</f>
        <v>0</v>
      </c>
      <c r="K1391" s="135" t="s">
        <v>168</v>
      </c>
      <c r="L1391" s="33"/>
      <c r="M1391" s="140" t="s">
        <v>3</v>
      </c>
      <c r="N1391" s="141" t="s">
        <v>44</v>
      </c>
      <c r="P1391" s="142">
        <f>O1391*H1391</f>
        <v>0</v>
      </c>
      <c r="Q1391" s="142">
        <v>0</v>
      </c>
      <c r="R1391" s="142">
        <f>Q1391*H1391</f>
        <v>0</v>
      </c>
      <c r="S1391" s="142">
        <v>0</v>
      </c>
      <c r="T1391" s="143">
        <f>S1391*H1391</f>
        <v>0</v>
      </c>
      <c r="AR1391" s="144" t="s">
        <v>310</v>
      </c>
      <c r="AT1391" s="144" t="s">
        <v>164</v>
      </c>
      <c r="AU1391" s="144" t="s">
        <v>82</v>
      </c>
      <c r="AY1391" s="18" t="s">
        <v>161</v>
      </c>
      <c r="BE1391" s="145">
        <f>IF(N1391="základní",J1391,0)</f>
        <v>0</v>
      </c>
      <c r="BF1391" s="145">
        <f>IF(N1391="snížená",J1391,0)</f>
        <v>0</v>
      </c>
      <c r="BG1391" s="145">
        <f>IF(N1391="zákl. přenesená",J1391,0)</f>
        <v>0</v>
      </c>
      <c r="BH1391" s="145">
        <f>IF(N1391="sníž. přenesená",J1391,0)</f>
        <v>0</v>
      </c>
      <c r="BI1391" s="145">
        <f>IF(N1391="nulová",J1391,0)</f>
        <v>0</v>
      </c>
      <c r="BJ1391" s="18" t="s">
        <v>80</v>
      </c>
      <c r="BK1391" s="145">
        <f>ROUND(I1391*H1391,2)</f>
        <v>0</v>
      </c>
      <c r="BL1391" s="18" t="s">
        <v>310</v>
      </c>
      <c r="BM1391" s="144" t="s">
        <v>3689</v>
      </c>
    </row>
    <row r="1392" spans="2:47" s="1" customFormat="1" ht="12">
      <c r="B1392" s="33"/>
      <c r="D1392" s="146" t="s">
        <v>171</v>
      </c>
      <c r="F1392" s="147" t="s">
        <v>1806</v>
      </c>
      <c r="I1392" s="148"/>
      <c r="L1392" s="33"/>
      <c r="M1392" s="149"/>
      <c r="T1392" s="54"/>
      <c r="AT1392" s="18" t="s">
        <v>171</v>
      </c>
      <c r="AU1392" s="18" t="s">
        <v>82</v>
      </c>
    </row>
    <row r="1393" spans="2:63" s="11" customFormat="1" ht="22.9" customHeight="1">
      <c r="B1393" s="120"/>
      <c r="D1393" s="121" t="s">
        <v>72</v>
      </c>
      <c r="E1393" s="130" t="s">
        <v>1807</v>
      </c>
      <c r="F1393" s="130" t="s">
        <v>1808</v>
      </c>
      <c r="I1393" s="123"/>
      <c r="J1393" s="131">
        <f>BK1393</f>
        <v>0</v>
      </c>
      <c r="L1393" s="120"/>
      <c r="M1393" s="125"/>
      <c r="P1393" s="126">
        <f>SUM(P1394:P1459)</f>
        <v>0</v>
      </c>
      <c r="R1393" s="126">
        <f>SUM(R1394:R1459)</f>
        <v>7.824588850000001</v>
      </c>
      <c r="T1393" s="127">
        <f>SUM(T1394:T1459)</f>
        <v>0</v>
      </c>
      <c r="AR1393" s="121" t="s">
        <v>82</v>
      </c>
      <c r="AT1393" s="128" t="s">
        <v>72</v>
      </c>
      <c r="AU1393" s="128" t="s">
        <v>80</v>
      </c>
      <c r="AY1393" s="121" t="s">
        <v>161</v>
      </c>
      <c r="BK1393" s="129">
        <f>SUM(BK1394:BK1459)</f>
        <v>0</v>
      </c>
    </row>
    <row r="1394" spans="2:65" s="1" customFormat="1" ht="24.2" customHeight="1">
      <c r="B1394" s="132"/>
      <c r="C1394" s="133" t="s">
        <v>1703</v>
      </c>
      <c r="D1394" s="133" t="s">
        <v>164</v>
      </c>
      <c r="E1394" s="134" t="s">
        <v>1810</v>
      </c>
      <c r="F1394" s="135" t="s">
        <v>1811</v>
      </c>
      <c r="G1394" s="136" t="s">
        <v>167</v>
      </c>
      <c r="H1394" s="137">
        <v>242.578</v>
      </c>
      <c r="I1394" s="138"/>
      <c r="J1394" s="139">
        <f>ROUND(I1394*H1394,2)</f>
        <v>0</v>
      </c>
      <c r="K1394" s="135" t="s">
        <v>168</v>
      </c>
      <c r="L1394" s="33"/>
      <c r="M1394" s="140" t="s">
        <v>3</v>
      </c>
      <c r="N1394" s="141" t="s">
        <v>44</v>
      </c>
      <c r="P1394" s="142">
        <f>O1394*H1394</f>
        <v>0</v>
      </c>
      <c r="Q1394" s="142">
        <v>0.0003</v>
      </c>
      <c r="R1394" s="142">
        <f>Q1394*H1394</f>
        <v>0.07277339999999999</v>
      </c>
      <c r="S1394" s="142">
        <v>0</v>
      </c>
      <c r="T1394" s="143">
        <f>S1394*H1394</f>
        <v>0</v>
      </c>
      <c r="AR1394" s="144" t="s">
        <v>310</v>
      </c>
      <c r="AT1394" s="144" t="s">
        <v>164</v>
      </c>
      <c r="AU1394" s="144" t="s">
        <v>82</v>
      </c>
      <c r="AY1394" s="18" t="s">
        <v>161</v>
      </c>
      <c r="BE1394" s="145">
        <f>IF(N1394="základní",J1394,0)</f>
        <v>0</v>
      </c>
      <c r="BF1394" s="145">
        <f>IF(N1394="snížená",J1394,0)</f>
        <v>0</v>
      </c>
      <c r="BG1394" s="145">
        <f>IF(N1394="zákl. přenesená",J1394,0)</f>
        <v>0</v>
      </c>
      <c r="BH1394" s="145">
        <f>IF(N1394="sníž. přenesená",J1394,0)</f>
        <v>0</v>
      </c>
      <c r="BI1394" s="145">
        <f>IF(N1394="nulová",J1394,0)</f>
        <v>0</v>
      </c>
      <c r="BJ1394" s="18" t="s">
        <v>80</v>
      </c>
      <c r="BK1394" s="145">
        <f>ROUND(I1394*H1394,2)</f>
        <v>0</v>
      </c>
      <c r="BL1394" s="18" t="s">
        <v>310</v>
      </c>
      <c r="BM1394" s="144" t="s">
        <v>3690</v>
      </c>
    </row>
    <row r="1395" spans="2:47" s="1" customFormat="1" ht="12">
      <c r="B1395" s="33"/>
      <c r="D1395" s="146" t="s">
        <v>171</v>
      </c>
      <c r="F1395" s="147" t="s">
        <v>1813</v>
      </c>
      <c r="I1395" s="148"/>
      <c r="L1395" s="33"/>
      <c r="M1395" s="149"/>
      <c r="T1395" s="54"/>
      <c r="AT1395" s="18" t="s">
        <v>171</v>
      </c>
      <c r="AU1395" s="18" t="s">
        <v>82</v>
      </c>
    </row>
    <row r="1396" spans="2:51" s="12" customFormat="1" ht="12">
      <c r="B1396" s="150"/>
      <c r="D1396" s="151" t="s">
        <v>173</v>
      </c>
      <c r="E1396" s="152" t="s">
        <v>3</v>
      </c>
      <c r="F1396" s="153" t="s">
        <v>3691</v>
      </c>
      <c r="H1396" s="152" t="s">
        <v>3</v>
      </c>
      <c r="I1396" s="154"/>
      <c r="L1396" s="150"/>
      <c r="M1396" s="155"/>
      <c r="T1396" s="156"/>
      <c r="AT1396" s="152" t="s">
        <v>173</v>
      </c>
      <c r="AU1396" s="152" t="s">
        <v>82</v>
      </c>
      <c r="AV1396" s="12" t="s">
        <v>80</v>
      </c>
      <c r="AW1396" s="12" t="s">
        <v>32</v>
      </c>
      <c r="AX1396" s="12" t="s">
        <v>73</v>
      </c>
      <c r="AY1396" s="152" t="s">
        <v>161</v>
      </c>
    </row>
    <row r="1397" spans="2:51" s="13" customFormat="1" ht="12">
      <c r="B1397" s="157"/>
      <c r="D1397" s="151" t="s">
        <v>173</v>
      </c>
      <c r="E1397" s="158" t="s">
        <v>3</v>
      </c>
      <c r="F1397" s="159" t="s">
        <v>3692</v>
      </c>
      <c r="H1397" s="160">
        <v>240.74</v>
      </c>
      <c r="I1397" s="161"/>
      <c r="L1397" s="157"/>
      <c r="M1397" s="162"/>
      <c r="T1397" s="163"/>
      <c r="AT1397" s="158" t="s">
        <v>173</v>
      </c>
      <c r="AU1397" s="158" t="s">
        <v>82</v>
      </c>
      <c r="AV1397" s="13" t="s">
        <v>82</v>
      </c>
      <c r="AW1397" s="13" t="s">
        <v>32</v>
      </c>
      <c r="AX1397" s="13" t="s">
        <v>73</v>
      </c>
      <c r="AY1397" s="158" t="s">
        <v>161</v>
      </c>
    </row>
    <row r="1398" spans="2:51" s="12" customFormat="1" ht="12">
      <c r="B1398" s="150"/>
      <c r="D1398" s="151" t="s">
        <v>173</v>
      </c>
      <c r="E1398" s="152" t="s">
        <v>3</v>
      </c>
      <c r="F1398" s="153" t="s">
        <v>3693</v>
      </c>
      <c r="H1398" s="152" t="s">
        <v>3</v>
      </c>
      <c r="I1398" s="154"/>
      <c r="L1398" s="150"/>
      <c r="M1398" s="155"/>
      <c r="T1398" s="156"/>
      <c r="AT1398" s="152" t="s">
        <v>173</v>
      </c>
      <c r="AU1398" s="152" t="s">
        <v>82</v>
      </c>
      <c r="AV1398" s="12" t="s">
        <v>80</v>
      </c>
      <c r="AW1398" s="12" t="s">
        <v>32</v>
      </c>
      <c r="AX1398" s="12" t="s">
        <v>73</v>
      </c>
      <c r="AY1398" s="152" t="s">
        <v>161</v>
      </c>
    </row>
    <row r="1399" spans="2:51" s="13" customFormat="1" ht="12">
      <c r="B1399" s="157"/>
      <c r="D1399" s="151" t="s">
        <v>173</v>
      </c>
      <c r="E1399" s="158" t="s">
        <v>3</v>
      </c>
      <c r="F1399" s="159" t="s">
        <v>3694</v>
      </c>
      <c r="H1399" s="160">
        <v>1.838</v>
      </c>
      <c r="I1399" s="161"/>
      <c r="L1399" s="157"/>
      <c r="M1399" s="162"/>
      <c r="T1399" s="163"/>
      <c r="AT1399" s="158" t="s">
        <v>173</v>
      </c>
      <c r="AU1399" s="158" t="s">
        <v>82</v>
      </c>
      <c r="AV1399" s="13" t="s">
        <v>82</v>
      </c>
      <c r="AW1399" s="13" t="s">
        <v>32</v>
      </c>
      <c r="AX1399" s="13" t="s">
        <v>73</v>
      </c>
      <c r="AY1399" s="158" t="s">
        <v>161</v>
      </c>
    </row>
    <row r="1400" spans="2:51" s="14" customFormat="1" ht="12">
      <c r="B1400" s="164"/>
      <c r="D1400" s="151" t="s">
        <v>173</v>
      </c>
      <c r="E1400" s="165" t="s">
        <v>3</v>
      </c>
      <c r="F1400" s="166" t="s">
        <v>192</v>
      </c>
      <c r="H1400" s="167">
        <v>242.578</v>
      </c>
      <c r="I1400" s="168"/>
      <c r="L1400" s="164"/>
      <c r="M1400" s="169"/>
      <c r="T1400" s="170"/>
      <c r="AT1400" s="165" t="s">
        <v>173</v>
      </c>
      <c r="AU1400" s="165" t="s">
        <v>82</v>
      </c>
      <c r="AV1400" s="14" t="s">
        <v>169</v>
      </c>
      <c r="AW1400" s="14" t="s">
        <v>32</v>
      </c>
      <c r="AX1400" s="14" t="s">
        <v>80</v>
      </c>
      <c r="AY1400" s="165" t="s">
        <v>161</v>
      </c>
    </row>
    <row r="1401" spans="2:65" s="1" customFormat="1" ht="37.9" customHeight="1">
      <c r="B1401" s="132"/>
      <c r="C1401" s="133" t="s">
        <v>1708</v>
      </c>
      <c r="D1401" s="133" t="s">
        <v>164</v>
      </c>
      <c r="E1401" s="134" t="s">
        <v>3695</v>
      </c>
      <c r="F1401" s="135" t="s">
        <v>3696</v>
      </c>
      <c r="G1401" s="136" t="s">
        <v>167</v>
      </c>
      <c r="H1401" s="137">
        <v>242.578</v>
      </c>
      <c r="I1401" s="138"/>
      <c r="J1401" s="139">
        <f>ROUND(I1401*H1401,2)</f>
        <v>0</v>
      </c>
      <c r="K1401" s="135" t="s">
        <v>168</v>
      </c>
      <c r="L1401" s="33"/>
      <c r="M1401" s="140" t="s">
        <v>3</v>
      </c>
      <c r="N1401" s="141" t="s">
        <v>44</v>
      </c>
      <c r="P1401" s="142">
        <f>O1401*H1401</f>
        <v>0</v>
      </c>
      <c r="Q1401" s="142">
        <v>0.0075</v>
      </c>
      <c r="R1401" s="142">
        <f>Q1401*H1401</f>
        <v>1.819335</v>
      </c>
      <c r="S1401" s="142">
        <v>0</v>
      </c>
      <c r="T1401" s="143">
        <f>S1401*H1401</f>
        <v>0</v>
      </c>
      <c r="AR1401" s="144" t="s">
        <v>310</v>
      </c>
      <c r="AT1401" s="144" t="s">
        <v>164</v>
      </c>
      <c r="AU1401" s="144" t="s">
        <v>82</v>
      </c>
      <c r="AY1401" s="18" t="s">
        <v>161</v>
      </c>
      <c r="BE1401" s="145">
        <f>IF(N1401="základní",J1401,0)</f>
        <v>0</v>
      </c>
      <c r="BF1401" s="145">
        <f>IF(N1401="snížená",J1401,0)</f>
        <v>0</v>
      </c>
      <c r="BG1401" s="145">
        <f>IF(N1401="zákl. přenesená",J1401,0)</f>
        <v>0</v>
      </c>
      <c r="BH1401" s="145">
        <f>IF(N1401="sníž. přenesená",J1401,0)</f>
        <v>0</v>
      </c>
      <c r="BI1401" s="145">
        <f>IF(N1401="nulová",J1401,0)</f>
        <v>0</v>
      </c>
      <c r="BJ1401" s="18" t="s">
        <v>80</v>
      </c>
      <c r="BK1401" s="145">
        <f>ROUND(I1401*H1401,2)</f>
        <v>0</v>
      </c>
      <c r="BL1401" s="18" t="s">
        <v>310</v>
      </c>
      <c r="BM1401" s="144" t="s">
        <v>3697</v>
      </c>
    </row>
    <row r="1402" spans="2:47" s="1" customFormat="1" ht="12">
      <c r="B1402" s="33"/>
      <c r="D1402" s="146" t="s">
        <v>171</v>
      </c>
      <c r="F1402" s="147" t="s">
        <v>3698</v>
      </c>
      <c r="I1402" s="148"/>
      <c r="L1402" s="33"/>
      <c r="M1402" s="149"/>
      <c r="T1402" s="54"/>
      <c r="AT1402" s="18" t="s">
        <v>171</v>
      </c>
      <c r="AU1402" s="18" t="s">
        <v>82</v>
      </c>
    </row>
    <row r="1403" spans="2:51" s="12" customFormat="1" ht="12">
      <c r="B1403" s="150"/>
      <c r="D1403" s="151" t="s">
        <v>173</v>
      </c>
      <c r="E1403" s="152" t="s">
        <v>3</v>
      </c>
      <c r="F1403" s="153" t="s">
        <v>3691</v>
      </c>
      <c r="H1403" s="152" t="s">
        <v>3</v>
      </c>
      <c r="I1403" s="154"/>
      <c r="L1403" s="150"/>
      <c r="M1403" s="155"/>
      <c r="T1403" s="156"/>
      <c r="AT1403" s="152" t="s">
        <v>173</v>
      </c>
      <c r="AU1403" s="152" t="s">
        <v>82</v>
      </c>
      <c r="AV1403" s="12" t="s">
        <v>80</v>
      </c>
      <c r="AW1403" s="12" t="s">
        <v>32</v>
      </c>
      <c r="AX1403" s="12" t="s">
        <v>73</v>
      </c>
      <c r="AY1403" s="152" t="s">
        <v>161</v>
      </c>
    </row>
    <row r="1404" spans="2:51" s="13" customFormat="1" ht="12">
      <c r="B1404" s="157"/>
      <c r="D1404" s="151" t="s">
        <v>173</v>
      </c>
      <c r="E1404" s="158" t="s">
        <v>3</v>
      </c>
      <c r="F1404" s="159" t="s">
        <v>3692</v>
      </c>
      <c r="H1404" s="160">
        <v>240.74</v>
      </c>
      <c r="I1404" s="161"/>
      <c r="L1404" s="157"/>
      <c r="M1404" s="162"/>
      <c r="T1404" s="163"/>
      <c r="AT1404" s="158" t="s">
        <v>173</v>
      </c>
      <c r="AU1404" s="158" t="s">
        <v>82</v>
      </c>
      <c r="AV1404" s="13" t="s">
        <v>82</v>
      </c>
      <c r="AW1404" s="13" t="s">
        <v>32</v>
      </c>
      <c r="AX1404" s="13" t="s">
        <v>73</v>
      </c>
      <c r="AY1404" s="158" t="s">
        <v>161</v>
      </c>
    </row>
    <row r="1405" spans="2:51" s="12" customFormat="1" ht="12">
      <c r="B1405" s="150"/>
      <c r="D1405" s="151" t="s">
        <v>173</v>
      </c>
      <c r="E1405" s="152" t="s">
        <v>3</v>
      </c>
      <c r="F1405" s="153" t="s">
        <v>3693</v>
      </c>
      <c r="H1405" s="152" t="s">
        <v>3</v>
      </c>
      <c r="I1405" s="154"/>
      <c r="L1405" s="150"/>
      <c r="M1405" s="155"/>
      <c r="T1405" s="156"/>
      <c r="AT1405" s="152" t="s">
        <v>173</v>
      </c>
      <c r="AU1405" s="152" t="s">
        <v>82</v>
      </c>
      <c r="AV1405" s="12" t="s">
        <v>80</v>
      </c>
      <c r="AW1405" s="12" t="s">
        <v>32</v>
      </c>
      <c r="AX1405" s="12" t="s">
        <v>73</v>
      </c>
      <c r="AY1405" s="152" t="s">
        <v>161</v>
      </c>
    </row>
    <row r="1406" spans="2:51" s="13" customFormat="1" ht="12">
      <c r="B1406" s="157"/>
      <c r="D1406" s="151" t="s">
        <v>173</v>
      </c>
      <c r="E1406" s="158" t="s">
        <v>3</v>
      </c>
      <c r="F1406" s="159" t="s">
        <v>3694</v>
      </c>
      <c r="H1406" s="160">
        <v>1.838</v>
      </c>
      <c r="I1406" s="161"/>
      <c r="L1406" s="157"/>
      <c r="M1406" s="162"/>
      <c r="T1406" s="163"/>
      <c r="AT1406" s="158" t="s">
        <v>173</v>
      </c>
      <c r="AU1406" s="158" t="s">
        <v>82</v>
      </c>
      <c r="AV1406" s="13" t="s">
        <v>82</v>
      </c>
      <c r="AW1406" s="13" t="s">
        <v>32</v>
      </c>
      <c r="AX1406" s="13" t="s">
        <v>73</v>
      </c>
      <c r="AY1406" s="158" t="s">
        <v>161</v>
      </c>
    </row>
    <row r="1407" spans="2:51" s="14" customFormat="1" ht="12">
      <c r="B1407" s="164"/>
      <c r="D1407" s="151" t="s">
        <v>173</v>
      </c>
      <c r="E1407" s="165" t="s">
        <v>3</v>
      </c>
      <c r="F1407" s="166" t="s">
        <v>192</v>
      </c>
      <c r="H1407" s="167">
        <v>242.578</v>
      </c>
      <c r="I1407" s="168"/>
      <c r="L1407" s="164"/>
      <c r="M1407" s="169"/>
      <c r="T1407" s="170"/>
      <c r="AT1407" s="165" t="s">
        <v>173</v>
      </c>
      <c r="AU1407" s="165" t="s">
        <v>82</v>
      </c>
      <c r="AV1407" s="14" t="s">
        <v>169</v>
      </c>
      <c r="AW1407" s="14" t="s">
        <v>32</v>
      </c>
      <c r="AX1407" s="14" t="s">
        <v>80</v>
      </c>
      <c r="AY1407" s="165" t="s">
        <v>161</v>
      </c>
    </row>
    <row r="1408" spans="2:65" s="1" customFormat="1" ht="37.9" customHeight="1">
      <c r="B1408" s="132"/>
      <c r="C1408" s="350" t="s">
        <v>1714</v>
      </c>
      <c r="D1408" s="350" t="s">
        <v>164</v>
      </c>
      <c r="E1408" s="351" t="s">
        <v>3699</v>
      </c>
      <c r="F1408" s="352" t="s">
        <v>3700</v>
      </c>
      <c r="G1408" s="353" t="s">
        <v>340</v>
      </c>
      <c r="H1408" s="354">
        <v>3.75</v>
      </c>
      <c r="I1408" s="355"/>
      <c r="J1408" s="355">
        <f>ROUND(I1408*H1408,2)</f>
        <v>0</v>
      </c>
      <c r="K1408" s="352" t="s">
        <v>168</v>
      </c>
      <c r="L1408" s="33"/>
      <c r="M1408" s="140" t="s">
        <v>3</v>
      </c>
      <c r="N1408" s="141" t="s">
        <v>44</v>
      </c>
      <c r="P1408" s="142">
        <f>O1408*H1408</f>
        <v>0</v>
      </c>
      <c r="Q1408" s="142">
        <v>0.00153</v>
      </c>
      <c r="R1408" s="142">
        <f>Q1408*H1408</f>
        <v>0.0057374999999999995</v>
      </c>
      <c r="S1408" s="142">
        <v>0</v>
      </c>
      <c r="T1408" s="143">
        <f>S1408*H1408</f>
        <v>0</v>
      </c>
      <c r="AR1408" s="144" t="s">
        <v>310</v>
      </c>
      <c r="AT1408" s="144" t="s">
        <v>164</v>
      </c>
      <c r="AU1408" s="144" t="s">
        <v>82</v>
      </c>
      <c r="AY1408" s="18" t="s">
        <v>161</v>
      </c>
      <c r="BE1408" s="145">
        <f>IF(N1408="základní",J1408,0)</f>
        <v>0</v>
      </c>
      <c r="BF1408" s="145">
        <f>IF(N1408="snížená",J1408,0)</f>
        <v>0</v>
      </c>
      <c r="BG1408" s="145">
        <f>IF(N1408="zákl. přenesená",J1408,0)</f>
        <v>0</v>
      </c>
      <c r="BH1408" s="145">
        <f>IF(N1408="sníž. přenesená",J1408,0)</f>
        <v>0</v>
      </c>
      <c r="BI1408" s="145">
        <f>IF(N1408="nulová",J1408,0)</f>
        <v>0</v>
      </c>
      <c r="BJ1408" s="18" t="s">
        <v>80</v>
      </c>
      <c r="BK1408" s="145">
        <f>ROUND(I1408*H1408,2)</f>
        <v>0</v>
      </c>
      <c r="BL1408" s="18" t="s">
        <v>310</v>
      </c>
      <c r="BM1408" s="144" t="s">
        <v>3701</v>
      </c>
    </row>
    <row r="1409" spans="2:47" s="1" customFormat="1" ht="12">
      <c r="B1409" s="33"/>
      <c r="C1409" s="344"/>
      <c r="D1409" s="356" t="s">
        <v>171</v>
      </c>
      <c r="E1409" s="344"/>
      <c r="F1409" s="289" t="s">
        <v>3702</v>
      </c>
      <c r="G1409" s="344"/>
      <c r="H1409" s="344"/>
      <c r="I1409" s="357"/>
      <c r="J1409" s="344"/>
      <c r="K1409" s="344"/>
      <c r="L1409" s="33"/>
      <c r="M1409" s="149"/>
      <c r="T1409" s="54"/>
      <c r="AT1409" s="18" t="s">
        <v>171</v>
      </c>
      <c r="AU1409" s="18" t="s">
        <v>82</v>
      </c>
    </row>
    <row r="1410" spans="2:51" s="12" customFormat="1" ht="12">
      <c r="B1410" s="150"/>
      <c r="C1410" s="358"/>
      <c r="D1410" s="359" t="s">
        <v>173</v>
      </c>
      <c r="E1410" s="360" t="s">
        <v>3</v>
      </c>
      <c r="F1410" s="361" t="s">
        <v>3259</v>
      </c>
      <c r="G1410" s="358"/>
      <c r="H1410" s="360" t="s">
        <v>3</v>
      </c>
      <c r="I1410" s="362"/>
      <c r="J1410" s="358"/>
      <c r="K1410" s="358"/>
      <c r="L1410" s="150"/>
      <c r="M1410" s="155"/>
      <c r="T1410" s="156"/>
      <c r="AT1410" s="152" t="s">
        <v>173</v>
      </c>
      <c r="AU1410" s="152" t="s">
        <v>82</v>
      </c>
      <c r="AV1410" s="12" t="s">
        <v>80</v>
      </c>
      <c r="AW1410" s="12" t="s">
        <v>32</v>
      </c>
      <c r="AX1410" s="12" t="s">
        <v>73</v>
      </c>
      <c r="AY1410" s="152" t="s">
        <v>161</v>
      </c>
    </row>
    <row r="1411" spans="2:51" s="13" customFormat="1" ht="12">
      <c r="B1411" s="157"/>
      <c r="C1411" s="363"/>
      <c r="D1411" s="359" t="s">
        <v>173</v>
      </c>
      <c r="E1411" s="364" t="s">
        <v>3</v>
      </c>
      <c r="F1411" s="365" t="s">
        <v>3703</v>
      </c>
      <c r="G1411" s="363"/>
      <c r="H1411" s="366">
        <v>3.75</v>
      </c>
      <c r="I1411" s="367"/>
      <c r="J1411" s="363"/>
      <c r="K1411" s="363"/>
      <c r="L1411" s="157"/>
      <c r="M1411" s="162"/>
      <c r="T1411" s="163"/>
      <c r="AT1411" s="158" t="s">
        <v>173</v>
      </c>
      <c r="AU1411" s="158" t="s">
        <v>82</v>
      </c>
      <c r="AV1411" s="13" t="s">
        <v>82</v>
      </c>
      <c r="AW1411" s="13" t="s">
        <v>32</v>
      </c>
      <c r="AX1411" s="13" t="s">
        <v>80</v>
      </c>
      <c r="AY1411" s="158" t="s">
        <v>161</v>
      </c>
    </row>
    <row r="1412" spans="2:65" s="1" customFormat="1" ht="37.9" customHeight="1">
      <c r="B1412" s="132"/>
      <c r="C1412" s="350" t="s">
        <v>1722</v>
      </c>
      <c r="D1412" s="350" t="s">
        <v>164</v>
      </c>
      <c r="E1412" s="351" t="s">
        <v>3704</v>
      </c>
      <c r="F1412" s="352" t="s">
        <v>3705</v>
      </c>
      <c r="G1412" s="353" t="s">
        <v>340</v>
      </c>
      <c r="H1412" s="354">
        <v>5</v>
      </c>
      <c r="I1412" s="138"/>
      <c r="J1412" s="355">
        <f>ROUND(I1412*H1412,2)</f>
        <v>0</v>
      </c>
      <c r="K1412" s="352" t="s">
        <v>168</v>
      </c>
      <c r="L1412" s="33"/>
      <c r="M1412" s="140" t="s">
        <v>3</v>
      </c>
      <c r="N1412" s="141" t="s">
        <v>44</v>
      </c>
      <c r="P1412" s="142">
        <f>O1412*H1412</f>
        <v>0</v>
      </c>
      <c r="Q1412" s="142">
        <v>0.00102</v>
      </c>
      <c r="R1412" s="142">
        <f>Q1412*H1412</f>
        <v>0.0051</v>
      </c>
      <c r="S1412" s="142">
        <v>0</v>
      </c>
      <c r="T1412" s="143">
        <f>S1412*H1412</f>
        <v>0</v>
      </c>
      <c r="AR1412" s="144" t="s">
        <v>310</v>
      </c>
      <c r="AT1412" s="144" t="s">
        <v>164</v>
      </c>
      <c r="AU1412" s="144" t="s">
        <v>82</v>
      </c>
      <c r="AY1412" s="18" t="s">
        <v>161</v>
      </c>
      <c r="BE1412" s="145">
        <f>IF(N1412="základní",J1412,0)</f>
        <v>0</v>
      </c>
      <c r="BF1412" s="145">
        <f>IF(N1412="snížená",J1412,0)</f>
        <v>0</v>
      </c>
      <c r="BG1412" s="145">
        <f>IF(N1412="zákl. přenesená",J1412,0)</f>
        <v>0</v>
      </c>
      <c r="BH1412" s="145">
        <f>IF(N1412="sníž. přenesená",J1412,0)</f>
        <v>0</v>
      </c>
      <c r="BI1412" s="145">
        <f>IF(N1412="nulová",J1412,0)</f>
        <v>0</v>
      </c>
      <c r="BJ1412" s="18" t="s">
        <v>80</v>
      </c>
      <c r="BK1412" s="145">
        <f>ROUND(I1412*H1412,2)</f>
        <v>0</v>
      </c>
      <c r="BL1412" s="18" t="s">
        <v>310</v>
      </c>
      <c r="BM1412" s="144" t="s">
        <v>3706</v>
      </c>
    </row>
    <row r="1413" spans="2:47" s="1" customFormat="1" ht="12">
      <c r="B1413" s="33"/>
      <c r="D1413" s="146" t="s">
        <v>171</v>
      </c>
      <c r="F1413" s="147" t="s">
        <v>3707</v>
      </c>
      <c r="I1413" s="148"/>
      <c r="L1413" s="33"/>
      <c r="M1413" s="149"/>
      <c r="T1413" s="54"/>
      <c r="AT1413" s="18" t="s">
        <v>171</v>
      </c>
      <c r="AU1413" s="18" t="s">
        <v>82</v>
      </c>
    </row>
    <row r="1414" spans="2:51" s="13" customFormat="1" ht="12">
      <c r="B1414" s="157"/>
      <c r="D1414" s="151" t="s">
        <v>173</v>
      </c>
      <c r="E1414" s="158" t="s">
        <v>3</v>
      </c>
      <c r="F1414" s="159" t="s">
        <v>3708</v>
      </c>
      <c r="H1414" s="160">
        <v>5</v>
      </c>
      <c r="I1414" s="161"/>
      <c r="L1414" s="157"/>
      <c r="M1414" s="162"/>
      <c r="T1414" s="163"/>
      <c r="AT1414" s="158" t="s">
        <v>173</v>
      </c>
      <c r="AU1414" s="158" t="s">
        <v>82</v>
      </c>
      <c r="AV1414" s="13" t="s">
        <v>82</v>
      </c>
      <c r="AW1414" s="13" t="s">
        <v>32</v>
      </c>
      <c r="AX1414" s="13" t="s">
        <v>80</v>
      </c>
      <c r="AY1414" s="158" t="s">
        <v>161</v>
      </c>
    </row>
    <row r="1415" spans="2:65" s="1" customFormat="1" ht="33" customHeight="1">
      <c r="B1415" s="132"/>
      <c r="C1415" s="133" t="s">
        <v>1726</v>
      </c>
      <c r="D1415" s="133" t="s">
        <v>164</v>
      </c>
      <c r="E1415" s="134" t="s">
        <v>1832</v>
      </c>
      <c r="F1415" s="135" t="s">
        <v>1833</v>
      </c>
      <c r="G1415" s="136" t="s">
        <v>340</v>
      </c>
      <c r="H1415" s="137">
        <v>142.615</v>
      </c>
      <c r="I1415" s="138"/>
      <c r="J1415" s="139">
        <f>ROUND(I1415*H1415,2)</f>
        <v>0</v>
      </c>
      <c r="K1415" s="135" t="s">
        <v>168</v>
      </c>
      <c r="L1415" s="33"/>
      <c r="M1415" s="140" t="s">
        <v>3</v>
      </c>
      <c r="N1415" s="141" t="s">
        <v>44</v>
      </c>
      <c r="P1415" s="142">
        <f>O1415*H1415</f>
        <v>0</v>
      </c>
      <c r="Q1415" s="142">
        <v>0.00043</v>
      </c>
      <c r="R1415" s="142">
        <f>Q1415*H1415</f>
        <v>0.06132445</v>
      </c>
      <c r="S1415" s="142">
        <v>0</v>
      </c>
      <c r="T1415" s="143">
        <f>S1415*H1415</f>
        <v>0</v>
      </c>
      <c r="AR1415" s="144" t="s">
        <v>310</v>
      </c>
      <c r="AT1415" s="144" t="s">
        <v>164</v>
      </c>
      <c r="AU1415" s="144" t="s">
        <v>82</v>
      </c>
      <c r="AY1415" s="18" t="s">
        <v>161</v>
      </c>
      <c r="BE1415" s="145">
        <f>IF(N1415="základní",J1415,0)</f>
        <v>0</v>
      </c>
      <c r="BF1415" s="145">
        <f>IF(N1415="snížená",J1415,0)</f>
        <v>0</v>
      </c>
      <c r="BG1415" s="145">
        <f>IF(N1415="zákl. přenesená",J1415,0)</f>
        <v>0</v>
      </c>
      <c r="BH1415" s="145">
        <f>IF(N1415="sníž. přenesená",J1415,0)</f>
        <v>0</v>
      </c>
      <c r="BI1415" s="145">
        <f>IF(N1415="nulová",J1415,0)</f>
        <v>0</v>
      </c>
      <c r="BJ1415" s="18" t="s">
        <v>80</v>
      </c>
      <c r="BK1415" s="145">
        <f>ROUND(I1415*H1415,2)</f>
        <v>0</v>
      </c>
      <c r="BL1415" s="18" t="s">
        <v>310</v>
      </c>
      <c r="BM1415" s="144" t="s">
        <v>3709</v>
      </c>
    </row>
    <row r="1416" spans="2:47" s="1" customFormat="1" ht="12">
      <c r="B1416" s="33"/>
      <c r="D1416" s="146" t="s">
        <v>171</v>
      </c>
      <c r="F1416" s="147" t="s">
        <v>1835</v>
      </c>
      <c r="I1416" s="148"/>
      <c r="L1416" s="33"/>
      <c r="M1416" s="149"/>
      <c r="T1416" s="54"/>
      <c r="AT1416" s="18" t="s">
        <v>171</v>
      </c>
      <c r="AU1416" s="18" t="s">
        <v>82</v>
      </c>
    </row>
    <row r="1417" spans="2:51" s="13" customFormat="1" ht="12">
      <c r="B1417" s="157"/>
      <c r="D1417" s="151" t="s">
        <v>173</v>
      </c>
      <c r="E1417" s="158" t="s">
        <v>3</v>
      </c>
      <c r="F1417" s="159" t="s">
        <v>3710</v>
      </c>
      <c r="H1417" s="160">
        <v>142.615</v>
      </c>
      <c r="I1417" s="161"/>
      <c r="L1417" s="157"/>
      <c r="M1417" s="162"/>
      <c r="T1417" s="163"/>
      <c r="AT1417" s="158" t="s">
        <v>173</v>
      </c>
      <c r="AU1417" s="158" t="s">
        <v>82</v>
      </c>
      <c r="AV1417" s="13" t="s">
        <v>82</v>
      </c>
      <c r="AW1417" s="13" t="s">
        <v>32</v>
      </c>
      <c r="AX1417" s="13" t="s">
        <v>80</v>
      </c>
      <c r="AY1417" s="158" t="s">
        <v>161</v>
      </c>
    </row>
    <row r="1418" spans="2:65" s="1" customFormat="1" ht="16.5" customHeight="1">
      <c r="B1418" s="132"/>
      <c r="C1418" s="171" t="s">
        <v>1730</v>
      </c>
      <c r="D1418" s="171" t="s">
        <v>193</v>
      </c>
      <c r="E1418" s="172" t="s">
        <v>1840</v>
      </c>
      <c r="F1418" s="173" t="s">
        <v>1841</v>
      </c>
      <c r="G1418" s="174" t="s">
        <v>340</v>
      </c>
      <c r="H1418" s="175">
        <v>156.877</v>
      </c>
      <c r="I1418" s="176"/>
      <c r="J1418" s="177">
        <f>ROUND(I1418*H1418,2)</f>
        <v>0</v>
      </c>
      <c r="K1418" s="173" t="s">
        <v>3</v>
      </c>
      <c r="L1418" s="178"/>
      <c r="M1418" s="179" t="s">
        <v>3</v>
      </c>
      <c r="N1418" s="180" t="s">
        <v>44</v>
      </c>
      <c r="P1418" s="142">
        <f>O1418*H1418</f>
        <v>0</v>
      </c>
      <c r="Q1418" s="142">
        <v>0.00097</v>
      </c>
      <c r="R1418" s="142">
        <f>Q1418*H1418</f>
        <v>0.15217069000000003</v>
      </c>
      <c r="S1418" s="142">
        <v>0</v>
      </c>
      <c r="T1418" s="143">
        <f>S1418*H1418</f>
        <v>0</v>
      </c>
      <c r="AR1418" s="144" t="s">
        <v>488</v>
      </c>
      <c r="AT1418" s="144" t="s">
        <v>193</v>
      </c>
      <c r="AU1418" s="144" t="s">
        <v>82</v>
      </c>
      <c r="AY1418" s="18" t="s">
        <v>161</v>
      </c>
      <c r="BE1418" s="145">
        <f>IF(N1418="základní",J1418,0)</f>
        <v>0</v>
      </c>
      <c r="BF1418" s="145">
        <f>IF(N1418="snížená",J1418,0)</f>
        <v>0</v>
      </c>
      <c r="BG1418" s="145">
        <f>IF(N1418="zákl. přenesená",J1418,0)</f>
        <v>0</v>
      </c>
      <c r="BH1418" s="145">
        <f>IF(N1418="sníž. přenesená",J1418,0)</f>
        <v>0</v>
      </c>
      <c r="BI1418" s="145">
        <f>IF(N1418="nulová",J1418,0)</f>
        <v>0</v>
      </c>
      <c r="BJ1418" s="18" t="s">
        <v>80</v>
      </c>
      <c r="BK1418" s="145">
        <f>ROUND(I1418*H1418,2)</f>
        <v>0</v>
      </c>
      <c r="BL1418" s="18" t="s">
        <v>310</v>
      </c>
      <c r="BM1418" s="144" t="s">
        <v>3711</v>
      </c>
    </row>
    <row r="1419" spans="2:51" s="13" customFormat="1" ht="12">
      <c r="B1419" s="157"/>
      <c r="D1419" s="151" t="s">
        <v>173</v>
      </c>
      <c r="E1419" s="158" t="s">
        <v>3</v>
      </c>
      <c r="F1419" s="159" t="s">
        <v>3712</v>
      </c>
      <c r="H1419" s="160">
        <v>156.877</v>
      </c>
      <c r="I1419" s="161"/>
      <c r="L1419" s="157"/>
      <c r="M1419" s="162"/>
      <c r="T1419" s="163"/>
      <c r="AT1419" s="158" t="s">
        <v>173</v>
      </c>
      <c r="AU1419" s="158" t="s">
        <v>82</v>
      </c>
      <c r="AV1419" s="13" t="s">
        <v>82</v>
      </c>
      <c r="AW1419" s="13" t="s">
        <v>32</v>
      </c>
      <c r="AX1419" s="13" t="s">
        <v>80</v>
      </c>
      <c r="AY1419" s="158" t="s">
        <v>161</v>
      </c>
    </row>
    <row r="1420" spans="2:65" s="1" customFormat="1" ht="37.9" customHeight="1">
      <c r="B1420" s="132"/>
      <c r="C1420" s="133" t="s">
        <v>1734</v>
      </c>
      <c r="D1420" s="133" t="s">
        <v>164</v>
      </c>
      <c r="E1420" s="134" t="s">
        <v>3713</v>
      </c>
      <c r="F1420" s="135" t="s">
        <v>3714</v>
      </c>
      <c r="G1420" s="136" t="s">
        <v>340</v>
      </c>
      <c r="H1420" s="137">
        <v>1.73</v>
      </c>
      <c r="I1420" s="138"/>
      <c r="J1420" s="139">
        <f>ROUND(I1420*H1420,2)</f>
        <v>0</v>
      </c>
      <c r="K1420" s="135" t="s">
        <v>168</v>
      </c>
      <c r="L1420" s="33"/>
      <c r="M1420" s="140" t="s">
        <v>3</v>
      </c>
      <c r="N1420" s="141" t="s">
        <v>44</v>
      </c>
      <c r="P1420" s="142">
        <f>O1420*H1420</f>
        <v>0</v>
      </c>
      <c r="Q1420" s="142">
        <v>0.00043</v>
      </c>
      <c r="R1420" s="142">
        <f>Q1420*H1420</f>
        <v>0.0007438999999999999</v>
      </c>
      <c r="S1420" s="142">
        <v>0</v>
      </c>
      <c r="T1420" s="143">
        <f>S1420*H1420</f>
        <v>0</v>
      </c>
      <c r="AR1420" s="144" t="s">
        <v>310</v>
      </c>
      <c r="AT1420" s="144" t="s">
        <v>164</v>
      </c>
      <c r="AU1420" s="144" t="s">
        <v>82</v>
      </c>
      <c r="AY1420" s="18" t="s">
        <v>161</v>
      </c>
      <c r="BE1420" s="145">
        <f>IF(N1420="základní",J1420,0)</f>
        <v>0</v>
      </c>
      <c r="BF1420" s="145">
        <f>IF(N1420="snížená",J1420,0)</f>
        <v>0</v>
      </c>
      <c r="BG1420" s="145">
        <f>IF(N1420="zákl. přenesená",J1420,0)</f>
        <v>0</v>
      </c>
      <c r="BH1420" s="145">
        <f>IF(N1420="sníž. přenesená",J1420,0)</f>
        <v>0</v>
      </c>
      <c r="BI1420" s="145">
        <f>IF(N1420="nulová",J1420,0)</f>
        <v>0</v>
      </c>
      <c r="BJ1420" s="18" t="s">
        <v>80</v>
      </c>
      <c r="BK1420" s="145">
        <f>ROUND(I1420*H1420,2)</f>
        <v>0</v>
      </c>
      <c r="BL1420" s="18" t="s">
        <v>310</v>
      </c>
      <c r="BM1420" s="144" t="s">
        <v>3715</v>
      </c>
    </row>
    <row r="1421" spans="2:47" s="1" customFormat="1" ht="12">
      <c r="B1421" s="33"/>
      <c r="D1421" s="146" t="s">
        <v>171</v>
      </c>
      <c r="F1421" s="147" t="s">
        <v>3716</v>
      </c>
      <c r="I1421" s="148"/>
      <c r="L1421" s="33"/>
      <c r="M1421" s="149"/>
      <c r="T1421" s="54"/>
      <c r="AT1421" s="18" t="s">
        <v>171</v>
      </c>
      <c r="AU1421" s="18" t="s">
        <v>82</v>
      </c>
    </row>
    <row r="1422" spans="2:51" s="12" customFormat="1" ht="12">
      <c r="B1422" s="150"/>
      <c r="D1422" s="151" t="s">
        <v>173</v>
      </c>
      <c r="E1422" s="152" t="s">
        <v>3</v>
      </c>
      <c r="F1422" s="153" t="s">
        <v>3259</v>
      </c>
      <c r="H1422" s="152" t="s">
        <v>3</v>
      </c>
      <c r="I1422" s="154"/>
      <c r="L1422" s="150"/>
      <c r="M1422" s="155"/>
      <c r="T1422" s="156"/>
      <c r="AT1422" s="152" t="s">
        <v>173</v>
      </c>
      <c r="AU1422" s="152" t="s">
        <v>82</v>
      </c>
      <c r="AV1422" s="12" t="s">
        <v>80</v>
      </c>
      <c r="AW1422" s="12" t="s">
        <v>32</v>
      </c>
      <c r="AX1422" s="12" t="s">
        <v>73</v>
      </c>
      <c r="AY1422" s="152" t="s">
        <v>161</v>
      </c>
    </row>
    <row r="1423" spans="2:51" s="13" customFormat="1" ht="12">
      <c r="B1423" s="157"/>
      <c r="D1423" s="151" t="s">
        <v>173</v>
      </c>
      <c r="E1423" s="158" t="s">
        <v>3</v>
      </c>
      <c r="F1423" s="159" t="s">
        <v>3717</v>
      </c>
      <c r="H1423" s="160">
        <v>1.73</v>
      </c>
      <c r="I1423" s="161"/>
      <c r="L1423" s="157"/>
      <c r="M1423" s="162"/>
      <c r="T1423" s="163"/>
      <c r="AT1423" s="158" t="s">
        <v>173</v>
      </c>
      <c r="AU1423" s="158" t="s">
        <v>82</v>
      </c>
      <c r="AV1423" s="13" t="s">
        <v>82</v>
      </c>
      <c r="AW1423" s="13" t="s">
        <v>32</v>
      </c>
      <c r="AX1423" s="13" t="s">
        <v>80</v>
      </c>
      <c r="AY1423" s="158" t="s">
        <v>161</v>
      </c>
    </row>
    <row r="1424" spans="2:65" s="1" customFormat="1" ht="16.5" customHeight="1">
      <c r="B1424" s="132"/>
      <c r="C1424" s="171" t="s">
        <v>1738</v>
      </c>
      <c r="D1424" s="171" t="s">
        <v>193</v>
      </c>
      <c r="E1424" s="172" t="s">
        <v>1840</v>
      </c>
      <c r="F1424" s="173" t="s">
        <v>1841</v>
      </c>
      <c r="G1424" s="174" t="s">
        <v>340</v>
      </c>
      <c r="H1424" s="175">
        <v>11.528</v>
      </c>
      <c r="I1424" s="176"/>
      <c r="J1424" s="177">
        <f>ROUND(I1424*H1424,2)</f>
        <v>0</v>
      </c>
      <c r="K1424" s="173" t="s">
        <v>3</v>
      </c>
      <c r="L1424" s="178"/>
      <c r="M1424" s="179" t="s">
        <v>3</v>
      </c>
      <c r="N1424" s="180" t="s">
        <v>44</v>
      </c>
      <c r="P1424" s="142">
        <f>O1424*H1424</f>
        <v>0</v>
      </c>
      <c r="Q1424" s="142">
        <v>0.00097</v>
      </c>
      <c r="R1424" s="142">
        <f>Q1424*H1424</f>
        <v>0.011182160000000002</v>
      </c>
      <c r="S1424" s="142">
        <v>0</v>
      </c>
      <c r="T1424" s="143">
        <f>S1424*H1424</f>
        <v>0</v>
      </c>
      <c r="AR1424" s="144" t="s">
        <v>488</v>
      </c>
      <c r="AT1424" s="144" t="s">
        <v>193</v>
      </c>
      <c r="AU1424" s="144" t="s">
        <v>82</v>
      </c>
      <c r="AY1424" s="18" t="s">
        <v>161</v>
      </c>
      <c r="BE1424" s="145">
        <f>IF(N1424="základní",J1424,0)</f>
        <v>0</v>
      </c>
      <c r="BF1424" s="145">
        <f>IF(N1424="snížená",J1424,0)</f>
        <v>0</v>
      </c>
      <c r="BG1424" s="145">
        <f>IF(N1424="zákl. přenesená",J1424,0)</f>
        <v>0</v>
      </c>
      <c r="BH1424" s="145">
        <f>IF(N1424="sníž. přenesená",J1424,0)</f>
        <v>0</v>
      </c>
      <c r="BI1424" s="145">
        <f>IF(N1424="nulová",J1424,0)</f>
        <v>0</v>
      </c>
      <c r="BJ1424" s="18" t="s">
        <v>80</v>
      </c>
      <c r="BK1424" s="145">
        <f>ROUND(I1424*H1424,2)</f>
        <v>0</v>
      </c>
      <c r="BL1424" s="18" t="s">
        <v>310</v>
      </c>
      <c r="BM1424" s="144" t="s">
        <v>3718</v>
      </c>
    </row>
    <row r="1425" spans="2:51" s="12" customFormat="1" ht="12">
      <c r="B1425" s="150"/>
      <c r="D1425" s="151" t="s">
        <v>173</v>
      </c>
      <c r="E1425" s="152" t="s">
        <v>3</v>
      </c>
      <c r="F1425" s="153" t="s">
        <v>3693</v>
      </c>
      <c r="H1425" s="152" t="s">
        <v>3</v>
      </c>
      <c r="I1425" s="154"/>
      <c r="L1425" s="150"/>
      <c r="M1425" s="155"/>
      <c r="T1425" s="156"/>
      <c r="AT1425" s="152" t="s">
        <v>173</v>
      </c>
      <c r="AU1425" s="152" t="s">
        <v>82</v>
      </c>
      <c r="AV1425" s="12" t="s">
        <v>80</v>
      </c>
      <c r="AW1425" s="12" t="s">
        <v>32</v>
      </c>
      <c r="AX1425" s="12" t="s">
        <v>73</v>
      </c>
      <c r="AY1425" s="152" t="s">
        <v>161</v>
      </c>
    </row>
    <row r="1426" spans="2:51" s="12" customFormat="1" ht="12">
      <c r="B1426" s="150"/>
      <c r="D1426" s="151"/>
      <c r="E1426" s="152"/>
      <c r="F1426" s="153">
        <v>1.73</v>
      </c>
      <c r="H1426" s="152"/>
      <c r="I1426" s="154"/>
      <c r="L1426" s="150"/>
      <c r="M1426" s="155"/>
      <c r="T1426" s="156"/>
      <c r="AT1426" s="152"/>
      <c r="AU1426" s="152"/>
      <c r="AY1426" s="152"/>
    </row>
    <row r="1427" spans="2:51" s="358" customFormat="1" ht="12">
      <c r="B1427" s="381"/>
      <c r="D1427" s="359"/>
      <c r="E1427" s="360"/>
      <c r="F1427" s="361" t="s">
        <v>4225</v>
      </c>
      <c r="H1427" s="360"/>
      <c r="I1427" s="362"/>
      <c r="L1427" s="381"/>
      <c r="M1427" s="398"/>
      <c r="T1427" s="399"/>
      <c r="AT1427" s="360"/>
      <c r="AU1427" s="360"/>
      <c r="AY1427" s="360"/>
    </row>
    <row r="1428" spans="2:51" s="13" customFormat="1" ht="12">
      <c r="B1428" s="157"/>
      <c r="D1428" s="151" t="s">
        <v>173</v>
      </c>
      <c r="E1428" s="158" t="s">
        <v>3</v>
      </c>
      <c r="F1428" s="159" t="s">
        <v>4226</v>
      </c>
      <c r="H1428" s="160">
        <f>(5+3.75+1.73)*1.1</f>
        <v>11.528000000000002</v>
      </c>
      <c r="I1428" s="161"/>
      <c r="L1428" s="157"/>
      <c r="M1428" s="162"/>
      <c r="T1428" s="163"/>
      <c r="AT1428" s="158" t="s">
        <v>173</v>
      </c>
      <c r="AU1428" s="158" t="s">
        <v>82</v>
      </c>
      <c r="AV1428" s="13" t="s">
        <v>82</v>
      </c>
      <c r="AW1428" s="13" t="s">
        <v>32</v>
      </c>
      <c r="AX1428" s="13" t="s">
        <v>80</v>
      </c>
      <c r="AY1428" s="158" t="s">
        <v>161</v>
      </c>
    </row>
    <row r="1429" spans="2:65" s="1" customFormat="1" ht="37.9" customHeight="1">
      <c r="B1429" s="132"/>
      <c r="C1429" s="350" t="s">
        <v>1742</v>
      </c>
      <c r="D1429" s="350" t="s">
        <v>164</v>
      </c>
      <c r="E1429" s="351" t="s">
        <v>1845</v>
      </c>
      <c r="F1429" s="352" t="s">
        <v>1846</v>
      </c>
      <c r="G1429" s="353" t="s">
        <v>167</v>
      </c>
      <c r="H1429" s="354">
        <v>240.74</v>
      </c>
      <c r="I1429" s="138"/>
      <c r="J1429" s="139">
        <f>ROUND(I1429*H1429,2)</f>
        <v>0</v>
      </c>
      <c r="K1429" s="135" t="s">
        <v>168</v>
      </c>
      <c r="L1429" s="33"/>
      <c r="M1429" s="140" t="s">
        <v>3</v>
      </c>
      <c r="N1429" s="141" t="s">
        <v>44</v>
      </c>
      <c r="P1429" s="142">
        <f>O1429*H1429</f>
        <v>0</v>
      </c>
      <c r="Q1429" s="142">
        <v>0.009</v>
      </c>
      <c r="R1429" s="142">
        <f>Q1429*H1429</f>
        <v>2.16666</v>
      </c>
      <c r="S1429" s="142">
        <v>0</v>
      </c>
      <c r="T1429" s="143">
        <f>S1429*H1429</f>
        <v>0</v>
      </c>
      <c r="AR1429" s="144" t="s">
        <v>310</v>
      </c>
      <c r="AT1429" s="144" t="s">
        <v>164</v>
      </c>
      <c r="AU1429" s="144" t="s">
        <v>82</v>
      </c>
      <c r="AY1429" s="18" t="s">
        <v>161</v>
      </c>
      <c r="BE1429" s="145">
        <f>IF(N1429="základní",J1429,0)</f>
        <v>0</v>
      </c>
      <c r="BF1429" s="145">
        <f>IF(N1429="snížená",J1429,0)</f>
        <v>0</v>
      </c>
      <c r="BG1429" s="145">
        <f>IF(N1429="zákl. přenesená",J1429,0)</f>
        <v>0</v>
      </c>
      <c r="BH1429" s="145">
        <f>IF(N1429="sníž. přenesená",J1429,0)</f>
        <v>0</v>
      </c>
      <c r="BI1429" s="145">
        <f>IF(N1429="nulová",J1429,0)</f>
        <v>0</v>
      </c>
      <c r="BJ1429" s="18" t="s">
        <v>80</v>
      </c>
      <c r="BK1429" s="145">
        <f>ROUND(I1429*H1429,2)</f>
        <v>0</v>
      </c>
      <c r="BL1429" s="18" t="s">
        <v>310</v>
      </c>
      <c r="BM1429" s="144" t="s">
        <v>3719</v>
      </c>
    </row>
    <row r="1430" spans="2:47" s="1" customFormat="1" ht="12">
      <c r="B1430" s="33"/>
      <c r="C1430" s="344"/>
      <c r="D1430" s="356" t="s">
        <v>171</v>
      </c>
      <c r="E1430" s="344"/>
      <c r="F1430" s="289" t="s">
        <v>1848</v>
      </c>
      <c r="G1430" s="344"/>
      <c r="H1430" s="344"/>
      <c r="I1430" s="148"/>
      <c r="L1430" s="33"/>
      <c r="M1430" s="149"/>
      <c r="T1430" s="54"/>
      <c r="AT1430" s="18" t="s">
        <v>171</v>
      </c>
      <c r="AU1430" s="18" t="s">
        <v>82</v>
      </c>
    </row>
    <row r="1431" spans="2:51" s="12" customFormat="1" ht="12">
      <c r="B1431" s="150"/>
      <c r="C1431" s="358"/>
      <c r="D1431" s="359" t="s">
        <v>173</v>
      </c>
      <c r="E1431" s="360" t="s">
        <v>3</v>
      </c>
      <c r="F1431" s="361" t="s">
        <v>1849</v>
      </c>
      <c r="G1431" s="358"/>
      <c r="H1431" s="360" t="s">
        <v>3</v>
      </c>
      <c r="I1431" s="154"/>
      <c r="L1431" s="150"/>
      <c r="M1431" s="155"/>
      <c r="T1431" s="156"/>
      <c r="AT1431" s="152" t="s">
        <v>173</v>
      </c>
      <c r="AU1431" s="152" t="s">
        <v>82</v>
      </c>
      <c r="AV1431" s="12" t="s">
        <v>80</v>
      </c>
      <c r="AW1431" s="12" t="s">
        <v>32</v>
      </c>
      <c r="AX1431" s="12" t="s">
        <v>73</v>
      </c>
      <c r="AY1431" s="152" t="s">
        <v>161</v>
      </c>
    </row>
    <row r="1432" spans="2:51" s="12" customFormat="1" ht="12">
      <c r="B1432" s="150"/>
      <c r="C1432" s="358"/>
      <c r="D1432" s="359" t="s">
        <v>173</v>
      </c>
      <c r="E1432" s="360" t="s">
        <v>3</v>
      </c>
      <c r="F1432" s="361" t="s">
        <v>3720</v>
      </c>
      <c r="G1432" s="358"/>
      <c r="H1432" s="360" t="s">
        <v>3</v>
      </c>
      <c r="I1432" s="154"/>
      <c r="L1432" s="150"/>
      <c r="M1432" s="155"/>
      <c r="T1432" s="156"/>
      <c r="AT1432" s="152" t="s">
        <v>173</v>
      </c>
      <c r="AU1432" s="152" t="s">
        <v>82</v>
      </c>
      <c r="AV1432" s="12" t="s">
        <v>80</v>
      </c>
      <c r="AW1432" s="12" t="s">
        <v>32</v>
      </c>
      <c r="AX1432" s="12" t="s">
        <v>73</v>
      </c>
      <c r="AY1432" s="152" t="s">
        <v>161</v>
      </c>
    </row>
    <row r="1433" spans="2:51" s="12" customFormat="1" ht="12">
      <c r="B1433" s="150"/>
      <c r="C1433" s="358"/>
      <c r="D1433" s="359" t="s">
        <v>173</v>
      </c>
      <c r="E1433" s="360" t="s">
        <v>3</v>
      </c>
      <c r="F1433" s="361" t="s">
        <v>3721</v>
      </c>
      <c r="G1433" s="358"/>
      <c r="H1433" s="360" t="s">
        <v>3</v>
      </c>
      <c r="I1433" s="154"/>
      <c r="L1433" s="150"/>
      <c r="M1433" s="155"/>
      <c r="T1433" s="156"/>
      <c r="AT1433" s="152" t="s">
        <v>173</v>
      </c>
      <c r="AU1433" s="152" t="s">
        <v>82</v>
      </c>
      <c r="AV1433" s="12" t="s">
        <v>80</v>
      </c>
      <c r="AW1433" s="12" t="s">
        <v>32</v>
      </c>
      <c r="AX1433" s="12" t="s">
        <v>73</v>
      </c>
      <c r="AY1433" s="152" t="s">
        <v>161</v>
      </c>
    </row>
    <row r="1434" spans="2:51" s="13" customFormat="1" ht="12">
      <c r="B1434" s="157"/>
      <c r="C1434" s="363"/>
      <c r="D1434" s="359" t="s">
        <v>173</v>
      </c>
      <c r="E1434" s="364" t="s">
        <v>3</v>
      </c>
      <c r="F1434" s="365" t="s">
        <v>4214</v>
      </c>
      <c r="G1434" s="363"/>
      <c r="H1434" s="366">
        <f>(11.45+71.34+44.31+12.11)</f>
        <v>139.21</v>
      </c>
      <c r="I1434" s="161"/>
      <c r="L1434" s="157"/>
      <c r="M1434" s="162"/>
      <c r="T1434" s="163"/>
      <c r="AT1434" s="158" t="s">
        <v>173</v>
      </c>
      <c r="AU1434" s="158" t="s">
        <v>82</v>
      </c>
      <c r="AV1434" s="13" t="s">
        <v>82</v>
      </c>
      <c r="AW1434" s="13" t="s">
        <v>32</v>
      </c>
      <c r="AX1434" s="13" t="s">
        <v>73</v>
      </c>
      <c r="AY1434" s="158" t="s">
        <v>161</v>
      </c>
    </row>
    <row r="1435" spans="2:51" s="12" customFormat="1" ht="12">
      <c r="B1435" s="150"/>
      <c r="C1435" s="358"/>
      <c r="D1435" s="359" t="s">
        <v>173</v>
      </c>
      <c r="E1435" s="360" t="s">
        <v>3</v>
      </c>
      <c r="F1435" s="361" t="s">
        <v>3163</v>
      </c>
      <c r="G1435" s="358"/>
      <c r="H1435" s="360" t="s">
        <v>3</v>
      </c>
      <c r="I1435" s="154"/>
      <c r="L1435" s="150"/>
      <c r="M1435" s="155"/>
      <c r="T1435" s="156"/>
      <c r="AT1435" s="152" t="s">
        <v>173</v>
      </c>
      <c r="AU1435" s="152" t="s">
        <v>82</v>
      </c>
      <c r="AV1435" s="12" t="s">
        <v>80</v>
      </c>
      <c r="AW1435" s="12" t="s">
        <v>32</v>
      </c>
      <c r="AX1435" s="12" t="s">
        <v>73</v>
      </c>
      <c r="AY1435" s="152" t="s">
        <v>161</v>
      </c>
    </row>
    <row r="1436" spans="2:51" s="13" customFormat="1" ht="12">
      <c r="B1436" s="157"/>
      <c r="C1436" s="363"/>
      <c r="D1436" s="359" t="s">
        <v>173</v>
      </c>
      <c r="E1436" s="364" t="s">
        <v>3</v>
      </c>
      <c r="F1436" s="365" t="s">
        <v>4215</v>
      </c>
      <c r="G1436" s="363"/>
      <c r="H1436" s="366">
        <f>(9.48+34.22+16.67+2.32+10.95+7.3+8.16+2.28)</f>
        <v>91.38</v>
      </c>
      <c r="I1436" s="161"/>
      <c r="L1436" s="157"/>
      <c r="M1436" s="162"/>
      <c r="T1436" s="163"/>
      <c r="AT1436" s="158" t="s">
        <v>173</v>
      </c>
      <c r="AU1436" s="158" t="s">
        <v>82</v>
      </c>
      <c r="AV1436" s="13" t="s">
        <v>82</v>
      </c>
      <c r="AW1436" s="13" t="s">
        <v>32</v>
      </c>
      <c r="AX1436" s="13" t="s">
        <v>73</v>
      </c>
      <c r="AY1436" s="158" t="s">
        <v>161</v>
      </c>
    </row>
    <row r="1437" spans="2:51" s="12" customFormat="1" ht="12">
      <c r="B1437" s="150"/>
      <c r="C1437" s="358"/>
      <c r="D1437" s="359" t="s">
        <v>173</v>
      </c>
      <c r="E1437" s="360" t="s">
        <v>3</v>
      </c>
      <c r="F1437" s="361" t="s">
        <v>2873</v>
      </c>
      <c r="G1437" s="358"/>
      <c r="H1437" s="360" t="s">
        <v>3</v>
      </c>
      <c r="I1437" s="154"/>
      <c r="L1437" s="150"/>
      <c r="M1437" s="155"/>
      <c r="T1437" s="156"/>
      <c r="AT1437" s="152" t="s">
        <v>173</v>
      </c>
      <c r="AU1437" s="152" t="s">
        <v>82</v>
      </c>
      <c r="AV1437" s="12" t="s">
        <v>80</v>
      </c>
      <c r="AW1437" s="12" t="s">
        <v>32</v>
      </c>
      <c r="AX1437" s="12" t="s">
        <v>73</v>
      </c>
      <c r="AY1437" s="152" t="s">
        <v>161</v>
      </c>
    </row>
    <row r="1438" spans="2:51" s="13" customFormat="1" ht="12">
      <c r="B1438" s="157"/>
      <c r="C1438" s="363"/>
      <c r="D1438" s="359" t="s">
        <v>173</v>
      </c>
      <c r="E1438" s="364" t="s">
        <v>3</v>
      </c>
      <c r="F1438" s="365" t="s">
        <v>2874</v>
      </c>
      <c r="G1438" s="363"/>
      <c r="H1438" s="366">
        <v>10.15</v>
      </c>
      <c r="I1438" s="161"/>
      <c r="L1438" s="157"/>
      <c r="M1438" s="162"/>
      <c r="T1438" s="163"/>
      <c r="AT1438" s="158" t="s">
        <v>173</v>
      </c>
      <c r="AU1438" s="158" t="s">
        <v>82</v>
      </c>
      <c r="AV1438" s="13" t="s">
        <v>82</v>
      </c>
      <c r="AW1438" s="13" t="s">
        <v>32</v>
      </c>
      <c r="AX1438" s="13" t="s">
        <v>73</v>
      </c>
      <c r="AY1438" s="158" t="s">
        <v>161</v>
      </c>
    </row>
    <row r="1439" spans="2:51" s="14" customFormat="1" ht="12">
      <c r="B1439" s="164"/>
      <c r="C1439" s="368"/>
      <c r="D1439" s="359" t="s">
        <v>173</v>
      </c>
      <c r="E1439" s="369" t="s">
        <v>3</v>
      </c>
      <c r="F1439" s="370" t="s">
        <v>192</v>
      </c>
      <c r="G1439" s="368"/>
      <c r="H1439" s="371">
        <f>SUM(H1434:H1438)</f>
        <v>240.74</v>
      </c>
      <c r="I1439" s="168"/>
      <c r="L1439" s="164"/>
      <c r="M1439" s="169"/>
      <c r="T1439" s="170"/>
      <c r="AT1439" s="165" t="s">
        <v>173</v>
      </c>
      <c r="AU1439" s="165" t="s">
        <v>82</v>
      </c>
      <c r="AV1439" s="14" t="s">
        <v>169</v>
      </c>
      <c r="AW1439" s="14" t="s">
        <v>32</v>
      </c>
      <c r="AX1439" s="14" t="s">
        <v>80</v>
      </c>
      <c r="AY1439" s="165" t="s">
        <v>161</v>
      </c>
    </row>
    <row r="1440" spans="2:65" s="1" customFormat="1" ht="16.5" customHeight="1">
      <c r="B1440" s="132"/>
      <c r="C1440" s="373" t="s">
        <v>1746</v>
      </c>
      <c r="D1440" s="373" t="s">
        <v>193</v>
      </c>
      <c r="E1440" s="374" t="s">
        <v>1852</v>
      </c>
      <c r="F1440" s="375" t="s">
        <v>1853</v>
      </c>
      <c r="G1440" s="376" t="s">
        <v>167</v>
      </c>
      <c r="H1440" s="377">
        <f>H1443</f>
        <v>153.13100000000003</v>
      </c>
      <c r="I1440" s="176"/>
      <c r="J1440" s="177">
        <f>ROUND(I1440*H1440,2)</f>
        <v>0</v>
      </c>
      <c r="K1440" s="173" t="s">
        <v>3</v>
      </c>
      <c r="L1440" s="178"/>
      <c r="M1440" s="179" t="s">
        <v>3</v>
      </c>
      <c r="N1440" s="180" t="s">
        <v>44</v>
      </c>
      <c r="P1440" s="142">
        <f>O1440*H1440</f>
        <v>0</v>
      </c>
      <c r="Q1440" s="142">
        <v>0.023</v>
      </c>
      <c r="R1440" s="142">
        <f>Q1440*H1440</f>
        <v>3.5220130000000007</v>
      </c>
      <c r="S1440" s="142">
        <v>0</v>
      </c>
      <c r="T1440" s="143">
        <f>S1440*H1440</f>
        <v>0</v>
      </c>
      <c r="AR1440" s="144" t="s">
        <v>488</v>
      </c>
      <c r="AT1440" s="144" t="s">
        <v>193</v>
      </c>
      <c r="AU1440" s="144" t="s">
        <v>82</v>
      </c>
      <c r="AY1440" s="18" t="s">
        <v>161</v>
      </c>
      <c r="BE1440" s="145">
        <f>IF(N1440="základní",J1440,0)</f>
        <v>0</v>
      </c>
      <c r="BF1440" s="145">
        <f>IF(N1440="snížená",J1440,0)</f>
        <v>0</v>
      </c>
      <c r="BG1440" s="145">
        <f>IF(N1440="zákl. přenesená",J1440,0)</f>
        <v>0</v>
      </c>
      <c r="BH1440" s="145">
        <f>IF(N1440="sníž. přenesená",J1440,0)</f>
        <v>0</v>
      </c>
      <c r="BI1440" s="145">
        <f>IF(N1440="nulová",J1440,0)</f>
        <v>0</v>
      </c>
      <c r="BJ1440" s="18" t="s">
        <v>80</v>
      </c>
      <c r="BK1440" s="145">
        <f>ROUND(I1440*H1440,2)</f>
        <v>0</v>
      </c>
      <c r="BL1440" s="18" t="s">
        <v>310</v>
      </c>
      <c r="BM1440" s="144" t="s">
        <v>3722</v>
      </c>
    </row>
    <row r="1441" spans="2:51" s="12" customFormat="1" ht="12">
      <c r="B1441" s="150"/>
      <c r="C1441" s="358"/>
      <c r="D1441" s="359" t="s">
        <v>173</v>
      </c>
      <c r="E1441" s="360" t="s">
        <v>3</v>
      </c>
      <c r="F1441" s="361" t="s">
        <v>3691</v>
      </c>
      <c r="G1441" s="358"/>
      <c r="H1441" s="360" t="s">
        <v>3</v>
      </c>
      <c r="I1441" s="154"/>
      <c r="L1441" s="150"/>
      <c r="M1441" s="155"/>
      <c r="T1441" s="156"/>
      <c r="AT1441" s="152" t="s">
        <v>173</v>
      </c>
      <c r="AU1441" s="152" t="s">
        <v>82</v>
      </c>
      <c r="AV1441" s="12" t="s">
        <v>80</v>
      </c>
      <c r="AW1441" s="12" t="s">
        <v>32</v>
      </c>
      <c r="AX1441" s="12" t="s">
        <v>73</v>
      </c>
      <c r="AY1441" s="152" t="s">
        <v>161</v>
      </c>
    </row>
    <row r="1442" spans="2:51" s="13" customFormat="1" ht="12">
      <c r="B1442" s="157"/>
      <c r="C1442" s="363"/>
      <c r="D1442" s="359" t="s">
        <v>173</v>
      </c>
      <c r="E1442" s="364" t="s">
        <v>3</v>
      </c>
      <c r="F1442" s="365" t="s">
        <v>4216</v>
      </c>
      <c r="G1442" s="363"/>
      <c r="H1442" s="366">
        <f>139.21*1.1</f>
        <v>153.13100000000003</v>
      </c>
      <c r="I1442" s="161"/>
      <c r="L1442" s="157"/>
      <c r="M1442" s="162"/>
      <c r="T1442" s="163"/>
      <c r="AT1442" s="158" t="s">
        <v>173</v>
      </c>
      <c r="AU1442" s="158" t="s">
        <v>82</v>
      </c>
      <c r="AV1442" s="13" t="s">
        <v>82</v>
      </c>
      <c r="AW1442" s="13" t="s">
        <v>32</v>
      </c>
      <c r="AX1442" s="13" t="s">
        <v>73</v>
      </c>
      <c r="AY1442" s="158" t="s">
        <v>161</v>
      </c>
    </row>
    <row r="1443" spans="2:51" s="12" customFormat="1" ht="12">
      <c r="B1443" s="150"/>
      <c r="C1443" s="358"/>
      <c r="D1443" s="358"/>
      <c r="E1443" s="358"/>
      <c r="F1443" s="370" t="s">
        <v>192</v>
      </c>
      <c r="G1443" s="368"/>
      <c r="H1443" s="371">
        <f>SUM(H1442)</f>
        <v>153.13100000000003</v>
      </c>
      <c r="I1443" s="154"/>
      <c r="L1443" s="150"/>
      <c r="M1443" s="155"/>
      <c r="T1443" s="156"/>
      <c r="AT1443" s="152"/>
      <c r="AU1443" s="152"/>
      <c r="AY1443" s="152"/>
    </row>
    <row r="1444" spans="2:51" s="13" customFormat="1" ht="24">
      <c r="B1444" s="157"/>
      <c r="C1444" s="373">
        <v>265</v>
      </c>
      <c r="D1444" s="373" t="s">
        <v>193</v>
      </c>
      <c r="E1444" s="374" t="s">
        <v>1852</v>
      </c>
      <c r="F1444" s="375" t="s">
        <v>4211</v>
      </c>
      <c r="G1444" s="376" t="s">
        <v>167</v>
      </c>
      <c r="H1444" s="377">
        <f>H1446</f>
        <v>111.683</v>
      </c>
      <c r="I1444" s="176"/>
      <c r="J1444" s="177">
        <f>ROUND(I1444*H1444,2)</f>
        <v>0</v>
      </c>
      <c r="K1444" s="173" t="s">
        <v>3</v>
      </c>
      <c r="L1444" s="157"/>
      <c r="M1444" s="162"/>
      <c r="T1444" s="163"/>
      <c r="AT1444" s="158"/>
      <c r="AU1444" s="158"/>
      <c r="AY1444" s="158"/>
    </row>
    <row r="1445" spans="2:51" s="13" customFormat="1" ht="12">
      <c r="B1445" s="157"/>
      <c r="C1445" s="396"/>
      <c r="D1445" s="396"/>
      <c r="E1445" s="397"/>
      <c r="F1445" s="365" t="s">
        <v>4217</v>
      </c>
      <c r="G1445" s="363"/>
      <c r="H1445" s="366">
        <f>(91.38+10.15)*1.1</f>
        <v>111.683</v>
      </c>
      <c r="I1445" s="161"/>
      <c r="L1445" s="157"/>
      <c r="M1445" s="162"/>
      <c r="T1445" s="163"/>
      <c r="AT1445" s="158"/>
      <c r="AU1445" s="158"/>
      <c r="AY1445" s="158"/>
    </row>
    <row r="1446" spans="2:51" s="14" customFormat="1" ht="12">
      <c r="B1446" s="164"/>
      <c r="C1446" s="368"/>
      <c r="D1446" s="359" t="s">
        <v>173</v>
      </c>
      <c r="E1446" s="369" t="s">
        <v>3</v>
      </c>
      <c r="F1446" s="370" t="s">
        <v>192</v>
      </c>
      <c r="G1446" s="368"/>
      <c r="H1446" s="371">
        <f>SUM(H1445)</f>
        <v>111.683</v>
      </c>
      <c r="I1446" s="168"/>
      <c r="L1446" s="164"/>
      <c r="M1446" s="169"/>
      <c r="T1446" s="170"/>
      <c r="AT1446" s="165" t="s">
        <v>173</v>
      </c>
      <c r="AU1446" s="165" t="s">
        <v>82</v>
      </c>
      <c r="AV1446" s="14" t="s">
        <v>169</v>
      </c>
      <c r="AW1446" s="14" t="s">
        <v>32</v>
      </c>
      <c r="AX1446" s="14" t="s">
        <v>80</v>
      </c>
      <c r="AY1446" s="165" t="s">
        <v>161</v>
      </c>
    </row>
    <row r="1447" spans="2:65" s="1" customFormat="1" ht="16.5" customHeight="1">
      <c r="B1447" s="132"/>
      <c r="C1447" s="133" t="s">
        <v>1750</v>
      </c>
      <c r="D1447" s="133" t="s">
        <v>164</v>
      </c>
      <c r="E1447" s="134" t="s">
        <v>1856</v>
      </c>
      <c r="F1447" s="135" t="s">
        <v>1857</v>
      </c>
      <c r="G1447" s="136" t="s">
        <v>340</v>
      </c>
      <c r="H1447" s="137">
        <v>251.625</v>
      </c>
      <c r="I1447" s="138"/>
      <c r="J1447" s="139">
        <f>ROUND(I1447*H1447,2)</f>
        <v>0</v>
      </c>
      <c r="K1447" s="135" t="s">
        <v>168</v>
      </c>
      <c r="L1447" s="33"/>
      <c r="M1447" s="140" t="s">
        <v>3</v>
      </c>
      <c r="N1447" s="141" t="s">
        <v>44</v>
      </c>
      <c r="P1447" s="142">
        <f>O1447*H1447</f>
        <v>0</v>
      </c>
      <c r="Q1447" s="142">
        <v>3E-05</v>
      </c>
      <c r="R1447" s="142">
        <f>Q1447*H1447</f>
        <v>0.00754875</v>
      </c>
      <c r="S1447" s="142">
        <v>0</v>
      </c>
      <c r="T1447" s="143">
        <f>S1447*H1447</f>
        <v>0</v>
      </c>
      <c r="AR1447" s="144" t="s">
        <v>310</v>
      </c>
      <c r="AT1447" s="144" t="s">
        <v>164</v>
      </c>
      <c r="AU1447" s="144" t="s">
        <v>82</v>
      </c>
      <c r="AY1447" s="18" t="s">
        <v>161</v>
      </c>
      <c r="BE1447" s="145">
        <f>IF(N1447="základní",J1447,0)</f>
        <v>0</v>
      </c>
      <c r="BF1447" s="145">
        <f>IF(N1447="snížená",J1447,0)</f>
        <v>0</v>
      </c>
      <c r="BG1447" s="145">
        <f>IF(N1447="zákl. přenesená",J1447,0)</f>
        <v>0</v>
      </c>
      <c r="BH1447" s="145">
        <f>IF(N1447="sníž. přenesená",J1447,0)</f>
        <v>0</v>
      </c>
      <c r="BI1447" s="145">
        <f>IF(N1447="nulová",J1447,0)</f>
        <v>0</v>
      </c>
      <c r="BJ1447" s="18" t="s">
        <v>80</v>
      </c>
      <c r="BK1447" s="145">
        <f>ROUND(I1447*H1447,2)</f>
        <v>0</v>
      </c>
      <c r="BL1447" s="18" t="s">
        <v>310</v>
      </c>
      <c r="BM1447" s="144" t="s">
        <v>3723</v>
      </c>
    </row>
    <row r="1448" spans="2:47" s="1" customFormat="1" ht="12">
      <c r="B1448" s="33"/>
      <c r="D1448" s="146" t="s">
        <v>171</v>
      </c>
      <c r="F1448" s="147" t="s">
        <v>1859</v>
      </c>
      <c r="I1448" s="148"/>
      <c r="L1448" s="33"/>
      <c r="M1448" s="149"/>
      <c r="T1448" s="54"/>
      <c r="AT1448" s="18" t="s">
        <v>171</v>
      </c>
      <c r="AU1448" s="18" t="s">
        <v>82</v>
      </c>
    </row>
    <row r="1449" spans="2:51" s="12" customFormat="1" ht="12">
      <c r="B1449" s="150"/>
      <c r="D1449" s="151" t="s">
        <v>173</v>
      </c>
      <c r="E1449" s="152" t="s">
        <v>3</v>
      </c>
      <c r="F1449" s="153" t="s">
        <v>1862</v>
      </c>
      <c r="H1449" s="152" t="s">
        <v>3</v>
      </c>
      <c r="I1449" s="154"/>
      <c r="L1449" s="150"/>
      <c r="M1449" s="155"/>
      <c r="T1449" s="156"/>
      <c r="AT1449" s="152" t="s">
        <v>173</v>
      </c>
      <c r="AU1449" s="152" t="s">
        <v>82</v>
      </c>
      <c r="AV1449" s="12" t="s">
        <v>80</v>
      </c>
      <c r="AW1449" s="12" t="s">
        <v>32</v>
      </c>
      <c r="AX1449" s="12" t="s">
        <v>73</v>
      </c>
      <c r="AY1449" s="152" t="s">
        <v>161</v>
      </c>
    </row>
    <row r="1450" spans="2:51" s="13" customFormat="1" ht="12">
      <c r="B1450" s="157"/>
      <c r="D1450" s="151" t="s">
        <v>173</v>
      </c>
      <c r="E1450" s="158" t="s">
        <v>3</v>
      </c>
      <c r="F1450" s="159" t="s">
        <v>3724</v>
      </c>
      <c r="H1450" s="160">
        <v>102.28</v>
      </c>
      <c r="I1450" s="161"/>
      <c r="L1450" s="157"/>
      <c r="M1450" s="162"/>
      <c r="T1450" s="163"/>
      <c r="AT1450" s="158" t="s">
        <v>173</v>
      </c>
      <c r="AU1450" s="158" t="s">
        <v>82</v>
      </c>
      <c r="AV1450" s="13" t="s">
        <v>82</v>
      </c>
      <c r="AW1450" s="13" t="s">
        <v>32</v>
      </c>
      <c r="AX1450" s="13" t="s">
        <v>73</v>
      </c>
      <c r="AY1450" s="158" t="s">
        <v>161</v>
      </c>
    </row>
    <row r="1451" spans="2:51" s="12" customFormat="1" ht="12">
      <c r="B1451" s="150"/>
      <c r="D1451" s="151" t="s">
        <v>173</v>
      </c>
      <c r="E1451" s="152" t="s">
        <v>3</v>
      </c>
      <c r="F1451" s="153" t="s">
        <v>1860</v>
      </c>
      <c r="H1451" s="152" t="s">
        <v>3</v>
      </c>
      <c r="I1451" s="154"/>
      <c r="L1451" s="150"/>
      <c r="M1451" s="155"/>
      <c r="T1451" s="156"/>
      <c r="AT1451" s="152" t="s">
        <v>173</v>
      </c>
      <c r="AU1451" s="152" t="s">
        <v>82</v>
      </c>
      <c r="AV1451" s="12" t="s">
        <v>80</v>
      </c>
      <c r="AW1451" s="12" t="s">
        <v>32</v>
      </c>
      <c r="AX1451" s="12" t="s">
        <v>73</v>
      </c>
      <c r="AY1451" s="152" t="s">
        <v>161</v>
      </c>
    </row>
    <row r="1452" spans="2:51" s="13" customFormat="1" ht="12">
      <c r="B1452" s="157"/>
      <c r="D1452" s="151" t="s">
        <v>173</v>
      </c>
      <c r="E1452" s="158" t="s">
        <v>3</v>
      </c>
      <c r="F1452" s="159" t="s">
        <v>3725</v>
      </c>
      <c r="H1452" s="160">
        <v>144.345</v>
      </c>
      <c r="I1452" s="161"/>
      <c r="L1452" s="157"/>
      <c r="M1452" s="162"/>
      <c r="T1452" s="163"/>
      <c r="AT1452" s="158" t="s">
        <v>173</v>
      </c>
      <c r="AU1452" s="158" t="s">
        <v>82</v>
      </c>
      <c r="AV1452" s="13" t="s">
        <v>82</v>
      </c>
      <c r="AW1452" s="13" t="s">
        <v>32</v>
      </c>
      <c r="AX1452" s="13" t="s">
        <v>73</v>
      </c>
      <c r="AY1452" s="158" t="s">
        <v>161</v>
      </c>
    </row>
    <row r="1453" spans="2:51" s="12" customFormat="1" ht="12">
      <c r="B1453" s="150"/>
      <c r="D1453" s="151" t="s">
        <v>173</v>
      </c>
      <c r="E1453" s="152" t="s">
        <v>3</v>
      </c>
      <c r="F1453" s="153" t="s">
        <v>3726</v>
      </c>
      <c r="H1453" s="152" t="s">
        <v>3</v>
      </c>
      <c r="I1453" s="154"/>
      <c r="L1453" s="150"/>
      <c r="M1453" s="155"/>
      <c r="T1453" s="156"/>
      <c r="AT1453" s="152" t="s">
        <v>173</v>
      </c>
      <c r="AU1453" s="152" t="s">
        <v>82</v>
      </c>
      <c r="AV1453" s="12" t="s">
        <v>80</v>
      </c>
      <c r="AW1453" s="12" t="s">
        <v>32</v>
      </c>
      <c r="AX1453" s="12" t="s">
        <v>73</v>
      </c>
      <c r="AY1453" s="152" t="s">
        <v>161</v>
      </c>
    </row>
    <row r="1454" spans="2:51" s="13" customFormat="1" ht="12">
      <c r="B1454" s="157"/>
      <c r="D1454" s="151" t="s">
        <v>173</v>
      </c>
      <c r="E1454" s="158" t="s">
        <v>3</v>
      </c>
      <c r="F1454" s="159" t="s">
        <v>3708</v>
      </c>
      <c r="H1454" s="160">
        <v>5</v>
      </c>
      <c r="I1454" s="161"/>
      <c r="L1454" s="157"/>
      <c r="M1454" s="162"/>
      <c r="T1454" s="163"/>
      <c r="AT1454" s="158" t="s">
        <v>173</v>
      </c>
      <c r="AU1454" s="158" t="s">
        <v>82</v>
      </c>
      <c r="AV1454" s="13" t="s">
        <v>82</v>
      </c>
      <c r="AW1454" s="13" t="s">
        <v>32</v>
      </c>
      <c r="AX1454" s="13" t="s">
        <v>73</v>
      </c>
      <c r="AY1454" s="158" t="s">
        <v>161</v>
      </c>
    </row>
    <row r="1455" spans="2:51" s="14" customFormat="1" ht="12">
      <c r="B1455" s="164"/>
      <c r="D1455" s="151" t="s">
        <v>173</v>
      </c>
      <c r="E1455" s="165" t="s">
        <v>3</v>
      </c>
      <c r="F1455" s="166" t="s">
        <v>192</v>
      </c>
      <c r="H1455" s="167">
        <v>251.625</v>
      </c>
      <c r="I1455" s="168"/>
      <c r="L1455" s="164"/>
      <c r="M1455" s="169"/>
      <c r="T1455" s="170"/>
      <c r="AT1455" s="165" t="s">
        <v>173</v>
      </c>
      <c r="AU1455" s="165" t="s">
        <v>82</v>
      </c>
      <c r="AV1455" s="14" t="s">
        <v>169</v>
      </c>
      <c r="AW1455" s="14" t="s">
        <v>32</v>
      </c>
      <c r="AX1455" s="14" t="s">
        <v>80</v>
      </c>
      <c r="AY1455" s="165" t="s">
        <v>161</v>
      </c>
    </row>
    <row r="1456" spans="2:65" s="1" customFormat="1" ht="49.15" customHeight="1">
      <c r="B1456" s="132"/>
      <c r="C1456" s="133" t="s">
        <v>1754</v>
      </c>
      <c r="D1456" s="133" t="s">
        <v>164</v>
      </c>
      <c r="E1456" s="134" t="s">
        <v>1865</v>
      </c>
      <c r="F1456" s="135" t="s">
        <v>1866</v>
      </c>
      <c r="G1456" s="136" t="s">
        <v>240</v>
      </c>
      <c r="H1456" s="137">
        <v>10.484</v>
      </c>
      <c r="I1456" s="138"/>
      <c r="J1456" s="139">
        <f>ROUND(I1456*H1456,2)</f>
        <v>0</v>
      </c>
      <c r="K1456" s="135" t="s">
        <v>168</v>
      </c>
      <c r="L1456" s="33"/>
      <c r="M1456" s="140" t="s">
        <v>3</v>
      </c>
      <c r="N1456" s="141" t="s">
        <v>44</v>
      </c>
      <c r="P1456" s="142">
        <f>O1456*H1456</f>
        <v>0</v>
      </c>
      <c r="Q1456" s="142">
        <v>0</v>
      </c>
      <c r="R1456" s="142">
        <f>Q1456*H1456</f>
        <v>0</v>
      </c>
      <c r="S1456" s="142">
        <v>0</v>
      </c>
      <c r="T1456" s="143">
        <f>S1456*H1456</f>
        <v>0</v>
      </c>
      <c r="AR1456" s="144" t="s">
        <v>310</v>
      </c>
      <c r="AT1456" s="144" t="s">
        <v>164</v>
      </c>
      <c r="AU1456" s="144" t="s">
        <v>82</v>
      </c>
      <c r="AY1456" s="18" t="s">
        <v>161</v>
      </c>
      <c r="BE1456" s="145">
        <f>IF(N1456="základní",J1456,0)</f>
        <v>0</v>
      </c>
      <c r="BF1456" s="145">
        <f>IF(N1456="snížená",J1456,0)</f>
        <v>0</v>
      </c>
      <c r="BG1456" s="145">
        <f>IF(N1456="zákl. přenesená",J1456,0)</f>
        <v>0</v>
      </c>
      <c r="BH1456" s="145">
        <f>IF(N1456="sníž. přenesená",J1456,0)</f>
        <v>0</v>
      </c>
      <c r="BI1456" s="145">
        <f>IF(N1456="nulová",J1456,0)</f>
        <v>0</v>
      </c>
      <c r="BJ1456" s="18" t="s">
        <v>80</v>
      </c>
      <c r="BK1456" s="145">
        <f>ROUND(I1456*H1456,2)</f>
        <v>0</v>
      </c>
      <c r="BL1456" s="18" t="s">
        <v>310</v>
      </c>
      <c r="BM1456" s="144" t="s">
        <v>3727</v>
      </c>
    </row>
    <row r="1457" spans="2:47" s="1" customFormat="1" ht="12">
      <c r="B1457" s="33"/>
      <c r="D1457" s="146" t="s">
        <v>171</v>
      </c>
      <c r="F1457" s="147" t="s">
        <v>1868</v>
      </c>
      <c r="I1457" s="148"/>
      <c r="L1457" s="33"/>
      <c r="M1457" s="149"/>
      <c r="T1457" s="54"/>
      <c r="AT1457" s="18" t="s">
        <v>171</v>
      </c>
      <c r="AU1457" s="18" t="s">
        <v>82</v>
      </c>
    </row>
    <row r="1458" spans="2:65" s="1" customFormat="1" ht="49.15" customHeight="1">
      <c r="B1458" s="132"/>
      <c r="C1458" s="133" t="s">
        <v>1757</v>
      </c>
      <c r="D1458" s="133" t="s">
        <v>164</v>
      </c>
      <c r="E1458" s="134" t="s">
        <v>1870</v>
      </c>
      <c r="F1458" s="135" t="s">
        <v>1871</v>
      </c>
      <c r="G1458" s="136" t="s">
        <v>240</v>
      </c>
      <c r="H1458" s="137">
        <v>10.484</v>
      </c>
      <c r="I1458" s="138"/>
      <c r="J1458" s="139">
        <f>ROUND(I1458*H1458,2)</f>
        <v>0</v>
      </c>
      <c r="K1458" s="135" t="s">
        <v>168</v>
      </c>
      <c r="L1458" s="33"/>
      <c r="M1458" s="140" t="s">
        <v>3</v>
      </c>
      <c r="N1458" s="141" t="s">
        <v>44</v>
      </c>
      <c r="P1458" s="142">
        <f>O1458*H1458</f>
        <v>0</v>
      </c>
      <c r="Q1458" s="142">
        <v>0</v>
      </c>
      <c r="R1458" s="142">
        <f>Q1458*H1458</f>
        <v>0</v>
      </c>
      <c r="S1458" s="142">
        <v>0</v>
      </c>
      <c r="T1458" s="143">
        <f>S1458*H1458</f>
        <v>0</v>
      </c>
      <c r="AR1458" s="144" t="s">
        <v>310</v>
      </c>
      <c r="AT1458" s="144" t="s">
        <v>164</v>
      </c>
      <c r="AU1458" s="144" t="s">
        <v>82</v>
      </c>
      <c r="AY1458" s="18" t="s">
        <v>161</v>
      </c>
      <c r="BE1458" s="145">
        <f>IF(N1458="základní",J1458,0)</f>
        <v>0</v>
      </c>
      <c r="BF1458" s="145">
        <f>IF(N1458="snížená",J1458,0)</f>
        <v>0</v>
      </c>
      <c r="BG1458" s="145">
        <f>IF(N1458="zákl. přenesená",J1458,0)</f>
        <v>0</v>
      </c>
      <c r="BH1458" s="145">
        <f>IF(N1458="sníž. přenesená",J1458,0)</f>
        <v>0</v>
      </c>
      <c r="BI1458" s="145">
        <f>IF(N1458="nulová",J1458,0)</f>
        <v>0</v>
      </c>
      <c r="BJ1458" s="18" t="s">
        <v>80</v>
      </c>
      <c r="BK1458" s="145">
        <f>ROUND(I1458*H1458,2)</f>
        <v>0</v>
      </c>
      <c r="BL1458" s="18" t="s">
        <v>310</v>
      </c>
      <c r="BM1458" s="144" t="s">
        <v>3728</v>
      </c>
    </row>
    <row r="1459" spans="2:47" s="1" customFormat="1" ht="12">
      <c r="B1459" s="33"/>
      <c r="D1459" s="146" t="s">
        <v>171</v>
      </c>
      <c r="F1459" s="147" t="s">
        <v>1873</v>
      </c>
      <c r="I1459" s="148"/>
      <c r="L1459" s="33"/>
      <c r="M1459" s="149"/>
      <c r="T1459" s="54"/>
      <c r="AT1459" s="18" t="s">
        <v>171</v>
      </c>
      <c r="AU1459" s="18" t="s">
        <v>82</v>
      </c>
    </row>
    <row r="1460" spans="2:63" s="11" customFormat="1" ht="22.9" customHeight="1">
      <c r="B1460" s="120"/>
      <c r="D1460" s="121" t="s">
        <v>72</v>
      </c>
      <c r="E1460" s="130" t="s">
        <v>3729</v>
      </c>
      <c r="F1460" s="130" t="s">
        <v>3730</v>
      </c>
      <c r="I1460" s="123"/>
      <c r="J1460" s="131">
        <f>BK1460</f>
        <v>0</v>
      </c>
      <c r="L1460" s="120"/>
      <c r="M1460" s="125"/>
      <c r="P1460" s="126">
        <f>SUM(P1461:P1490)</f>
        <v>0</v>
      </c>
      <c r="R1460" s="126">
        <f>SUM(R1461:R1490)</f>
        <v>0.2436385</v>
      </c>
      <c r="T1460" s="127">
        <f>SUM(T1461:T1490)</f>
        <v>0</v>
      </c>
      <c r="AR1460" s="121" t="s">
        <v>82</v>
      </c>
      <c r="AT1460" s="128" t="s">
        <v>72</v>
      </c>
      <c r="AU1460" s="128" t="s">
        <v>80</v>
      </c>
      <c r="AY1460" s="121" t="s">
        <v>161</v>
      </c>
      <c r="BK1460" s="129">
        <f>SUM(BK1461:BK1490)</f>
        <v>0</v>
      </c>
    </row>
    <row r="1461" spans="2:65" s="1" customFormat="1" ht="24.2" customHeight="1">
      <c r="B1461" s="132"/>
      <c r="C1461" s="133" t="s">
        <v>1761</v>
      </c>
      <c r="D1461" s="133" t="s">
        <v>164</v>
      </c>
      <c r="E1461" s="134" t="s">
        <v>1810</v>
      </c>
      <c r="F1461" s="135" t="s">
        <v>1811</v>
      </c>
      <c r="G1461" s="136" t="s">
        <v>167</v>
      </c>
      <c r="H1461" s="137">
        <v>1.89</v>
      </c>
      <c r="I1461" s="138"/>
      <c r="J1461" s="139">
        <f>ROUND(I1461*H1461,2)</f>
        <v>0</v>
      </c>
      <c r="K1461" s="135" t="s">
        <v>168</v>
      </c>
      <c r="L1461" s="33"/>
      <c r="M1461" s="140" t="s">
        <v>3</v>
      </c>
      <c r="N1461" s="141" t="s">
        <v>44</v>
      </c>
      <c r="P1461" s="142">
        <f>O1461*H1461</f>
        <v>0</v>
      </c>
      <c r="Q1461" s="142">
        <v>0.0003</v>
      </c>
      <c r="R1461" s="142">
        <f>Q1461*H1461</f>
        <v>0.0005669999999999999</v>
      </c>
      <c r="S1461" s="142">
        <v>0</v>
      </c>
      <c r="T1461" s="143">
        <f>S1461*H1461</f>
        <v>0</v>
      </c>
      <c r="AR1461" s="144" t="s">
        <v>310</v>
      </c>
      <c r="AT1461" s="144" t="s">
        <v>164</v>
      </c>
      <c r="AU1461" s="144" t="s">
        <v>82</v>
      </c>
      <c r="AY1461" s="18" t="s">
        <v>161</v>
      </c>
      <c r="BE1461" s="145">
        <f>IF(N1461="základní",J1461,0)</f>
        <v>0</v>
      </c>
      <c r="BF1461" s="145">
        <f>IF(N1461="snížená",J1461,0)</f>
        <v>0</v>
      </c>
      <c r="BG1461" s="145">
        <f>IF(N1461="zákl. přenesená",J1461,0)</f>
        <v>0</v>
      </c>
      <c r="BH1461" s="145">
        <f>IF(N1461="sníž. přenesená",J1461,0)</f>
        <v>0</v>
      </c>
      <c r="BI1461" s="145">
        <f>IF(N1461="nulová",J1461,0)</f>
        <v>0</v>
      </c>
      <c r="BJ1461" s="18" t="s">
        <v>80</v>
      </c>
      <c r="BK1461" s="145">
        <f>ROUND(I1461*H1461,2)</f>
        <v>0</v>
      </c>
      <c r="BL1461" s="18" t="s">
        <v>310</v>
      </c>
      <c r="BM1461" s="144" t="s">
        <v>3731</v>
      </c>
    </row>
    <row r="1462" spans="2:47" s="1" customFormat="1" ht="12">
      <c r="B1462" s="33"/>
      <c r="D1462" s="146" t="s">
        <v>171</v>
      </c>
      <c r="F1462" s="147" t="s">
        <v>1813</v>
      </c>
      <c r="I1462" s="148"/>
      <c r="L1462" s="33"/>
      <c r="M1462" s="149"/>
      <c r="T1462" s="54"/>
      <c r="AT1462" s="18" t="s">
        <v>171</v>
      </c>
      <c r="AU1462" s="18" t="s">
        <v>82</v>
      </c>
    </row>
    <row r="1463" spans="2:51" s="12" customFormat="1" ht="12">
      <c r="B1463" s="150"/>
      <c r="D1463" s="151" t="s">
        <v>173</v>
      </c>
      <c r="E1463" s="152" t="s">
        <v>3</v>
      </c>
      <c r="F1463" s="153" t="s">
        <v>3732</v>
      </c>
      <c r="H1463" s="152" t="s">
        <v>3</v>
      </c>
      <c r="I1463" s="154"/>
      <c r="L1463" s="150"/>
      <c r="M1463" s="155"/>
      <c r="T1463" s="156"/>
      <c r="AT1463" s="152" t="s">
        <v>173</v>
      </c>
      <c r="AU1463" s="152" t="s">
        <v>82</v>
      </c>
      <c r="AV1463" s="12" t="s">
        <v>80</v>
      </c>
      <c r="AW1463" s="12" t="s">
        <v>32</v>
      </c>
      <c r="AX1463" s="12" t="s">
        <v>73</v>
      </c>
      <c r="AY1463" s="152" t="s">
        <v>161</v>
      </c>
    </row>
    <row r="1464" spans="2:51" s="12" customFormat="1" ht="12">
      <c r="B1464" s="150"/>
      <c r="D1464" s="151" t="s">
        <v>173</v>
      </c>
      <c r="E1464" s="152" t="s">
        <v>3</v>
      </c>
      <c r="F1464" s="153" t="s">
        <v>3733</v>
      </c>
      <c r="H1464" s="152" t="s">
        <v>3</v>
      </c>
      <c r="I1464" s="154"/>
      <c r="L1464" s="150"/>
      <c r="M1464" s="155"/>
      <c r="T1464" s="156"/>
      <c r="AT1464" s="152" t="s">
        <v>173</v>
      </c>
      <c r="AU1464" s="152" t="s">
        <v>82</v>
      </c>
      <c r="AV1464" s="12" t="s">
        <v>80</v>
      </c>
      <c r="AW1464" s="12" t="s">
        <v>32</v>
      </c>
      <c r="AX1464" s="12" t="s">
        <v>73</v>
      </c>
      <c r="AY1464" s="152" t="s">
        <v>161</v>
      </c>
    </row>
    <row r="1465" spans="2:51" s="13" customFormat="1" ht="12">
      <c r="B1465" s="157"/>
      <c r="D1465" s="151" t="s">
        <v>173</v>
      </c>
      <c r="E1465" s="158" t="s">
        <v>3</v>
      </c>
      <c r="F1465" s="159" t="s">
        <v>3734</v>
      </c>
      <c r="H1465" s="160">
        <v>1.89</v>
      </c>
      <c r="I1465" s="161"/>
      <c r="L1465" s="157"/>
      <c r="M1465" s="162"/>
      <c r="T1465" s="163"/>
      <c r="AT1465" s="158" t="s">
        <v>173</v>
      </c>
      <c r="AU1465" s="158" t="s">
        <v>82</v>
      </c>
      <c r="AV1465" s="13" t="s">
        <v>82</v>
      </c>
      <c r="AW1465" s="13" t="s">
        <v>32</v>
      </c>
      <c r="AX1465" s="13" t="s">
        <v>80</v>
      </c>
      <c r="AY1465" s="158" t="s">
        <v>161</v>
      </c>
    </row>
    <row r="1466" spans="2:65" s="1" customFormat="1" ht="37.9" customHeight="1">
      <c r="B1466" s="132"/>
      <c r="C1466" s="133" t="s">
        <v>1765</v>
      </c>
      <c r="D1466" s="133" t="s">
        <v>164</v>
      </c>
      <c r="E1466" s="134" t="s">
        <v>3695</v>
      </c>
      <c r="F1466" s="135" t="s">
        <v>3696</v>
      </c>
      <c r="G1466" s="136" t="s">
        <v>167</v>
      </c>
      <c r="H1466" s="137">
        <v>1.89</v>
      </c>
      <c r="I1466" s="138"/>
      <c r="J1466" s="139">
        <f>ROUND(I1466*H1466,2)</f>
        <v>0</v>
      </c>
      <c r="K1466" s="135" t="s">
        <v>168</v>
      </c>
      <c r="L1466" s="33"/>
      <c r="M1466" s="140" t="s">
        <v>3</v>
      </c>
      <c r="N1466" s="141" t="s">
        <v>44</v>
      </c>
      <c r="P1466" s="142">
        <f>O1466*H1466</f>
        <v>0</v>
      </c>
      <c r="Q1466" s="142">
        <v>0.0075</v>
      </c>
      <c r="R1466" s="142">
        <f>Q1466*H1466</f>
        <v>0.014174999999999998</v>
      </c>
      <c r="S1466" s="142">
        <v>0</v>
      </c>
      <c r="T1466" s="143">
        <f>S1466*H1466</f>
        <v>0</v>
      </c>
      <c r="AR1466" s="144" t="s">
        <v>310</v>
      </c>
      <c r="AT1466" s="144" t="s">
        <v>164</v>
      </c>
      <c r="AU1466" s="144" t="s">
        <v>82</v>
      </c>
      <c r="AY1466" s="18" t="s">
        <v>161</v>
      </c>
      <c r="BE1466" s="145">
        <f>IF(N1466="základní",J1466,0)</f>
        <v>0</v>
      </c>
      <c r="BF1466" s="145">
        <f>IF(N1466="snížená",J1466,0)</f>
        <v>0</v>
      </c>
      <c r="BG1466" s="145">
        <f>IF(N1466="zákl. přenesená",J1466,0)</f>
        <v>0</v>
      </c>
      <c r="BH1466" s="145">
        <f>IF(N1466="sníž. přenesená",J1466,0)</f>
        <v>0</v>
      </c>
      <c r="BI1466" s="145">
        <f>IF(N1466="nulová",J1466,0)</f>
        <v>0</v>
      </c>
      <c r="BJ1466" s="18" t="s">
        <v>80</v>
      </c>
      <c r="BK1466" s="145">
        <f>ROUND(I1466*H1466,2)</f>
        <v>0</v>
      </c>
      <c r="BL1466" s="18" t="s">
        <v>310</v>
      </c>
      <c r="BM1466" s="144" t="s">
        <v>3735</v>
      </c>
    </row>
    <row r="1467" spans="2:47" s="1" customFormat="1" ht="12">
      <c r="B1467" s="33"/>
      <c r="D1467" s="146" t="s">
        <v>171</v>
      </c>
      <c r="F1467" s="147" t="s">
        <v>3698</v>
      </c>
      <c r="I1467" s="148"/>
      <c r="L1467" s="33"/>
      <c r="M1467" s="149"/>
      <c r="T1467" s="54"/>
      <c r="AT1467" s="18" t="s">
        <v>171</v>
      </c>
      <c r="AU1467" s="18" t="s">
        <v>82</v>
      </c>
    </row>
    <row r="1468" spans="2:51" s="12" customFormat="1" ht="12">
      <c r="B1468" s="150"/>
      <c r="D1468" s="151" t="s">
        <v>173</v>
      </c>
      <c r="E1468" s="152" t="s">
        <v>3</v>
      </c>
      <c r="F1468" s="153" t="s">
        <v>3732</v>
      </c>
      <c r="H1468" s="152" t="s">
        <v>3</v>
      </c>
      <c r="I1468" s="154"/>
      <c r="L1468" s="150"/>
      <c r="M1468" s="155"/>
      <c r="T1468" s="156"/>
      <c r="AT1468" s="152" t="s">
        <v>173</v>
      </c>
      <c r="AU1468" s="152" t="s">
        <v>82</v>
      </c>
      <c r="AV1468" s="12" t="s">
        <v>80</v>
      </c>
      <c r="AW1468" s="12" t="s">
        <v>32</v>
      </c>
      <c r="AX1468" s="12" t="s">
        <v>73</v>
      </c>
      <c r="AY1468" s="152" t="s">
        <v>161</v>
      </c>
    </row>
    <row r="1469" spans="2:51" s="12" customFormat="1" ht="12">
      <c r="B1469" s="150"/>
      <c r="D1469" s="151" t="s">
        <v>173</v>
      </c>
      <c r="E1469" s="152" t="s">
        <v>3</v>
      </c>
      <c r="F1469" s="153" t="s">
        <v>3733</v>
      </c>
      <c r="H1469" s="152" t="s">
        <v>3</v>
      </c>
      <c r="I1469" s="154"/>
      <c r="L1469" s="150"/>
      <c r="M1469" s="155"/>
      <c r="T1469" s="156"/>
      <c r="AT1469" s="152" t="s">
        <v>173</v>
      </c>
      <c r="AU1469" s="152" t="s">
        <v>82</v>
      </c>
      <c r="AV1469" s="12" t="s">
        <v>80</v>
      </c>
      <c r="AW1469" s="12" t="s">
        <v>32</v>
      </c>
      <c r="AX1469" s="12" t="s">
        <v>73</v>
      </c>
      <c r="AY1469" s="152" t="s">
        <v>161</v>
      </c>
    </row>
    <row r="1470" spans="2:51" s="13" customFormat="1" ht="12">
      <c r="B1470" s="157"/>
      <c r="D1470" s="151" t="s">
        <v>173</v>
      </c>
      <c r="E1470" s="158" t="s">
        <v>3</v>
      </c>
      <c r="F1470" s="159" t="s">
        <v>3734</v>
      </c>
      <c r="H1470" s="160">
        <v>1.89</v>
      </c>
      <c r="I1470" s="161"/>
      <c r="L1470" s="157"/>
      <c r="M1470" s="162"/>
      <c r="T1470" s="163"/>
      <c r="AT1470" s="158" t="s">
        <v>173</v>
      </c>
      <c r="AU1470" s="158" t="s">
        <v>82</v>
      </c>
      <c r="AV1470" s="13" t="s">
        <v>82</v>
      </c>
      <c r="AW1470" s="13" t="s">
        <v>32</v>
      </c>
      <c r="AX1470" s="13" t="s">
        <v>80</v>
      </c>
      <c r="AY1470" s="158" t="s">
        <v>161</v>
      </c>
    </row>
    <row r="1471" spans="2:65" s="1" customFormat="1" ht="24.2" customHeight="1">
      <c r="B1471" s="132"/>
      <c r="C1471" s="133" t="s">
        <v>1769</v>
      </c>
      <c r="D1471" s="133" t="s">
        <v>164</v>
      </c>
      <c r="E1471" s="134" t="s">
        <v>3736</v>
      </c>
      <c r="F1471" s="135" t="s">
        <v>3737</v>
      </c>
      <c r="G1471" s="136" t="s">
        <v>212</v>
      </c>
      <c r="H1471" s="137">
        <v>5.25</v>
      </c>
      <c r="I1471" s="138"/>
      <c r="J1471" s="139">
        <f>ROUND(I1471*H1471,2)</f>
        <v>0</v>
      </c>
      <c r="K1471" s="135" t="s">
        <v>168</v>
      </c>
      <c r="L1471" s="33"/>
      <c r="M1471" s="140" t="s">
        <v>3</v>
      </c>
      <c r="N1471" s="141" t="s">
        <v>44</v>
      </c>
      <c r="P1471" s="142">
        <f>O1471*H1471</f>
        <v>0</v>
      </c>
      <c r="Q1471" s="142">
        <v>0.02029</v>
      </c>
      <c r="R1471" s="142">
        <f>Q1471*H1471</f>
        <v>0.10652249999999999</v>
      </c>
      <c r="S1471" s="142">
        <v>0</v>
      </c>
      <c r="T1471" s="143">
        <f>S1471*H1471</f>
        <v>0</v>
      </c>
      <c r="AR1471" s="144" t="s">
        <v>310</v>
      </c>
      <c r="AT1471" s="144" t="s">
        <v>164</v>
      </c>
      <c r="AU1471" s="144" t="s">
        <v>82</v>
      </c>
      <c r="AY1471" s="18" t="s">
        <v>161</v>
      </c>
      <c r="BE1471" s="145">
        <f>IF(N1471="základní",J1471,0)</f>
        <v>0</v>
      </c>
      <c r="BF1471" s="145">
        <f>IF(N1471="snížená",J1471,0)</f>
        <v>0</v>
      </c>
      <c r="BG1471" s="145">
        <f>IF(N1471="zákl. přenesená",J1471,0)</f>
        <v>0</v>
      </c>
      <c r="BH1471" s="145">
        <f>IF(N1471="sníž. přenesená",J1471,0)</f>
        <v>0</v>
      </c>
      <c r="BI1471" s="145">
        <f>IF(N1471="nulová",J1471,0)</f>
        <v>0</v>
      </c>
      <c r="BJ1471" s="18" t="s">
        <v>80</v>
      </c>
      <c r="BK1471" s="145">
        <f>ROUND(I1471*H1471,2)</f>
        <v>0</v>
      </c>
      <c r="BL1471" s="18" t="s">
        <v>310</v>
      </c>
      <c r="BM1471" s="144" t="s">
        <v>3738</v>
      </c>
    </row>
    <row r="1472" spans="2:47" s="1" customFormat="1" ht="12">
      <c r="B1472" s="33"/>
      <c r="D1472" s="146" t="s">
        <v>171</v>
      </c>
      <c r="F1472" s="147" t="s">
        <v>3739</v>
      </c>
      <c r="I1472" s="148"/>
      <c r="L1472" s="33"/>
      <c r="M1472" s="149"/>
      <c r="T1472" s="54"/>
      <c r="AT1472" s="18" t="s">
        <v>171</v>
      </c>
      <c r="AU1472" s="18" t="s">
        <v>82</v>
      </c>
    </row>
    <row r="1473" spans="2:51" s="12" customFormat="1" ht="12">
      <c r="B1473" s="150"/>
      <c r="D1473" s="151" t="s">
        <v>173</v>
      </c>
      <c r="E1473" s="152" t="s">
        <v>3</v>
      </c>
      <c r="F1473" s="153" t="s">
        <v>3732</v>
      </c>
      <c r="H1473" s="152" t="s">
        <v>3</v>
      </c>
      <c r="I1473" s="154"/>
      <c r="L1473" s="150"/>
      <c r="M1473" s="155"/>
      <c r="T1473" s="156"/>
      <c r="AT1473" s="152" t="s">
        <v>173</v>
      </c>
      <c r="AU1473" s="152" t="s">
        <v>82</v>
      </c>
      <c r="AV1473" s="12" t="s">
        <v>80</v>
      </c>
      <c r="AW1473" s="12" t="s">
        <v>32</v>
      </c>
      <c r="AX1473" s="12" t="s">
        <v>73</v>
      </c>
      <c r="AY1473" s="152" t="s">
        <v>161</v>
      </c>
    </row>
    <row r="1474" spans="2:51" s="12" customFormat="1" ht="12">
      <c r="B1474" s="150"/>
      <c r="D1474" s="151" t="s">
        <v>173</v>
      </c>
      <c r="E1474" s="152" t="s">
        <v>3</v>
      </c>
      <c r="F1474" s="153" t="s">
        <v>3733</v>
      </c>
      <c r="H1474" s="152" t="s">
        <v>3</v>
      </c>
      <c r="I1474" s="154"/>
      <c r="L1474" s="150"/>
      <c r="M1474" s="155"/>
      <c r="T1474" s="156"/>
      <c r="AT1474" s="152" t="s">
        <v>173</v>
      </c>
      <c r="AU1474" s="152" t="s">
        <v>82</v>
      </c>
      <c r="AV1474" s="12" t="s">
        <v>80</v>
      </c>
      <c r="AW1474" s="12" t="s">
        <v>32</v>
      </c>
      <c r="AX1474" s="12" t="s">
        <v>73</v>
      </c>
      <c r="AY1474" s="152" t="s">
        <v>161</v>
      </c>
    </row>
    <row r="1475" spans="2:51" s="13" customFormat="1" ht="12">
      <c r="B1475" s="157"/>
      <c r="D1475" s="151" t="s">
        <v>173</v>
      </c>
      <c r="E1475" s="158" t="s">
        <v>3</v>
      </c>
      <c r="F1475" s="159" t="s">
        <v>3740</v>
      </c>
      <c r="H1475" s="160">
        <v>5.25</v>
      </c>
      <c r="I1475" s="161"/>
      <c r="L1475" s="157"/>
      <c r="M1475" s="162"/>
      <c r="T1475" s="163"/>
      <c r="AT1475" s="158" t="s">
        <v>173</v>
      </c>
      <c r="AU1475" s="158" t="s">
        <v>82</v>
      </c>
      <c r="AV1475" s="13" t="s">
        <v>82</v>
      </c>
      <c r="AW1475" s="13" t="s">
        <v>32</v>
      </c>
      <c r="AX1475" s="13" t="s">
        <v>80</v>
      </c>
      <c r="AY1475" s="158" t="s">
        <v>161</v>
      </c>
    </row>
    <row r="1476" spans="2:65" s="1" customFormat="1" ht="37.9" customHeight="1">
      <c r="B1476" s="132"/>
      <c r="C1476" s="133" t="s">
        <v>1773</v>
      </c>
      <c r="D1476" s="133" t="s">
        <v>164</v>
      </c>
      <c r="E1476" s="134" t="s">
        <v>3741</v>
      </c>
      <c r="F1476" s="135" t="s">
        <v>3742</v>
      </c>
      <c r="G1476" s="136" t="s">
        <v>167</v>
      </c>
      <c r="H1476" s="137">
        <v>1.89</v>
      </c>
      <c r="I1476" s="138"/>
      <c r="J1476" s="139">
        <f>ROUND(I1476*H1476,2)</f>
        <v>0</v>
      </c>
      <c r="K1476" s="135" t="s">
        <v>168</v>
      </c>
      <c r="L1476" s="33"/>
      <c r="M1476" s="140" t="s">
        <v>3</v>
      </c>
      <c r="N1476" s="141" t="s">
        <v>44</v>
      </c>
      <c r="P1476" s="142">
        <f>O1476*H1476</f>
        <v>0</v>
      </c>
      <c r="Q1476" s="142">
        <v>0.0166</v>
      </c>
      <c r="R1476" s="142">
        <f>Q1476*H1476</f>
        <v>0.031374</v>
      </c>
      <c r="S1476" s="142">
        <v>0</v>
      </c>
      <c r="T1476" s="143">
        <f>S1476*H1476</f>
        <v>0</v>
      </c>
      <c r="AR1476" s="144" t="s">
        <v>310</v>
      </c>
      <c r="AT1476" s="144" t="s">
        <v>164</v>
      </c>
      <c r="AU1476" s="144" t="s">
        <v>82</v>
      </c>
      <c r="AY1476" s="18" t="s">
        <v>161</v>
      </c>
      <c r="BE1476" s="145">
        <f>IF(N1476="základní",J1476,0)</f>
        <v>0</v>
      </c>
      <c r="BF1476" s="145">
        <f>IF(N1476="snížená",J1476,0)</f>
        <v>0</v>
      </c>
      <c r="BG1476" s="145">
        <f>IF(N1476="zákl. přenesená",J1476,0)</f>
        <v>0</v>
      </c>
      <c r="BH1476" s="145">
        <f>IF(N1476="sníž. přenesená",J1476,0)</f>
        <v>0</v>
      </c>
      <c r="BI1476" s="145">
        <f>IF(N1476="nulová",J1476,0)</f>
        <v>0</v>
      </c>
      <c r="BJ1476" s="18" t="s">
        <v>80</v>
      </c>
      <c r="BK1476" s="145">
        <f>ROUND(I1476*H1476,2)</f>
        <v>0</v>
      </c>
      <c r="BL1476" s="18" t="s">
        <v>310</v>
      </c>
      <c r="BM1476" s="144" t="s">
        <v>3743</v>
      </c>
    </row>
    <row r="1477" spans="2:47" s="1" customFormat="1" ht="12">
      <c r="B1477" s="33"/>
      <c r="D1477" s="146" t="s">
        <v>171</v>
      </c>
      <c r="F1477" s="147" t="s">
        <v>3744</v>
      </c>
      <c r="I1477" s="148"/>
      <c r="L1477" s="33"/>
      <c r="M1477" s="149"/>
      <c r="T1477" s="54"/>
      <c r="AT1477" s="18" t="s">
        <v>171</v>
      </c>
      <c r="AU1477" s="18" t="s">
        <v>82</v>
      </c>
    </row>
    <row r="1478" spans="2:51" s="12" customFormat="1" ht="12">
      <c r="B1478" s="150"/>
      <c r="D1478" s="151" t="s">
        <v>173</v>
      </c>
      <c r="E1478" s="152" t="s">
        <v>3</v>
      </c>
      <c r="F1478" s="153" t="s">
        <v>3732</v>
      </c>
      <c r="H1478" s="152" t="s">
        <v>3</v>
      </c>
      <c r="I1478" s="154"/>
      <c r="L1478" s="150"/>
      <c r="M1478" s="155"/>
      <c r="T1478" s="156"/>
      <c r="AT1478" s="152" t="s">
        <v>173</v>
      </c>
      <c r="AU1478" s="152" t="s">
        <v>82</v>
      </c>
      <c r="AV1478" s="12" t="s">
        <v>80</v>
      </c>
      <c r="AW1478" s="12" t="s">
        <v>32</v>
      </c>
      <c r="AX1478" s="12" t="s">
        <v>73</v>
      </c>
      <c r="AY1478" s="152" t="s">
        <v>161</v>
      </c>
    </row>
    <row r="1479" spans="2:51" s="12" customFormat="1" ht="12">
      <c r="B1479" s="150"/>
      <c r="D1479" s="151" t="s">
        <v>173</v>
      </c>
      <c r="E1479" s="152" t="s">
        <v>3</v>
      </c>
      <c r="F1479" s="153" t="s">
        <v>3733</v>
      </c>
      <c r="H1479" s="152" t="s">
        <v>3</v>
      </c>
      <c r="I1479" s="154"/>
      <c r="L1479" s="150"/>
      <c r="M1479" s="155"/>
      <c r="T1479" s="156"/>
      <c r="AT1479" s="152" t="s">
        <v>173</v>
      </c>
      <c r="AU1479" s="152" t="s">
        <v>82</v>
      </c>
      <c r="AV1479" s="12" t="s">
        <v>80</v>
      </c>
      <c r="AW1479" s="12" t="s">
        <v>32</v>
      </c>
      <c r="AX1479" s="12" t="s">
        <v>73</v>
      </c>
      <c r="AY1479" s="152" t="s">
        <v>161</v>
      </c>
    </row>
    <row r="1480" spans="2:51" s="13" customFormat="1" ht="12">
      <c r="B1480" s="157"/>
      <c r="D1480" s="151" t="s">
        <v>173</v>
      </c>
      <c r="E1480" s="158" t="s">
        <v>3</v>
      </c>
      <c r="F1480" s="159" t="s">
        <v>3734</v>
      </c>
      <c r="H1480" s="160">
        <v>1.89</v>
      </c>
      <c r="I1480" s="161"/>
      <c r="L1480" s="157"/>
      <c r="M1480" s="162"/>
      <c r="T1480" s="163"/>
      <c r="AT1480" s="158" t="s">
        <v>173</v>
      </c>
      <c r="AU1480" s="158" t="s">
        <v>82</v>
      </c>
      <c r="AV1480" s="13" t="s">
        <v>82</v>
      </c>
      <c r="AW1480" s="13" t="s">
        <v>32</v>
      </c>
      <c r="AX1480" s="13" t="s">
        <v>80</v>
      </c>
      <c r="AY1480" s="158" t="s">
        <v>161</v>
      </c>
    </row>
    <row r="1481" spans="2:65" s="1" customFormat="1" ht="16.5" customHeight="1">
      <c r="B1481" s="132"/>
      <c r="C1481" s="171" t="s">
        <v>1777</v>
      </c>
      <c r="D1481" s="171" t="s">
        <v>193</v>
      </c>
      <c r="E1481" s="172" t="s">
        <v>3745</v>
      </c>
      <c r="F1481" s="173" t="s">
        <v>3746</v>
      </c>
      <c r="G1481" s="174" t="s">
        <v>240</v>
      </c>
      <c r="H1481" s="175">
        <v>0.091</v>
      </c>
      <c r="I1481" s="176"/>
      <c r="J1481" s="177">
        <f>ROUND(I1481*H1481,2)</f>
        <v>0</v>
      </c>
      <c r="K1481" s="173" t="s">
        <v>168</v>
      </c>
      <c r="L1481" s="178"/>
      <c r="M1481" s="179" t="s">
        <v>3</v>
      </c>
      <c r="N1481" s="180" t="s">
        <v>44</v>
      </c>
      <c r="P1481" s="142">
        <f>O1481*H1481</f>
        <v>0</v>
      </c>
      <c r="Q1481" s="142">
        <v>1</v>
      </c>
      <c r="R1481" s="142">
        <f>Q1481*H1481</f>
        <v>0.091</v>
      </c>
      <c r="S1481" s="142">
        <v>0</v>
      </c>
      <c r="T1481" s="143">
        <f>S1481*H1481</f>
        <v>0</v>
      </c>
      <c r="AR1481" s="144" t="s">
        <v>488</v>
      </c>
      <c r="AT1481" s="144" t="s">
        <v>193</v>
      </c>
      <c r="AU1481" s="144" t="s">
        <v>82</v>
      </c>
      <c r="AY1481" s="18" t="s">
        <v>161</v>
      </c>
      <c r="BE1481" s="145">
        <f>IF(N1481="základní",J1481,0)</f>
        <v>0</v>
      </c>
      <c r="BF1481" s="145">
        <f>IF(N1481="snížená",J1481,0)</f>
        <v>0</v>
      </c>
      <c r="BG1481" s="145">
        <f>IF(N1481="zákl. přenesená",J1481,0)</f>
        <v>0</v>
      </c>
      <c r="BH1481" s="145">
        <f>IF(N1481="sníž. přenesená",J1481,0)</f>
        <v>0</v>
      </c>
      <c r="BI1481" s="145">
        <f>IF(N1481="nulová",J1481,0)</f>
        <v>0</v>
      </c>
      <c r="BJ1481" s="18" t="s">
        <v>80</v>
      </c>
      <c r="BK1481" s="145">
        <f>ROUND(I1481*H1481,2)</f>
        <v>0</v>
      </c>
      <c r="BL1481" s="18" t="s">
        <v>310</v>
      </c>
      <c r="BM1481" s="144" t="s">
        <v>3747</v>
      </c>
    </row>
    <row r="1482" spans="2:47" s="1" customFormat="1" ht="12">
      <c r="B1482" s="33"/>
      <c r="D1482" s="146" t="s">
        <v>171</v>
      </c>
      <c r="F1482" s="147" t="s">
        <v>3748</v>
      </c>
      <c r="I1482" s="148"/>
      <c r="L1482" s="33"/>
      <c r="M1482" s="149"/>
      <c r="T1482" s="54"/>
      <c r="AT1482" s="18" t="s">
        <v>171</v>
      </c>
      <c r="AU1482" s="18" t="s">
        <v>82</v>
      </c>
    </row>
    <row r="1483" spans="2:51" s="13" customFormat="1" ht="12">
      <c r="B1483" s="157"/>
      <c r="D1483" s="151" t="s">
        <v>173</v>
      </c>
      <c r="E1483" s="158" t="s">
        <v>3</v>
      </c>
      <c r="F1483" s="159" t="s">
        <v>3749</v>
      </c>
      <c r="H1483" s="160">
        <v>0.091</v>
      </c>
      <c r="I1483" s="161"/>
      <c r="L1483" s="157"/>
      <c r="M1483" s="162"/>
      <c r="T1483" s="163"/>
      <c r="AT1483" s="158" t="s">
        <v>173</v>
      </c>
      <c r="AU1483" s="158" t="s">
        <v>82</v>
      </c>
      <c r="AV1483" s="13" t="s">
        <v>82</v>
      </c>
      <c r="AW1483" s="13" t="s">
        <v>32</v>
      </c>
      <c r="AX1483" s="13" t="s">
        <v>80</v>
      </c>
      <c r="AY1483" s="158" t="s">
        <v>161</v>
      </c>
    </row>
    <row r="1484" spans="2:65" s="1" customFormat="1" ht="21.75" customHeight="1">
      <c r="B1484" s="132"/>
      <c r="C1484" s="133" t="s">
        <v>1781</v>
      </c>
      <c r="D1484" s="133" t="s">
        <v>164</v>
      </c>
      <c r="E1484" s="134" t="s">
        <v>3750</v>
      </c>
      <c r="F1484" s="135" t="s">
        <v>3751</v>
      </c>
      <c r="G1484" s="136" t="s">
        <v>167</v>
      </c>
      <c r="H1484" s="137">
        <v>1.89</v>
      </c>
      <c r="I1484" s="138"/>
      <c r="J1484" s="139">
        <f>ROUND(I1484*H1484,2)</f>
        <v>0</v>
      </c>
      <c r="K1484" s="135" t="s">
        <v>168</v>
      </c>
      <c r="L1484" s="33"/>
      <c r="M1484" s="140" t="s">
        <v>3</v>
      </c>
      <c r="N1484" s="141" t="s">
        <v>44</v>
      </c>
      <c r="P1484" s="142">
        <f>O1484*H1484</f>
        <v>0</v>
      </c>
      <c r="Q1484" s="142">
        <v>0</v>
      </c>
      <c r="R1484" s="142">
        <f>Q1484*H1484</f>
        <v>0</v>
      </c>
      <c r="S1484" s="142">
        <v>0</v>
      </c>
      <c r="T1484" s="143">
        <f>S1484*H1484</f>
        <v>0</v>
      </c>
      <c r="AR1484" s="144" t="s">
        <v>310</v>
      </c>
      <c r="AT1484" s="144" t="s">
        <v>164</v>
      </c>
      <c r="AU1484" s="144" t="s">
        <v>82</v>
      </c>
      <c r="AY1484" s="18" t="s">
        <v>161</v>
      </c>
      <c r="BE1484" s="145">
        <f>IF(N1484="základní",J1484,0)</f>
        <v>0</v>
      </c>
      <c r="BF1484" s="145">
        <f>IF(N1484="snížená",J1484,0)</f>
        <v>0</v>
      </c>
      <c r="BG1484" s="145">
        <f>IF(N1484="zákl. přenesená",J1484,0)</f>
        <v>0</v>
      </c>
      <c r="BH1484" s="145">
        <f>IF(N1484="sníž. přenesená",J1484,0)</f>
        <v>0</v>
      </c>
      <c r="BI1484" s="145">
        <f>IF(N1484="nulová",J1484,0)</f>
        <v>0</v>
      </c>
      <c r="BJ1484" s="18" t="s">
        <v>80</v>
      </c>
      <c r="BK1484" s="145">
        <f>ROUND(I1484*H1484,2)</f>
        <v>0</v>
      </c>
      <c r="BL1484" s="18" t="s">
        <v>310</v>
      </c>
      <c r="BM1484" s="144" t="s">
        <v>3752</v>
      </c>
    </row>
    <row r="1485" spans="2:47" s="1" customFormat="1" ht="12">
      <c r="B1485" s="33"/>
      <c r="D1485" s="146" t="s">
        <v>171</v>
      </c>
      <c r="F1485" s="147" t="s">
        <v>3753</v>
      </c>
      <c r="I1485" s="148"/>
      <c r="L1485" s="33"/>
      <c r="M1485" s="149"/>
      <c r="T1485" s="54"/>
      <c r="AT1485" s="18" t="s">
        <v>171</v>
      </c>
      <c r="AU1485" s="18" t="s">
        <v>82</v>
      </c>
    </row>
    <row r="1486" spans="2:51" s="12" customFormat="1" ht="12">
      <c r="B1486" s="150"/>
      <c r="D1486" s="151" t="s">
        <v>173</v>
      </c>
      <c r="E1486" s="152" t="s">
        <v>3</v>
      </c>
      <c r="F1486" s="153" t="s">
        <v>3732</v>
      </c>
      <c r="H1486" s="152" t="s">
        <v>3</v>
      </c>
      <c r="I1486" s="154"/>
      <c r="L1486" s="150"/>
      <c r="M1486" s="155"/>
      <c r="T1486" s="156"/>
      <c r="AT1486" s="152" t="s">
        <v>173</v>
      </c>
      <c r="AU1486" s="152" t="s">
        <v>82</v>
      </c>
      <c r="AV1486" s="12" t="s">
        <v>80</v>
      </c>
      <c r="AW1486" s="12" t="s">
        <v>32</v>
      </c>
      <c r="AX1486" s="12" t="s">
        <v>73</v>
      </c>
      <c r="AY1486" s="152" t="s">
        <v>161</v>
      </c>
    </row>
    <row r="1487" spans="2:51" s="12" customFormat="1" ht="12">
      <c r="B1487" s="150"/>
      <c r="D1487" s="151" t="s">
        <v>173</v>
      </c>
      <c r="E1487" s="152" t="s">
        <v>3</v>
      </c>
      <c r="F1487" s="153" t="s">
        <v>3733</v>
      </c>
      <c r="H1487" s="152" t="s">
        <v>3</v>
      </c>
      <c r="I1487" s="154"/>
      <c r="L1487" s="150"/>
      <c r="M1487" s="155"/>
      <c r="T1487" s="156"/>
      <c r="AT1487" s="152" t="s">
        <v>173</v>
      </c>
      <c r="AU1487" s="152" t="s">
        <v>82</v>
      </c>
      <c r="AV1487" s="12" t="s">
        <v>80</v>
      </c>
      <c r="AW1487" s="12" t="s">
        <v>32</v>
      </c>
      <c r="AX1487" s="12" t="s">
        <v>73</v>
      </c>
      <c r="AY1487" s="152" t="s">
        <v>161</v>
      </c>
    </row>
    <row r="1488" spans="2:51" s="13" customFormat="1" ht="12">
      <c r="B1488" s="157"/>
      <c r="D1488" s="151" t="s">
        <v>173</v>
      </c>
      <c r="E1488" s="158" t="s">
        <v>3</v>
      </c>
      <c r="F1488" s="159" t="s">
        <v>3734</v>
      </c>
      <c r="H1488" s="160">
        <v>1.89</v>
      </c>
      <c r="I1488" s="161"/>
      <c r="L1488" s="157"/>
      <c r="M1488" s="162"/>
      <c r="T1488" s="163"/>
      <c r="AT1488" s="158" t="s">
        <v>173</v>
      </c>
      <c r="AU1488" s="158" t="s">
        <v>82</v>
      </c>
      <c r="AV1488" s="13" t="s">
        <v>82</v>
      </c>
      <c r="AW1488" s="13" t="s">
        <v>32</v>
      </c>
      <c r="AX1488" s="13" t="s">
        <v>80</v>
      </c>
      <c r="AY1488" s="158" t="s">
        <v>161</v>
      </c>
    </row>
    <row r="1489" spans="2:65" s="1" customFormat="1" ht="44.25" customHeight="1">
      <c r="B1489" s="132"/>
      <c r="C1489" s="133" t="s">
        <v>1785</v>
      </c>
      <c r="D1489" s="133" t="s">
        <v>164</v>
      </c>
      <c r="E1489" s="134" t="s">
        <v>3754</v>
      </c>
      <c r="F1489" s="135" t="s">
        <v>3755</v>
      </c>
      <c r="G1489" s="136" t="s">
        <v>1717</v>
      </c>
      <c r="H1489" s="188"/>
      <c r="I1489" s="138"/>
      <c r="J1489" s="139">
        <f>ROUND(I1489*H1489,2)</f>
        <v>0</v>
      </c>
      <c r="K1489" s="135" t="s">
        <v>168</v>
      </c>
      <c r="L1489" s="33"/>
      <c r="M1489" s="140" t="s">
        <v>3</v>
      </c>
      <c r="N1489" s="141" t="s">
        <v>44</v>
      </c>
      <c r="P1489" s="142">
        <f>O1489*H1489</f>
        <v>0</v>
      </c>
      <c r="Q1489" s="142">
        <v>0</v>
      </c>
      <c r="R1489" s="142">
        <f>Q1489*H1489</f>
        <v>0</v>
      </c>
      <c r="S1489" s="142">
        <v>0</v>
      </c>
      <c r="T1489" s="143">
        <f>S1489*H1489</f>
        <v>0</v>
      </c>
      <c r="AR1489" s="144" t="s">
        <v>310</v>
      </c>
      <c r="AT1489" s="144" t="s">
        <v>164</v>
      </c>
      <c r="AU1489" s="144" t="s">
        <v>82</v>
      </c>
      <c r="AY1489" s="18" t="s">
        <v>161</v>
      </c>
      <c r="BE1489" s="145">
        <f>IF(N1489="základní",J1489,0)</f>
        <v>0</v>
      </c>
      <c r="BF1489" s="145">
        <f>IF(N1489="snížená",J1489,0)</f>
        <v>0</v>
      </c>
      <c r="BG1489" s="145">
        <f>IF(N1489="zákl. přenesená",J1489,0)</f>
        <v>0</v>
      </c>
      <c r="BH1489" s="145">
        <f>IF(N1489="sníž. přenesená",J1489,0)</f>
        <v>0</v>
      </c>
      <c r="BI1489" s="145">
        <f>IF(N1489="nulová",J1489,0)</f>
        <v>0</v>
      </c>
      <c r="BJ1489" s="18" t="s">
        <v>80</v>
      </c>
      <c r="BK1489" s="145">
        <f>ROUND(I1489*H1489,2)</f>
        <v>0</v>
      </c>
      <c r="BL1489" s="18" t="s">
        <v>310</v>
      </c>
      <c r="BM1489" s="144" t="s">
        <v>3756</v>
      </c>
    </row>
    <row r="1490" spans="2:47" s="1" customFormat="1" ht="12">
      <c r="B1490" s="33"/>
      <c r="D1490" s="146" t="s">
        <v>171</v>
      </c>
      <c r="F1490" s="147" t="s">
        <v>3757</v>
      </c>
      <c r="I1490" s="148"/>
      <c r="L1490" s="33"/>
      <c r="M1490" s="149"/>
      <c r="T1490" s="54"/>
      <c r="AT1490" s="18" t="s">
        <v>171</v>
      </c>
      <c r="AU1490" s="18" t="s">
        <v>82</v>
      </c>
    </row>
    <row r="1491" spans="2:63" s="11" customFormat="1" ht="22.9" customHeight="1">
      <c r="B1491" s="120"/>
      <c r="D1491" s="121" t="s">
        <v>72</v>
      </c>
      <c r="E1491" s="130" t="s">
        <v>1874</v>
      </c>
      <c r="F1491" s="130" t="s">
        <v>1875</v>
      </c>
      <c r="I1491" s="123"/>
      <c r="J1491" s="131">
        <f>BK1491</f>
        <v>0</v>
      </c>
      <c r="L1491" s="120"/>
      <c r="M1491" s="125"/>
      <c r="P1491" s="126">
        <f>SUM(P1492:P1502)</f>
        <v>0</v>
      </c>
      <c r="R1491" s="126">
        <f>SUM(R1492:R1502)</f>
        <v>0</v>
      </c>
      <c r="T1491" s="127">
        <f>SUM(T1492:T1502)</f>
        <v>2.39325</v>
      </c>
      <c r="AR1491" s="121" t="s">
        <v>82</v>
      </c>
      <c r="AT1491" s="128" t="s">
        <v>72</v>
      </c>
      <c r="AU1491" s="128" t="s">
        <v>80</v>
      </c>
      <c r="AY1491" s="121" t="s">
        <v>161</v>
      </c>
      <c r="BK1491" s="129">
        <f>SUM(BK1492:BK1502)</f>
        <v>0</v>
      </c>
    </row>
    <row r="1492" spans="2:65" s="1" customFormat="1" ht="21.75" customHeight="1">
      <c r="B1492" s="132"/>
      <c r="C1492" s="133" t="s">
        <v>1789</v>
      </c>
      <c r="D1492" s="133" t="s">
        <v>164</v>
      </c>
      <c r="E1492" s="134" t="s">
        <v>1877</v>
      </c>
      <c r="F1492" s="135" t="s">
        <v>1878</v>
      </c>
      <c r="G1492" s="136" t="s">
        <v>167</v>
      </c>
      <c r="H1492" s="137">
        <v>159.55</v>
      </c>
      <c r="I1492" s="138"/>
      <c r="J1492" s="139">
        <f>ROUND(I1492*H1492,2)</f>
        <v>0</v>
      </c>
      <c r="K1492" s="135" t="s">
        <v>168</v>
      </c>
      <c r="L1492" s="33"/>
      <c r="M1492" s="140" t="s">
        <v>3</v>
      </c>
      <c r="N1492" s="141" t="s">
        <v>44</v>
      </c>
      <c r="P1492" s="142">
        <f>O1492*H1492</f>
        <v>0</v>
      </c>
      <c r="Q1492" s="142">
        <v>0</v>
      </c>
      <c r="R1492" s="142">
        <f>Q1492*H1492</f>
        <v>0</v>
      </c>
      <c r="S1492" s="142">
        <v>0.015</v>
      </c>
      <c r="T1492" s="143">
        <f>S1492*H1492</f>
        <v>2.39325</v>
      </c>
      <c r="AR1492" s="144" t="s">
        <v>310</v>
      </c>
      <c r="AT1492" s="144" t="s">
        <v>164</v>
      </c>
      <c r="AU1492" s="144" t="s">
        <v>82</v>
      </c>
      <c r="AY1492" s="18" t="s">
        <v>161</v>
      </c>
      <c r="BE1492" s="145">
        <f>IF(N1492="základní",J1492,0)</f>
        <v>0</v>
      </c>
      <c r="BF1492" s="145">
        <f>IF(N1492="snížená",J1492,0)</f>
        <v>0</v>
      </c>
      <c r="BG1492" s="145">
        <f>IF(N1492="zákl. přenesená",J1492,0)</f>
        <v>0</v>
      </c>
      <c r="BH1492" s="145">
        <f>IF(N1492="sníž. přenesená",J1492,0)</f>
        <v>0</v>
      </c>
      <c r="BI1492" s="145">
        <f>IF(N1492="nulová",J1492,0)</f>
        <v>0</v>
      </c>
      <c r="BJ1492" s="18" t="s">
        <v>80</v>
      </c>
      <c r="BK1492" s="145">
        <f>ROUND(I1492*H1492,2)</f>
        <v>0</v>
      </c>
      <c r="BL1492" s="18" t="s">
        <v>310</v>
      </c>
      <c r="BM1492" s="144" t="s">
        <v>3758</v>
      </c>
    </row>
    <row r="1493" spans="2:47" s="1" customFormat="1" ht="12">
      <c r="B1493" s="33"/>
      <c r="D1493" s="146" t="s">
        <v>171</v>
      </c>
      <c r="F1493" s="147" t="s">
        <v>1880</v>
      </c>
      <c r="I1493" s="148"/>
      <c r="L1493" s="33"/>
      <c r="M1493" s="149"/>
      <c r="T1493" s="54"/>
      <c r="AT1493" s="18" t="s">
        <v>171</v>
      </c>
      <c r="AU1493" s="18" t="s">
        <v>82</v>
      </c>
    </row>
    <row r="1494" spans="2:51" s="12" customFormat="1" ht="12">
      <c r="B1494" s="150"/>
      <c r="D1494" s="151" t="s">
        <v>173</v>
      </c>
      <c r="E1494" s="152" t="s">
        <v>3</v>
      </c>
      <c r="F1494" s="153" t="s">
        <v>3263</v>
      </c>
      <c r="H1494" s="152" t="s">
        <v>3</v>
      </c>
      <c r="I1494" s="154"/>
      <c r="L1494" s="150"/>
      <c r="M1494" s="155"/>
      <c r="T1494" s="156"/>
      <c r="AT1494" s="152" t="s">
        <v>173</v>
      </c>
      <c r="AU1494" s="152" t="s">
        <v>82</v>
      </c>
      <c r="AV1494" s="12" t="s">
        <v>80</v>
      </c>
      <c r="AW1494" s="12" t="s">
        <v>32</v>
      </c>
      <c r="AX1494" s="12" t="s">
        <v>73</v>
      </c>
      <c r="AY1494" s="152" t="s">
        <v>161</v>
      </c>
    </row>
    <row r="1495" spans="2:51" s="13" customFormat="1" ht="12">
      <c r="B1495" s="157"/>
      <c r="D1495" s="151" t="s">
        <v>173</v>
      </c>
      <c r="E1495" s="158" t="s">
        <v>3</v>
      </c>
      <c r="F1495" s="159" t="s">
        <v>3463</v>
      </c>
      <c r="H1495" s="160">
        <v>47.73</v>
      </c>
      <c r="I1495" s="161"/>
      <c r="L1495" s="157"/>
      <c r="M1495" s="162"/>
      <c r="T1495" s="163"/>
      <c r="AT1495" s="158" t="s">
        <v>173</v>
      </c>
      <c r="AU1495" s="158" t="s">
        <v>82</v>
      </c>
      <c r="AV1495" s="13" t="s">
        <v>82</v>
      </c>
      <c r="AW1495" s="13" t="s">
        <v>32</v>
      </c>
      <c r="AX1495" s="13" t="s">
        <v>73</v>
      </c>
      <c r="AY1495" s="158" t="s">
        <v>161</v>
      </c>
    </row>
    <row r="1496" spans="2:51" s="12" customFormat="1" ht="12">
      <c r="B1496" s="150"/>
      <c r="D1496" s="151" t="s">
        <v>173</v>
      </c>
      <c r="E1496" s="152" t="s">
        <v>3</v>
      </c>
      <c r="F1496" s="153" t="s">
        <v>3231</v>
      </c>
      <c r="H1496" s="152" t="s">
        <v>3</v>
      </c>
      <c r="I1496" s="154"/>
      <c r="L1496" s="150"/>
      <c r="M1496" s="155"/>
      <c r="T1496" s="156"/>
      <c r="AT1496" s="152" t="s">
        <v>173</v>
      </c>
      <c r="AU1496" s="152" t="s">
        <v>82</v>
      </c>
      <c r="AV1496" s="12" t="s">
        <v>80</v>
      </c>
      <c r="AW1496" s="12" t="s">
        <v>32</v>
      </c>
      <c r="AX1496" s="12" t="s">
        <v>73</v>
      </c>
      <c r="AY1496" s="152" t="s">
        <v>161</v>
      </c>
    </row>
    <row r="1497" spans="2:51" s="13" customFormat="1" ht="12">
      <c r="B1497" s="157"/>
      <c r="D1497" s="151" t="s">
        <v>173</v>
      </c>
      <c r="E1497" s="158" t="s">
        <v>3</v>
      </c>
      <c r="F1497" s="159" t="s">
        <v>2874</v>
      </c>
      <c r="H1497" s="160">
        <v>10.15</v>
      </c>
      <c r="I1497" s="161"/>
      <c r="L1497" s="157"/>
      <c r="M1497" s="162"/>
      <c r="T1497" s="163"/>
      <c r="AT1497" s="158" t="s">
        <v>173</v>
      </c>
      <c r="AU1497" s="158" t="s">
        <v>82</v>
      </c>
      <c r="AV1497" s="13" t="s">
        <v>82</v>
      </c>
      <c r="AW1497" s="13" t="s">
        <v>32</v>
      </c>
      <c r="AX1497" s="13" t="s">
        <v>73</v>
      </c>
      <c r="AY1497" s="158" t="s">
        <v>161</v>
      </c>
    </row>
    <row r="1498" spans="2:51" s="12" customFormat="1" ht="12">
      <c r="B1498" s="150"/>
      <c r="D1498" s="151" t="s">
        <v>173</v>
      </c>
      <c r="E1498" s="152" t="s">
        <v>3</v>
      </c>
      <c r="F1498" s="153" t="s">
        <v>3233</v>
      </c>
      <c r="H1498" s="152" t="s">
        <v>3</v>
      </c>
      <c r="I1498" s="154"/>
      <c r="L1498" s="150"/>
      <c r="M1498" s="155"/>
      <c r="T1498" s="156"/>
      <c r="AT1498" s="152" t="s">
        <v>173</v>
      </c>
      <c r="AU1498" s="152" t="s">
        <v>82</v>
      </c>
      <c r="AV1498" s="12" t="s">
        <v>80</v>
      </c>
      <c r="AW1498" s="12" t="s">
        <v>32</v>
      </c>
      <c r="AX1498" s="12" t="s">
        <v>73</v>
      </c>
      <c r="AY1498" s="152" t="s">
        <v>161</v>
      </c>
    </row>
    <row r="1499" spans="2:51" s="13" customFormat="1" ht="12">
      <c r="B1499" s="157"/>
      <c r="D1499" s="151" t="s">
        <v>173</v>
      </c>
      <c r="E1499" s="158" t="s">
        <v>3</v>
      </c>
      <c r="F1499" s="159" t="s">
        <v>2876</v>
      </c>
      <c r="H1499" s="160">
        <v>88.7</v>
      </c>
      <c r="I1499" s="161"/>
      <c r="L1499" s="157"/>
      <c r="M1499" s="162"/>
      <c r="T1499" s="163"/>
      <c r="AT1499" s="158" t="s">
        <v>173</v>
      </c>
      <c r="AU1499" s="158" t="s">
        <v>82</v>
      </c>
      <c r="AV1499" s="13" t="s">
        <v>82</v>
      </c>
      <c r="AW1499" s="13" t="s">
        <v>32</v>
      </c>
      <c r="AX1499" s="13" t="s">
        <v>73</v>
      </c>
      <c r="AY1499" s="158" t="s">
        <v>161</v>
      </c>
    </row>
    <row r="1500" spans="2:51" s="12" customFormat="1" ht="12">
      <c r="B1500" s="150"/>
      <c r="D1500" s="151" t="s">
        <v>173</v>
      </c>
      <c r="E1500" s="152" t="s">
        <v>3</v>
      </c>
      <c r="F1500" s="153" t="s">
        <v>3235</v>
      </c>
      <c r="H1500" s="152" t="s">
        <v>3</v>
      </c>
      <c r="I1500" s="154"/>
      <c r="L1500" s="150"/>
      <c r="M1500" s="155"/>
      <c r="T1500" s="156"/>
      <c r="AT1500" s="152" t="s">
        <v>173</v>
      </c>
      <c r="AU1500" s="152" t="s">
        <v>82</v>
      </c>
      <c r="AV1500" s="12" t="s">
        <v>80</v>
      </c>
      <c r="AW1500" s="12" t="s">
        <v>32</v>
      </c>
      <c r="AX1500" s="12" t="s">
        <v>73</v>
      </c>
      <c r="AY1500" s="152" t="s">
        <v>161</v>
      </c>
    </row>
    <row r="1501" spans="2:51" s="13" customFormat="1" ht="12">
      <c r="B1501" s="157"/>
      <c r="D1501" s="151" t="s">
        <v>173</v>
      </c>
      <c r="E1501" s="158" t="s">
        <v>3</v>
      </c>
      <c r="F1501" s="159" t="s">
        <v>3759</v>
      </c>
      <c r="H1501" s="160">
        <v>12.97</v>
      </c>
      <c r="I1501" s="161"/>
      <c r="L1501" s="157"/>
      <c r="M1501" s="162"/>
      <c r="T1501" s="163"/>
      <c r="AT1501" s="158" t="s">
        <v>173</v>
      </c>
      <c r="AU1501" s="158" t="s">
        <v>82</v>
      </c>
      <c r="AV1501" s="13" t="s">
        <v>82</v>
      </c>
      <c r="AW1501" s="13" t="s">
        <v>32</v>
      </c>
      <c r="AX1501" s="13" t="s">
        <v>73</v>
      </c>
      <c r="AY1501" s="158" t="s">
        <v>161</v>
      </c>
    </row>
    <row r="1502" spans="2:51" s="14" customFormat="1" ht="12">
      <c r="B1502" s="164"/>
      <c r="D1502" s="151" t="s">
        <v>173</v>
      </c>
      <c r="E1502" s="165" t="s">
        <v>3</v>
      </c>
      <c r="F1502" s="166" t="s">
        <v>192</v>
      </c>
      <c r="H1502" s="167">
        <v>159.55</v>
      </c>
      <c r="I1502" s="168"/>
      <c r="L1502" s="164"/>
      <c r="M1502" s="169"/>
      <c r="T1502" s="170"/>
      <c r="AT1502" s="165" t="s">
        <v>173</v>
      </c>
      <c r="AU1502" s="165" t="s">
        <v>82</v>
      </c>
      <c r="AV1502" s="14" t="s">
        <v>169</v>
      </c>
      <c r="AW1502" s="14" t="s">
        <v>32</v>
      </c>
      <c r="AX1502" s="14" t="s">
        <v>80</v>
      </c>
      <c r="AY1502" s="165" t="s">
        <v>161</v>
      </c>
    </row>
    <row r="1503" spans="2:63" s="11" customFormat="1" ht="22.9" customHeight="1">
      <c r="B1503" s="120"/>
      <c r="D1503" s="121" t="s">
        <v>72</v>
      </c>
      <c r="E1503" s="130" t="s">
        <v>1881</v>
      </c>
      <c r="F1503" s="130" t="s">
        <v>1882</v>
      </c>
      <c r="I1503" s="123"/>
      <c r="J1503" s="131">
        <f>BK1503</f>
        <v>0</v>
      </c>
      <c r="L1503" s="120"/>
      <c r="M1503" s="125"/>
      <c r="P1503" s="126">
        <f>SUM(P1504:P1640)</f>
        <v>0</v>
      </c>
      <c r="R1503" s="126">
        <f>SUM(R1504:R1640)</f>
        <v>3.9458693399999993</v>
      </c>
      <c r="T1503" s="127">
        <f>SUM(T1504:T1640)</f>
        <v>1.145095</v>
      </c>
      <c r="AR1503" s="121" t="s">
        <v>82</v>
      </c>
      <c r="AT1503" s="128" t="s">
        <v>72</v>
      </c>
      <c r="AU1503" s="128" t="s">
        <v>80</v>
      </c>
      <c r="AY1503" s="121" t="s">
        <v>161</v>
      </c>
      <c r="BK1503" s="129">
        <f>SUM(BK1504:BK1640)</f>
        <v>0</v>
      </c>
    </row>
    <row r="1504" spans="2:65" s="1" customFormat="1" ht="16.5" customHeight="1">
      <c r="B1504" s="132"/>
      <c r="C1504" s="133" t="s">
        <v>1793</v>
      </c>
      <c r="D1504" s="133" t="s">
        <v>164</v>
      </c>
      <c r="E1504" s="134" t="s">
        <v>1884</v>
      </c>
      <c r="F1504" s="135" t="s">
        <v>1885</v>
      </c>
      <c r="G1504" s="136" t="s">
        <v>167</v>
      </c>
      <c r="H1504" s="137">
        <v>403.86</v>
      </c>
      <c r="I1504" s="138"/>
      <c r="J1504" s="139">
        <f>ROUND(I1504*H1504,2)</f>
        <v>0</v>
      </c>
      <c r="K1504" s="135" t="s">
        <v>168</v>
      </c>
      <c r="L1504" s="33"/>
      <c r="M1504" s="140" t="s">
        <v>3</v>
      </c>
      <c r="N1504" s="141" t="s">
        <v>44</v>
      </c>
      <c r="P1504" s="142">
        <f>O1504*H1504</f>
        <v>0</v>
      </c>
      <c r="Q1504" s="142">
        <v>0</v>
      </c>
      <c r="R1504" s="142">
        <f>Q1504*H1504</f>
        <v>0</v>
      </c>
      <c r="S1504" s="142">
        <v>0</v>
      </c>
      <c r="T1504" s="143">
        <f>S1504*H1504</f>
        <v>0</v>
      </c>
      <c r="AR1504" s="144" t="s">
        <v>310</v>
      </c>
      <c r="AT1504" s="144" t="s">
        <v>164</v>
      </c>
      <c r="AU1504" s="144" t="s">
        <v>82</v>
      </c>
      <c r="AY1504" s="18" t="s">
        <v>161</v>
      </c>
      <c r="BE1504" s="145">
        <f>IF(N1504="základní",J1504,0)</f>
        <v>0</v>
      </c>
      <c r="BF1504" s="145">
        <f>IF(N1504="snížená",J1504,0)</f>
        <v>0</v>
      </c>
      <c r="BG1504" s="145">
        <f>IF(N1504="zákl. přenesená",J1504,0)</f>
        <v>0</v>
      </c>
      <c r="BH1504" s="145">
        <f>IF(N1504="sníž. přenesená",J1504,0)</f>
        <v>0</v>
      </c>
      <c r="BI1504" s="145">
        <f>IF(N1504="nulová",J1504,0)</f>
        <v>0</v>
      </c>
      <c r="BJ1504" s="18" t="s">
        <v>80</v>
      </c>
      <c r="BK1504" s="145">
        <f>ROUND(I1504*H1504,2)</f>
        <v>0</v>
      </c>
      <c r="BL1504" s="18" t="s">
        <v>310</v>
      </c>
      <c r="BM1504" s="144" t="s">
        <v>3760</v>
      </c>
    </row>
    <row r="1505" spans="2:47" s="1" customFormat="1" ht="12">
      <c r="B1505" s="33"/>
      <c r="D1505" s="146" t="s">
        <v>171</v>
      </c>
      <c r="F1505" s="147" t="s">
        <v>1887</v>
      </c>
      <c r="I1505" s="148"/>
      <c r="L1505" s="33"/>
      <c r="M1505" s="149"/>
      <c r="T1505" s="54"/>
      <c r="AT1505" s="18" t="s">
        <v>171</v>
      </c>
      <c r="AU1505" s="18" t="s">
        <v>82</v>
      </c>
    </row>
    <row r="1506" spans="2:51" s="12" customFormat="1" ht="12">
      <c r="B1506" s="150"/>
      <c r="D1506" s="151" t="s">
        <v>173</v>
      </c>
      <c r="E1506" s="152" t="s">
        <v>3</v>
      </c>
      <c r="F1506" s="153" t="s">
        <v>2871</v>
      </c>
      <c r="H1506" s="152" t="s">
        <v>3</v>
      </c>
      <c r="I1506" s="154"/>
      <c r="L1506" s="150"/>
      <c r="M1506" s="155"/>
      <c r="T1506" s="156"/>
      <c r="AT1506" s="152" t="s">
        <v>173</v>
      </c>
      <c r="AU1506" s="152" t="s">
        <v>82</v>
      </c>
      <c r="AV1506" s="12" t="s">
        <v>80</v>
      </c>
      <c r="AW1506" s="12" t="s">
        <v>32</v>
      </c>
      <c r="AX1506" s="12" t="s">
        <v>73</v>
      </c>
      <c r="AY1506" s="152" t="s">
        <v>161</v>
      </c>
    </row>
    <row r="1507" spans="2:51" s="13" customFormat="1" ht="12">
      <c r="B1507" s="157"/>
      <c r="D1507" s="151" t="s">
        <v>173</v>
      </c>
      <c r="E1507" s="158" t="s">
        <v>3</v>
      </c>
      <c r="F1507" s="159" t="s">
        <v>2872</v>
      </c>
      <c r="H1507" s="160">
        <v>254.47</v>
      </c>
      <c r="I1507" s="161"/>
      <c r="L1507" s="157"/>
      <c r="M1507" s="162"/>
      <c r="T1507" s="163"/>
      <c r="AT1507" s="158" t="s">
        <v>173</v>
      </c>
      <c r="AU1507" s="158" t="s">
        <v>82</v>
      </c>
      <c r="AV1507" s="13" t="s">
        <v>82</v>
      </c>
      <c r="AW1507" s="13" t="s">
        <v>32</v>
      </c>
      <c r="AX1507" s="13" t="s">
        <v>73</v>
      </c>
      <c r="AY1507" s="158" t="s">
        <v>161</v>
      </c>
    </row>
    <row r="1508" spans="2:51" s="12" customFormat="1" ht="12">
      <c r="B1508" s="150"/>
      <c r="D1508" s="151" t="s">
        <v>173</v>
      </c>
      <c r="E1508" s="152" t="s">
        <v>3</v>
      </c>
      <c r="F1508" s="153" t="s">
        <v>3761</v>
      </c>
      <c r="H1508" s="152" t="s">
        <v>3</v>
      </c>
      <c r="I1508" s="154"/>
      <c r="L1508" s="150"/>
      <c r="M1508" s="155"/>
      <c r="T1508" s="156"/>
      <c r="AT1508" s="152" t="s">
        <v>173</v>
      </c>
      <c r="AU1508" s="152" t="s">
        <v>82</v>
      </c>
      <c r="AV1508" s="12" t="s">
        <v>80</v>
      </c>
      <c r="AW1508" s="12" t="s">
        <v>32</v>
      </c>
      <c r="AX1508" s="12" t="s">
        <v>73</v>
      </c>
      <c r="AY1508" s="152" t="s">
        <v>161</v>
      </c>
    </row>
    <row r="1509" spans="2:51" s="13" customFormat="1" ht="12">
      <c r="B1509" s="157"/>
      <c r="D1509" s="151" t="s">
        <v>173</v>
      </c>
      <c r="E1509" s="158" t="s">
        <v>3</v>
      </c>
      <c r="F1509" s="159" t="s">
        <v>3463</v>
      </c>
      <c r="H1509" s="160">
        <v>47.73</v>
      </c>
      <c r="I1509" s="161"/>
      <c r="L1509" s="157"/>
      <c r="M1509" s="162"/>
      <c r="T1509" s="163"/>
      <c r="AT1509" s="158" t="s">
        <v>173</v>
      </c>
      <c r="AU1509" s="158" t="s">
        <v>82</v>
      </c>
      <c r="AV1509" s="13" t="s">
        <v>82</v>
      </c>
      <c r="AW1509" s="13" t="s">
        <v>32</v>
      </c>
      <c r="AX1509" s="13" t="s">
        <v>73</v>
      </c>
      <c r="AY1509" s="158" t="s">
        <v>161</v>
      </c>
    </row>
    <row r="1510" spans="2:51" s="12" customFormat="1" ht="12">
      <c r="B1510" s="150"/>
      <c r="D1510" s="151" t="s">
        <v>173</v>
      </c>
      <c r="E1510" s="152" t="s">
        <v>3</v>
      </c>
      <c r="F1510" s="153" t="s">
        <v>2875</v>
      </c>
      <c r="H1510" s="152" t="s">
        <v>3</v>
      </c>
      <c r="I1510" s="154"/>
      <c r="L1510" s="150"/>
      <c r="M1510" s="155"/>
      <c r="T1510" s="156"/>
      <c r="AT1510" s="152" t="s">
        <v>173</v>
      </c>
      <c r="AU1510" s="152" t="s">
        <v>82</v>
      </c>
      <c r="AV1510" s="12" t="s">
        <v>80</v>
      </c>
      <c r="AW1510" s="12" t="s">
        <v>32</v>
      </c>
      <c r="AX1510" s="12" t="s">
        <v>73</v>
      </c>
      <c r="AY1510" s="152" t="s">
        <v>161</v>
      </c>
    </row>
    <row r="1511" spans="2:51" s="13" customFormat="1" ht="12">
      <c r="B1511" s="157"/>
      <c r="D1511" s="151" t="s">
        <v>173</v>
      </c>
      <c r="E1511" s="158" t="s">
        <v>3</v>
      </c>
      <c r="F1511" s="159" t="s">
        <v>2876</v>
      </c>
      <c r="H1511" s="160">
        <v>88.7</v>
      </c>
      <c r="I1511" s="161"/>
      <c r="L1511" s="157"/>
      <c r="M1511" s="162"/>
      <c r="T1511" s="163"/>
      <c r="AT1511" s="158" t="s">
        <v>173</v>
      </c>
      <c r="AU1511" s="158" t="s">
        <v>82</v>
      </c>
      <c r="AV1511" s="13" t="s">
        <v>82</v>
      </c>
      <c r="AW1511" s="13" t="s">
        <v>32</v>
      </c>
      <c r="AX1511" s="13" t="s">
        <v>73</v>
      </c>
      <c r="AY1511" s="158" t="s">
        <v>161</v>
      </c>
    </row>
    <row r="1512" spans="2:51" s="12" customFormat="1" ht="12">
      <c r="B1512" s="150"/>
      <c r="D1512" s="151" t="s">
        <v>173</v>
      </c>
      <c r="E1512" s="152" t="s">
        <v>3</v>
      </c>
      <c r="F1512" s="153" t="s">
        <v>2877</v>
      </c>
      <c r="H1512" s="152" t="s">
        <v>3</v>
      </c>
      <c r="I1512" s="154"/>
      <c r="L1512" s="150"/>
      <c r="M1512" s="155"/>
      <c r="T1512" s="156"/>
      <c r="AT1512" s="152" t="s">
        <v>173</v>
      </c>
      <c r="AU1512" s="152" t="s">
        <v>82</v>
      </c>
      <c r="AV1512" s="12" t="s">
        <v>80</v>
      </c>
      <c r="AW1512" s="12" t="s">
        <v>32</v>
      </c>
      <c r="AX1512" s="12" t="s">
        <v>73</v>
      </c>
      <c r="AY1512" s="152" t="s">
        <v>161</v>
      </c>
    </row>
    <row r="1513" spans="2:51" s="13" customFormat="1" ht="12">
      <c r="B1513" s="157"/>
      <c r="D1513" s="151" t="s">
        <v>173</v>
      </c>
      <c r="E1513" s="158" t="s">
        <v>3</v>
      </c>
      <c r="F1513" s="159" t="s">
        <v>2878</v>
      </c>
      <c r="H1513" s="160">
        <v>12.96</v>
      </c>
      <c r="I1513" s="161"/>
      <c r="L1513" s="157"/>
      <c r="M1513" s="162"/>
      <c r="T1513" s="163"/>
      <c r="AT1513" s="158" t="s">
        <v>173</v>
      </c>
      <c r="AU1513" s="158" t="s">
        <v>82</v>
      </c>
      <c r="AV1513" s="13" t="s">
        <v>82</v>
      </c>
      <c r="AW1513" s="13" t="s">
        <v>32</v>
      </c>
      <c r="AX1513" s="13" t="s">
        <v>73</v>
      </c>
      <c r="AY1513" s="158" t="s">
        <v>161</v>
      </c>
    </row>
    <row r="1514" spans="2:51" s="14" customFormat="1" ht="12">
      <c r="B1514" s="164"/>
      <c r="D1514" s="151" t="s">
        <v>173</v>
      </c>
      <c r="E1514" s="165" t="s">
        <v>3</v>
      </c>
      <c r="F1514" s="166" t="s">
        <v>192</v>
      </c>
      <c r="H1514" s="167">
        <v>403.85999999999996</v>
      </c>
      <c r="I1514" s="168"/>
      <c r="L1514" s="164"/>
      <c r="M1514" s="169"/>
      <c r="T1514" s="170"/>
      <c r="AT1514" s="165" t="s">
        <v>173</v>
      </c>
      <c r="AU1514" s="165" t="s">
        <v>82</v>
      </c>
      <c r="AV1514" s="14" t="s">
        <v>169</v>
      </c>
      <c r="AW1514" s="14" t="s">
        <v>32</v>
      </c>
      <c r="AX1514" s="14" t="s">
        <v>80</v>
      </c>
      <c r="AY1514" s="165" t="s">
        <v>161</v>
      </c>
    </row>
    <row r="1515" spans="2:65" s="1" customFormat="1" ht="16.5" customHeight="1">
      <c r="B1515" s="132"/>
      <c r="C1515" s="133" t="s">
        <v>1797</v>
      </c>
      <c r="D1515" s="133" t="s">
        <v>164</v>
      </c>
      <c r="E1515" s="134" t="s">
        <v>1889</v>
      </c>
      <c r="F1515" s="135" t="s">
        <v>1890</v>
      </c>
      <c r="G1515" s="136" t="s">
        <v>167</v>
      </c>
      <c r="H1515" s="137">
        <v>403.86</v>
      </c>
      <c r="I1515" s="138"/>
      <c r="J1515" s="139">
        <f>ROUND(I1515*H1515,2)</f>
        <v>0</v>
      </c>
      <c r="K1515" s="135" t="s">
        <v>168</v>
      </c>
      <c r="L1515" s="33"/>
      <c r="M1515" s="140" t="s">
        <v>3</v>
      </c>
      <c r="N1515" s="141" t="s">
        <v>44</v>
      </c>
      <c r="P1515" s="142">
        <f>O1515*H1515</f>
        <v>0</v>
      </c>
      <c r="Q1515" s="142">
        <v>0.0002</v>
      </c>
      <c r="R1515" s="142">
        <f>Q1515*H1515</f>
        <v>0.08077200000000001</v>
      </c>
      <c r="S1515" s="142">
        <v>0</v>
      </c>
      <c r="T1515" s="143">
        <f>S1515*H1515</f>
        <v>0</v>
      </c>
      <c r="AR1515" s="144" t="s">
        <v>310</v>
      </c>
      <c r="AT1515" s="144" t="s">
        <v>164</v>
      </c>
      <c r="AU1515" s="144" t="s">
        <v>82</v>
      </c>
      <c r="AY1515" s="18" t="s">
        <v>161</v>
      </c>
      <c r="BE1515" s="145">
        <f>IF(N1515="základní",J1515,0)</f>
        <v>0</v>
      </c>
      <c r="BF1515" s="145">
        <f>IF(N1515="snížená",J1515,0)</f>
        <v>0</v>
      </c>
      <c r="BG1515" s="145">
        <f>IF(N1515="zákl. přenesená",J1515,0)</f>
        <v>0</v>
      </c>
      <c r="BH1515" s="145">
        <f>IF(N1515="sníž. přenesená",J1515,0)</f>
        <v>0</v>
      </c>
      <c r="BI1515" s="145">
        <f>IF(N1515="nulová",J1515,0)</f>
        <v>0</v>
      </c>
      <c r="BJ1515" s="18" t="s">
        <v>80</v>
      </c>
      <c r="BK1515" s="145">
        <f>ROUND(I1515*H1515,2)</f>
        <v>0</v>
      </c>
      <c r="BL1515" s="18" t="s">
        <v>310</v>
      </c>
      <c r="BM1515" s="144" t="s">
        <v>3762</v>
      </c>
    </row>
    <row r="1516" spans="2:47" s="1" customFormat="1" ht="12">
      <c r="B1516" s="33"/>
      <c r="D1516" s="146" t="s">
        <v>171</v>
      </c>
      <c r="F1516" s="147" t="s">
        <v>1892</v>
      </c>
      <c r="I1516" s="148"/>
      <c r="L1516" s="33"/>
      <c r="M1516" s="149"/>
      <c r="T1516" s="54"/>
      <c r="AT1516" s="18" t="s">
        <v>171</v>
      </c>
      <c r="AU1516" s="18" t="s">
        <v>82</v>
      </c>
    </row>
    <row r="1517" spans="2:51" s="12" customFormat="1" ht="12">
      <c r="B1517" s="150"/>
      <c r="D1517" s="151" t="s">
        <v>173</v>
      </c>
      <c r="E1517" s="152" t="s">
        <v>3</v>
      </c>
      <c r="F1517" s="153" t="s">
        <v>2871</v>
      </c>
      <c r="H1517" s="152" t="s">
        <v>3</v>
      </c>
      <c r="I1517" s="154"/>
      <c r="L1517" s="150"/>
      <c r="M1517" s="155"/>
      <c r="T1517" s="156"/>
      <c r="AT1517" s="152" t="s">
        <v>173</v>
      </c>
      <c r="AU1517" s="152" t="s">
        <v>82</v>
      </c>
      <c r="AV1517" s="12" t="s">
        <v>80</v>
      </c>
      <c r="AW1517" s="12" t="s">
        <v>32</v>
      </c>
      <c r="AX1517" s="12" t="s">
        <v>73</v>
      </c>
      <c r="AY1517" s="152" t="s">
        <v>161</v>
      </c>
    </row>
    <row r="1518" spans="2:51" s="13" customFormat="1" ht="12">
      <c r="B1518" s="157"/>
      <c r="D1518" s="151" t="s">
        <v>173</v>
      </c>
      <c r="E1518" s="158" t="s">
        <v>3</v>
      </c>
      <c r="F1518" s="159" t="s">
        <v>2872</v>
      </c>
      <c r="H1518" s="160">
        <v>254.47</v>
      </c>
      <c r="I1518" s="161"/>
      <c r="L1518" s="157"/>
      <c r="M1518" s="162"/>
      <c r="T1518" s="163"/>
      <c r="AT1518" s="158" t="s">
        <v>173</v>
      </c>
      <c r="AU1518" s="158" t="s">
        <v>82</v>
      </c>
      <c r="AV1518" s="13" t="s">
        <v>82</v>
      </c>
      <c r="AW1518" s="13" t="s">
        <v>32</v>
      </c>
      <c r="AX1518" s="13" t="s">
        <v>73</v>
      </c>
      <c r="AY1518" s="158" t="s">
        <v>161</v>
      </c>
    </row>
    <row r="1519" spans="2:51" s="12" customFormat="1" ht="12">
      <c r="B1519" s="150"/>
      <c r="D1519" s="151" t="s">
        <v>173</v>
      </c>
      <c r="E1519" s="152" t="s">
        <v>3</v>
      </c>
      <c r="F1519" s="153" t="s">
        <v>3761</v>
      </c>
      <c r="H1519" s="152" t="s">
        <v>3</v>
      </c>
      <c r="I1519" s="154"/>
      <c r="L1519" s="150"/>
      <c r="M1519" s="155"/>
      <c r="T1519" s="156"/>
      <c r="AT1519" s="152" t="s">
        <v>173</v>
      </c>
      <c r="AU1519" s="152" t="s">
        <v>82</v>
      </c>
      <c r="AV1519" s="12" t="s">
        <v>80</v>
      </c>
      <c r="AW1519" s="12" t="s">
        <v>32</v>
      </c>
      <c r="AX1519" s="12" t="s">
        <v>73</v>
      </c>
      <c r="AY1519" s="152" t="s">
        <v>161</v>
      </c>
    </row>
    <row r="1520" spans="2:51" s="13" customFormat="1" ht="12">
      <c r="B1520" s="157"/>
      <c r="D1520" s="151" t="s">
        <v>173</v>
      </c>
      <c r="E1520" s="158" t="s">
        <v>3</v>
      </c>
      <c r="F1520" s="159" t="s">
        <v>3463</v>
      </c>
      <c r="H1520" s="160">
        <v>47.73</v>
      </c>
      <c r="I1520" s="161"/>
      <c r="L1520" s="157"/>
      <c r="M1520" s="162"/>
      <c r="T1520" s="163"/>
      <c r="AT1520" s="158" t="s">
        <v>173</v>
      </c>
      <c r="AU1520" s="158" t="s">
        <v>82</v>
      </c>
      <c r="AV1520" s="13" t="s">
        <v>82</v>
      </c>
      <c r="AW1520" s="13" t="s">
        <v>32</v>
      </c>
      <c r="AX1520" s="13" t="s">
        <v>73</v>
      </c>
      <c r="AY1520" s="158" t="s">
        <v>161</v>
      </c>
    </row>
    <row r="1521" spans="2:51" s="12" customFormat="1" ht="12">
      <c r="B1521" s="150"/>
      <c r="D1521" s="151" t="s">
        <v>173</v>
      </c>
      <c r="E1521" s="152" t="s">
        <v>3</v>
      </c>
      <c r="F1521" s="153" t="s">
        <v>2875</v>
      </c>
      <c r="H1521" s="152" t="s">
        <v>3</v>
      </c>
      <c r="I1521" s="154"/>
      <c r="L1521" s="150"/>
      <c r="M1521" s="155"/>
      <c r="T1521" s="156"/>
      <c r="AT1521" s="152" t="s">
        <v>173</v>
      </c>
      <c r="AU1521" s="152" t="s">
        <v>82</v>
      </c>
      <c r="AV1521" s="12" t="s">
        <v>80</v>
      </c>
      <c r="AW1521" s="12" t="s">
        <v>32</v>
      </c>
      <c r="AX1521" s="12" t="s">
        <v>73</v>
      </c>
      <c r="AY1521" s="152" t="s">
        <v>161</v>
      </c>
    </row>
    <row r="1522" spans="2:51" s="13" customFormat="1" ht="12">
      <c r="B1522" s="157"/>
      <c r="D1522" s="151" t="s">
        <v>173</v>
      </c>
      <c r="E1522" s="158" t="s">
        <v>3</v>
      </c>
      <c r="F1522" s="159" t="s">
        <v>2876</v>
      </c>
      <c r="H1522" s="160">
        <v>88.7</v>
      </c>
      <c r="I1522" s="161"/>
      <c r="L1522" s="157"/>
      <c r="M1522" s="162"/>
      <c r="T1522" s="163"/>
      <c r="AT1522" s="158" t="s">
        <v>173</v>
      </c>
      <c r="AU1522" s="158" t="s">
        <v>82</v>
      </c>
      <c r="AV1522" s="13" t="s">
        <v>82</v>
      </c>
      <c r="AW1522" s="13" t="s">
        <v>32</v>
      </c>
      <c r="AX1522" s="13" t="s">
        <v>73</v>
      </c>
      <c r="AY1522" s="158" t="s">
        <v>161</v>
      </c>
    </row>
    <row r="1523" spans="2:51" s="12" customFormat="1" ht="12">
      <c r="B1523" s="150"/>
      <c r="D1523" s="151" t="s">
        <v>173</v>
      </c>
      <c r="E1523" s="152" t="s">
        <v>3</v>
      </c>
      <c r="F1523" s="153" t="s">
        <v>2877</v>
      </c>
      <c r="H1523" s="152" t="s">
        <v>3</v>
      </c>
      <c r="I1523" s="154"/>
      <c r="L1523" s="150"/>
      <c r="M1523" s="155"/>
      <c r="T1523" s="156"/>
      <c r="AT1523" s="152" t="s">
        <v>173</v>
      </c>
      <c r="AU1523" s="152" t="s">
        <v>82</v>
      </c>
      <c r="AV1523" s="12" t="s">
        <v>80</v>
      </c>
      <c r="AW1523" s="12" t="s">
        <v>32</v>
      </c>
      <c r="AX1523" s="12" t="s">
        <v>73</v>
      </c>
      <c r="AY1523" s="152" t="s">
        <v>161</v>
      </c>
    </row>
    <row r="1524" spans="2:51" s="13" customFormat="1" ht="12">
      <c r="B1524" s="157"/>
      <c r="D1524" s="151" t="s">
        <v>173</v>
      </c>
      <c r="E1524" s="158" t="s">
        <v>3</v>
      </c>
      <c r="F1524" s="159" t="s">
        <v>2878</v>
      </c>
      <c r="H1524" s="160">
        <v>12.96</v>
      </c>
      <c r="I1524" s="161"/>
      <c r="L1524" s="157"/>
      <c r="M1524" s="162"/>
      <c r="T1524" s="163"/>
      <c r="AT1524" s="158" t="s">
        <v>173</v>
      </c>
      <c r="AU1524" s="158" t="s">
        <v>82</v>
      </c>
      <c r="AV1524" s="13" t="s">
        <v>82</v>
      </c>
      <c r="AW1524" s="13" t="s">
        <v>32</v>
      </c>
      <c r="AX1524" s="13" t="s">
        <v>73</v>
      </c>
      <c r="AY1524" s="158" t="s">
        <v>161</v>
      </c>
    </row>
    <row r="1525" spans="2:51" s="14" customFormat="1" ht="12">
      <c r="B1525" s="164"/>
      <c r="D1525" s="151" t="s">
        <v>173</v>
      </c>
      <c r="E1525" s="165" t="s">
        <v>3</v>
      </c>
      <c r="F1525" s="166" t="s">
        <v>192</v>
      </c>
      <c r="H1525" s="167">
        <v>403.85999999999996</v>
      </c>
      <c r="I1525" s="168"/>
      <c r="L1525" s="164"/>
      <c r="M1525" s="169"/>
      <c r="T1525" s="170"/>
      <c r="AT1525" s="165" t="s">
        <v>173</v>
      </c>
      <c r="AU1525" s="165" t="s">
        <v>82</v>
      </c>
      <c r="AV1525" s="14" t="s">
        <v>169</v>
      </c>
      <c r="AW1525" s="14" t="s">
        <v>32</v>
      </c>
      <c r="AX1525" s="14" t="s">
        <v>80</v>
      </c>
      <c r="AY1525" s="165" t="s">
        <v>161</v>
      </c>
    </row>
    <row r="1526" spans="2:65" s="1" customFormat="1" ht="33" customHeight="1">
      <c r="B1526" s="132"/>
      <c r="C1526" s="133" t="s">
        <v>1802</v>
      </c>
      <c r="D1526" s="133" t="s">
        <v>164</v>
      </c>
      <c r="E1526" s="134" t="s">
        <v>1894</v>
      </c>
      <c r="F1526" s="135" t="s">
        <v>1895</v>
      </c>
      <c r="G1526" s="136" t="s">
        <v>167</v>
      </c>
      <c r="H1526" s="137">
        <v>403.86</v>
      </c>
      <c r="I1526" s="138"/>
      <c r="J1526" s="139">
        <f>ROUND(I1526*H1526,2)</f>
        <v>0</v>
      </c>
      <c r="K1526" s="135" t="s">
        <v>168</v>
      </c>
      <c r="L1526" s="33"/>
      <c r="M1526" s="140" t="s">
        <v>3</v>
      </c>
      <c r="N1526" s="141" t="s">
        <v>44</v>
      </c>
      <c r="P1526" s="142">
        <f>O1526*H1526</f>
        <v>0</v>
      </c>
      <c r="Q1526" s="142">
        <v>0.0045</v>
      </c>
      <c r="R1526" s="142">
        <f>Q1526*H1526</f>
        <v>1.81737</v>
      </c>
      <c r="S1526" s="142">
        <v>0</v>
      </c>
      <c r="T1526" s="143">
        <f>S1526*H1526</f>
        <v>0</v>
      </c>
      <c r="AR1526" s="144" t="s">
        <v>310</v>
      </c>
      <c r="AT1526" s="144" t="s">
        <v>164</v>
      </c>
      <c r="AU1526" s="144" t="s">
        <v>82</v>
      </c>
      <c r="AY1526" s="18" t="s">
        <v>161</v>
      </c>
      <c r="BE1526" s="145">
        <f>IF(N1526="základní",J1526,0)</f>
        <v>0</v>
      </c>
      <c r="BF1526" s="145">
        <f>IF(N1526="snížená",J1526,0)</f>
        <v>0</v>
      </c>
      <c r="BG1526" s="145">
        <f>IF(N1526="zákl. přenesená",J1526,0)</f>
        <v>0</v>
      </c>
      <c r="BH1526" s="145">
        <f>IF(N1526="sníž. přenesená",J1526,0)</f>
        <v>0</v>
      </c>
      <c r="BI1526" s="145">
        <f>IF(N1526="nulová",J1526,0)</f>
        <v>0</v>
      </c>
      <c r="BJ1526" s="18" t="s">
        <v>80</v>
      </c>
      <c r="BK1526" s="145">
        <f>ROUND(I1526*H1526,2)</f>
        <v>0</v>
      </c>
      <c r="BL1526" s="18" t="s">
        <v>310</v>
      </c>
      <c r="BM1526" s="144" t="s">
        <v>3763</v>
      </c>
    </row>
    <row r="1527" spans="2:47" s="1" customFormat="1" ht="12">
      <c r="B1527" s="33"/>
      <c r="D1527" s="146" t="s">
        <v>171</v>
      </c>
      <c r="F1527" s="147" t="s">
        <v>1897</v>
      </c>
      <c r="I1527" s="148"/>
      <c r="L1527" s="33"/>
      <c r="M1527" s="149"/>
      <c r="T1527" s="54"/>
      <c r="AT1527" s="18" t="s">
        <v>171</v>
      </c>
      <c r="AU1527" s="18" t="s">
        <v>82</v>
      </c>
    </row>
    <row r="1528" spans="2:51" s="12" customFormat="1" ht="12">
      <c r="B1528" s="150"/>
      <c r="D1528" s="151" t="s">
        <v>173</v>
      </c>
      <c r="E1528" s="152" t="s">
        <v>3</v>
      </c>
      <c r="F1528" s="153" t="s">
        <v>2871</v>
      </c>
      <c r="H1528" s="152" t="s">
        <v>3</v>
      </c>
      <c r="I1528" s="154"/>
      <c r="L1528" s="150"/>
      <c r="M1528" s="155"/>
      <c r="T1528" s="156"/>
      <c r="AT1528" s="152" t="s">
        <v>173</v>
      </c>
      <c r="AU1528" s="152" t="s">
        <v>82</v>
      </c>
      <c r="AV1528" s="12" t="s">
        <v>80</v>
      </c>
      <c r="AW1528" s="12" t="s">
        <v>32</v>
      </c>
      <c r="AX1528" s="12" t="s">
        <v>73</v>
      </c>
      <c r="AY1528" s="152" t="s">
        <v>161</v>
      </c>
    </row>
    <row r="1529" spans="2:51" s="13" customFormat="1" ht="12">
      <c r="B1529" s="157"/>
      <c r="D1529" s="151" t="s">
        <v>173</v>
      </c>
      <c r="E1529" s="158" t="s">
        <v>3</v>
      </c>
      <c r="F1529" s="159" t="s">
        <v>2872</v>
      </c>
      <c r="H1529" s="160">
        <v>254.47</v>
      </c>
      <c r="I1529" s="161"/>
      <c r="L1529" s="157"/>
      <c r="M1529" s="162"/>
      <c r="T1529" s="163"/>
      <c r="AT1529" s="158" t="s">
        <v>173</v>
      </c>
      <c r="AU1529" s="158" t="s">
        <v>82</v>
      </c>
      <c r="AV1529" s="13" t="s">
        <v>82</v>
      </c>
      <c r="AW1529" s="13" t="s">
        <v>32</v>
      </c>
      <c r="AX1529" s="13" t="s">
        <v>73</v>
      </c>
      <c r="AY1529" s="158" t="s">
        <v>161</v>
      </c>
    </row>
    <row r="1530" spans="2:51" s="12" customFormat="1" ht="12">
      <c r="B1530" s="150"/>
      <c r="D1530" s="151" t="s">
        <v>173</v>
      </c>
      <c r="E1530" s="152" t="s">
        <v>3</v>
      </c>
      <c r="F1530" s="153" t="s">
        <v>3761</v>
      </c>
      <c r="H1530" s="152" t="s">
        <v>3</v>
      </c>
      <c r="I1530" s="154"/>
      <c r="L1530" s="150"/>
      <c r="M1530" s="155"/>
      <c r="T1530" s="156"/>
      <c r="AT1530" s="152" t="s">
        <v>173</v>
      </c>
      <c r="AU1530" s="152" t="s">
        <v>82</v>
      </c>
      <c r="AV1530" s="12" t="s">
        <v>80</v>
      </c>
      <c r="AW1530" s="12" t="s">
        <v>32</v>
      </c>
      <c r="AX1530" s="12" t="s">
        <v>73</v>
      </c>
      <c r="AY1530" s="152" t="s">
        <v>161</v>
      </c>
    </row>
    <row r="1531" spans="2:51" s="13" customFormat="1" ht="12">
      <c r="B1531" s="157"/>
      <c r="D1531" s="151" t="s">
        <v>173</v>
      </c>
      <c r="E1531" s="158" t="s">
        <v>3</v>
      </c>
      <c r="F1531" s="159" t="s">
        <v>3463</v>
      </c>
      <c r="H1531" s="160">
        <v>47.73</v>
      </c>
      <c r="I1531" s="161"/>
      <c r="L1531" s="157"/>
      <c r="M1531" s="162"/>
      <c r="T1531" s="163"/>
      <c r="AT1531" s="158" t="s">
        <v>173</v>
      </c>
      <c r="AU1531" s="158" t="s">
        <v>82</v>
      </c>
      <c r="AV1531" s="13" t="s">
        <v>82</v>
      </c>
      <c r="AW1531" s="13" t="s">
        <v>32</v>
      </c>
      <c r="AX1531" s="13" t="s">
        <v>73</v>
      </c>
      <c r="AY1531" s="158" t="s">
        <v>161</v>
      </c>
    </row>
    <row r="1532" spans="2:51" s="12" customFormat="1" ht="12">
      <c r="B1532" s="150"/>
      <c r="D1532" s="151" t="s">
        <v>173</v>
      </c>
      <c r="E1532" s="152" t="s">
        <v>3</v>
      </c>
      <c r="F1532" s="153" t="s">
        <v>2875</v>
      </c>
      <c r="H1532" s="152" t="s">
        <v>3</v>
      </c>
      <c r="I1532" s="154"/>
      <c r="L1532" s="150"/>
      <c r="M1532" s="155"/>
      <c r="T1532" s="156"/>
      <c r="AT1532" s="152" t="s">
        <v>173</v>
      </c>
      <c r="AU1532" s="152" t="s">
        <v>82</v>
      </c>
      <c r="AV1532" s="12" t="s">
        <v>80</v>
      </c>
      <c r="AW1532" s="12" t="s">
        <v>32</v>
      </c>
      <c r="AX1532" s="12" t="s">
        <v>73</v>
      </c>
      <c r="AY1532" s="152" t="s">
        <v>161</v>
      </c>
    </row>
    <row r="1533" spans="2:51" s="13" customFormat="1" ht="12">
      <c r="B1533" s="157"/>
      <c r="D1533" s="151" t="s">
        <v>173</v>
      </c>
      <c r="E1533" s="158" t="s">
        <v>3</v>
      </c>
      <c r="F1533" s="159" t="s">
        <v>2876</v>
      </c>
      <c r="H1533" s="160">
        <v>88.7</v>
      </c>
      <c r="I1533" s="161"/>
      <c r="L1533" s="157"/>
      <c r="M1533" s="162"/>
      <c r="T1533" s="163"/>
      <c r="AT1533" s="158" t="s">
        <v>173</v>
      </c>
      <c r="AU1533" s="158" t="s">
        <v>82</v>
      </c>
      <c r="AV1533" s="13" t="s">
        <v>82</v>
      </c>
      <c r="AW1533" s="13" t="s">
        <v>32</v>
      </c>
      <c r="AX1533" s="13" t="s">
        <v>73</v>
      </c>
      <c r="AY1533" s="158" t="s">
        <v>161</v>
      </c>
    </row>
    <row r="1534" spans="2:51" s="12" customFormat="1" ht="12">
      <c r="B1534" s="150"/>
      <c r="D1534" s="151" t="s">
        <v>173</v>
      </c>
      <c r="E1534" s="152" t="s">
        <v>3</v>
      </c>
      <c r="F1534" s="153" t="s">
        <v>2877</v>
      </c>
      <c r="H1534" s="152" t="s">
        <v>3</v>
      </c>
      <c r="I1534" s="154"/>
      <c r="L1534" s="150"/>
      <c r="M1534" s="155"/>
      <c r="T1534" s="156"/>
      <c r="AT1534" s="152" t="s">
        <v>173</v>
      </c>
      <c r="AU1534" s="152" t="s">
        <v>82</v>
      </c>
      <c r="AV1534" s="12" t="s">
        <v>80</v>
      </c>
      <c r="AW1534" s="12" t="s">
        <v>32</v>
      </c>
      <c r="AX1534" s="12" t="s">
        <v>73</v>
      </c>
      <c r="AY1534" s="152" t="s">
        <v>161</v>
      </c>
    </row>
    <row r="1535" spans="2:51" s="13" customFormat="1" ht="12">
      <c r="B1535" s="157"/>
      <c r="D1535" s="151" t="s">
        <v>173</v>
      </c>
      <c r="E1535" s="158" t="s">
        <v>3</v>
      </c>
      <c r="F1535" s="159" t="s">
        <v>2878</v>
      </c>
      <c r="H1535" s="160">
        <v>12.96</v>
      </c>
      <c r="I1535" s="161"/>
      <c r="L1535" s="157"/>
      <c r="M1535" s="162"/>
      <c r="T1535" s="163"/>
      <c r="AT1535" s="158" t="s">
        <v>173</v>
      </c>
      <c r="AU1535" s="158" t="s">
        <v>82</v>
      </c>
      <c r="AV1535" s="13" t="s">
        <v>82</v>
      </c>
      <c r="AW1535" s="13" t="s">
        <v>32</v>
      </c>
      <c r="AX1535" s="13" t="s">
        <v>73</v>
      </c>
      <c r="AY1535" s="158" t="s">
        <v>161</v>
      </c>
    </row>
    <row r="1536" spans="2:51" s="14" customFormat="1" ht="12">
      <c r="B1536" s="164"/>
      <c r="D1536" s="151" t="s">
        <v>173</v>
      </c>
      <c r="E1536" s="165" t="s">
        <v>3</v>
      </c>
      <c r="F1536" s="166" t="s">
        <v>192</v>
      </c>
      <c r="H1536" s="167">
        <v>403.85999999999996</v>
      </c>
      <c r="I1536" s="168"/>
      <c r="L1536" s="164"/>
      <c r="M1536" s="169"/>
      <c r="T1536" s="170"/>
      <c r="AT1536" s="165" t="s">
        <v>173</v>
      </c>
      <c r="AU1536" s="165" t="s">
        <v>82</v>
      </c>
      <c r="AV1536" s="14" t="s">
        <v>169</v>
      </c>
      <c r="AW1536" s="14" t="s">
        <v>32</v>
      </c>
      <c r="AX1536" s="14" t="s">
        <v>80</v>
      </c>
      <c r="AY1536" s="165" t="s">
        <v>161</v>
      </c>
    </row>
    <row r="1537" spans="2:65" s="1" customFormat="1" ht="33" customHeight="1">
      <c r="B1537" s="132"/>
      <c r="C1537" s="133" t="s">
        <v>1809</v>
      </c>
      <c r="D1537" s="133" t="s">
        <v>164</v>
      </c>
      <c r="E1537" s="134" t="s">
        <v>3764</v>
      </c>
      <c r="F1537" s="135" t="s">
        <v>3765</v>
      </c>
      <c r="G1537" s="136" t="s">
        <v>167</v>
      </c>
      <c r="H1537" s="137">
        <v>101.66</v>
      </c>
      <c r="I1537" s="138"/>
      <c r="J1537" s="139">
        <f>ROUND(I1537*H1537,2)</f>
        <v>0</v>
      </c>
      <c r="K1537" s="135" t="s">
        <v>168</v>
      </c>
      <c r="L1537" s="33"/>
      <c r="M1537" s="140" t="s">
        <v>3</v>
      </c>
      <c r="N1537" s="141" t="s">
        <v>44</v>
      </c>
      <c r="P1537" s="142">
        <f>O1537*H1537</f>
        <v>0</v>
      </c>
      <c r="Q1537" s="142">
        <v>0.0075</v>
      </c>
      <c r="R1537" s="142">
        <f>Q1537*H1537</f>
        <v>0.76245</v>
      </c>
      <c r="S1537" s="142">
        <v>0</v>
      </c>
      <c r="T1537" s="143">
        <f>S1537*H1537</f>
        <v>0</v>
      </c>
      <c r="AR1537" s="144" t="s">
        <v>310</v>
      </c>
      <c r="AT1537" s="144" t="s">
        <v>164</v>
      </c>
      <c r="AU1537" s="144" t="s">
        <v>82</v>
      </c>
      <c r="AY1537" s="18" t="s">
        <v>161</v>
      </c>
      <c r="BE1537" s="145">
        <f>IF(N1537="základní",J1537,0)</f>
        <v>0</v>
      </c>
      <c r="BF1537" s="145">
        <f>IF(N1537="snížená",J1537,0)</f>
        <v>0</v>
      </c>
      <c r="BG1537" s="145">
        <f>IF(N1537="zákl. přenesená",J1537,0)</f>
        <v>0</v>
      </c>
      <c r="BH1537" s="145">
        <f>IF(N1537="sníž. přenesená",J1537,0)</f>
        <v>0</v>
      </c>
      <c r="BI1537" s="145">
        <f>IF(N1537="nulová",J1537,0)</f>
        <v>0</v>
      </c>
      <c r="BJ1537" s="18" t="s">
        <v>80</v>
      </c>
      <c r="BK1537" s="145">
        <f>ROUND(I1537*H1537,2)</f>
        <v>0</v>
      </c>
      <c r="BL1537" s="18" t="s">
        <v>310</v>
      </c>
      <c r="BM1537" s="144" t="s">
        <v>3766</v>
      </c>
    </row>
    <row r="1538" spans="2:47" s="1" customFormat="1" ht="12">
      <c r="B1538" s="33"/>
      <c r="D1538" s="146" t="s">
        <v>171</v>
      </c>
      <c r="F1538" s="147" t="s">
        <v>3767</v>
      </c>
      <c r="I1538" s="148"/>
      <c r="L1538" s="33"/>
      <c r="M1538" s="149"/>
      <c r="T1538" s="54"/>
      <c r="AT1538" s="18" t="s">
        <v>171</v>
      </c>
      <c r="AU1538" s="18" t="s">
        <v>82</v>
      </c>
    </row>
    <row r="1539" spans="2:51" s="12" customFormat="1" ht="12">
      <c r="B1539" s="150"/>
      <c r="D1539" s="151" t="s">
        <v>173</v>
      </c>
      <c r="E1539" s="152" t="s">
        <v>3</v>
      </c>
      <c r="F1539" s="153" t="s">
        <v>2875</v>
      </c>
      <c r="H1539" s="152" t="s">
        <v>3</v>
      </c>
      <c r="I1539" s="154"/>
      <c r="L1539" s="150"/>
      <c r="M1539" s="155"/>
      <c r="T1539" s="156"/>
      <c r="AT1539" s="152" t="s">
        <v>173</v>
      </c>
      <c r="AU1539" s="152" t="s">
        <v>82</v>
      </c>
      <c r="AV1539" s="12" t="s">
        <v>80</v>
      </c>
      <c r="AW1539" s="12" t="s">
        <v>32</v>
      </c>
      <c r="AX1539" s="12" t="s">
        <v>73</v>
      </c>
      <c r="AY1539" s="152" t="s">
        <v>161</v>
      </c>
    </row>
    <row r="1540" spans="2:51" s="13" customFormat="1" ht="12">
      <c r="B1540" s="157"/>
      <c r="D1540" s="151" t="s">
        <v>173</v>
      </c>
      <c r="E1540" s="158" t="s">
        <v>3</v>
      </c>
      <c r="F1540" s="159" t="s">
        <v>2876</v>
      </c>
      <c r="H1540" s="160">
        <v>88.7</v>
      </c>
      <c r="I1540" s="161"/>
      <c r="L1540" s="157"/>
      <c r="M1540" s="162"/>
      <c r="T1540" s="163"/>
      <c r="AT1540" s="158" t="s">
        <v>173</v>
      </c>
      <c r="AU1540" s="158" t="s">
        <v>82</v>
      </c>
      <c r="AV1540" s="13" t="s">
        <v>82</v>
      </c>
      <c r="AW1540" s="13" t="s">
        <v>32</v>
      </c>
      <c r="AX1540" s="13" t="s">
        <v>73</v>
      </c>
      <c r="AY1540" s="158" t="s">
        <v>161</v>
      </c>
    </row>
    <row r="1541" spans="2:51" s="12" customFormat="1" ht="12">
      <c r="B1541" s="150"/>
      <c r="D1541" s="151" t="s">
        <v>173</v>
      </c>
      <c r="E1541" s="152" t="s">
        <v>3</v>
      </c>
      <c r="F1541" s="153" t="s">
        <v>2877</v>
      </c>
      <c r="H1541" s="152" t="s">
        <v>3</v>
      </c>
      <c r="I1541" s="154"/>
      <c r="L1541" s="150"/>
      <c r="M1541" s="155"/>
      <c r="T1541" s="156"/>
      <c r="AT1541" s="152" t="s">
        <v>173</v>
      </c>
      <c r="AU1541" s="152" t="s">
        <v>82</v>
      </c>
      <c r="AV1541" s="12" t="s">
        <v>80</v>
      </c>
      <c r="AW1541" s="12" t="s">
        <v>32</v>
      </c>
      <c r="AX1541" s="12" t="s">
        <v>73</v>
      </c>
      <c r="AY1541" s="152" t="s">
        <v>161</v>
      </c>
    </row>
    <row r="1542" spans="2:51" s="13" customFormat="1" ht="12">
      <c r="B1542" s="157"/>
      <c r="D1542" s="151" t="s">
        <v>173</v>
      </c>
      <c r="E1542" s="158" t="s">
        <v>3</v>
      </c>
      <c r="F1542" s="159" t="s">
        <v>2878</v>
      </c>
      <c r="H1542" s="160">
        <v>12.96</v>
      </c>
      <c r="I1542" s="161"/>
      <c r="L1542" s="157"/>
      <c r="M1542" s="162"/>
      <c r="T1542" s="163"/>
      <c r="AT1542" s="158" t="s">
        <v>173</v>
      </c>
      <c r="AU1542" s="158" t="s">
        <v>82</v>
      </c>
      <c r="AV1542" s="13" t="s">
        <v>82</v>
      </c>
      <c r="AW1542" s="13" t="s">
        <v>32</v>
      </c>
      <c r="AX1542" s="13" t="s">
        <v>73</v>
      </c>
      <c r="AY1542" s="158" t="s">
        <v>161</v>
      </c>
    </row>
    <row r="1543" spans="2:51" s="14" customFormat="1" ht="12">
      <c r="B1543" s="164"/>
      <c r="D1543" s="151" t="s">
        <v>173</v>
      </c>
      <c r="E1543" s="165" t="s">
        <v>3</v>
      </c>
      <c r="F1543" s="166" t="s">
        <v>192</v>
      </c>
      <c r="H1543" s="167">
        <v>101.66</v>
      </c>
      <c r="I1543" s="168"/>
      <c r="L1543" s="164"/>
      <c r="M1543" s="169"/>
      <c r="T1543" s="170"/>
      <c r="AT1543" s="165" t="s">
        <v>173</v>
      </c>
      <c r="AU1543" s="165" t="s">
        <v>82</v>
      </c>
      <c r="AV1543" s="14" t="s">
        <v>169</v>
      </c>
      <c r="AW1543" s="14" t="s">
        <v>32</v>
      </c>
      <c r="AX1543" s="14" t="s">
        <v>80</v>
      </c>
      <c r="AY1543" s="165" t="s">
        <v>161</v>
      </c>
    </row>
    <row r="1544" spans="2:65" s="1" customFormat="1" ht="24.2" customHeight="1">
      <c r="B1544" s="132"/>
      <c r="C1544" s="133" t="s">
        <v>1815</v>
      </c>
      <c r="D1544" s="133" t="s">
        <v>164</v>
      </c>
      <c r="E1544" s="134" t="s">
        <v>1899</v>
      </c>
      <c r="F1544" s="135" t="s">
        <v>1900</v>
      </c>
      <c r="G1544" s="136" t="s">
        <v>167</v>
      </c>
      <c r="H1544" s="137">
        <v>416.206</v>
      </c>
      <c r="I1544" s="138"/>
      <c r="J1544" s="139">
        <f>ROUND(I1544*H1544,2)</f>
        <v>0</v>
      </c>
      <c r="K1544" s="135" t="s">
        <v>168</v>
      </c>
      <c r="L1544" s="33"/>
      <c r="M1544" s="140" t="s">
        <v>3</v>
      </c>
      <c r="N1544" s="141" t="s">
        <v>44</v>
      </c>
      <c r="P1544" s="142">
        <f>O1544*H1544</f>
        <v>0</v>
      </c>
      <c r="Q1544" s="142">
        <v>0</v>
      </c>
      <c r="R1544" s="142">
        <f>Q1544*H1544</f>
        <v>0</v>
      </c>
      <c r="S1544" s="142">
        <v>0.0025</v>
      </c>
      <c r="T1544" s="143">
        <f>S1544*H1544</f>
        <v>1.040515</v>
      </c>
      <c r="AR1544" s="144" t="s">
        <v>310</v>
      </c>
      <c r="AT1544" s="144" t="s">
        <v>164</v>
      </c>
      <c r="AU1544" s="144" t="s">
        <v>82</v>
      </c>
      <c r="AY1544" s="18" t="s">
        <v>161</v>
      </c>
      <c r="BE1544" s="145">
        <f>IF(N1544="základní",J1544,0)</f>
        <v>0</v>
      </c>
      <c r="BF1544" s="145">
        <f>IF(N1544="snížená",J1544,0)</f>
        <v>0</v>
      </c>
      <c r="BG1544" s="145">
        <f>IF(N1544="zákl. přenesená",J1544,0)</f>
        <v>0</v>
      </c>
      <c r="BH1544" s="145">
        <f>IF(N1544="sníž. přenesená",J1544,0)</f>
        <v>0</v>
      </c>
      <c r="BI1544" s="145">
        <f>IF(N1544="nulová",J1544,0)</f>
        <v>0</v>
      </c>
      <c r="BJ1544" s="18" t="s">
        <v>80</v>
      </c>
      <c r="BK1544" s="145">
        <f>ROUND(I1544*H1544,2)</f>
        <v>0</v>
      </c>
      <c r="BL1544" s="18" t="s">
        <v>310</v>
      </c>
      <c r="BM1544" s="144" t="s">
        <v>3768</v>
      </c>
    </row>
    <row r="1545" spans="2:47" s="1" customFormat="1" ht="12">
      <c r="B1545" s="33"/>
      <c r="D1545" s="146" t="s">
        <v>171</v>
      </c>
      <c r="F1545" s="147" t="s">
        <v>1902</v>
      </c>
      <c r="I1545" s="148"/>
      <c r="L1545" s="33"/>
      <c r="M1545" s="149"/>
      <c r="T1545" s="54"/>
      <c r="AT1545" s="18" t="s">
        <v>171</v>
      </c>
      <c r="AU1545" s="18" t="s">
        <v>82</v>
      </c>
    </row>
    <row r="1546" spans="2:51" s="12" customFormat="1" ht="12">
      <c r="B1546" s="150"/>
      <c r="D1546" s="151" t="s">
        <v>173</v>
      </c>
      <c r="E1546" s="152" t="s">
        <v>3</v>
      </c>
      <c r="F1546" s="153" t="s">
        <v>299</v>
      </c>
      <c r="H1546" s="152" t="s">
        <v>3</v>
      </c>
      <c r="I1546" s="154"/>
      <c r="L1546" s="150"/>
      <c r="M1546" s="155"/>
      <c r="T1546" s="156"/>
      <c r="AT1546" s="152" t="s">
        <v>173</v>
      </c>
      <c r="AU1546" s="152" t="s">
        <v>82</v>
      </c>
      <c r="AV1546" s="12" t="s">
        <v>80</v>
      </c>
      <c r="AW1546" s="12" t="s">
        <v>32</v>
      </c>
      <c r="AX1546" s="12" t="s">
        <v>73</v>
      </c>
      <c r="AY1546" s="152" t="s">
        <v>161</v>
      </c>
    </row>
    <row r="1547" spans="2:51" s="12" customFormat="1" ht="12">
      <c r="B1547" s="150"/>
      <c r="D1547" s="151" t="s">
        <v>173</v>
      </c>
      <c r="E1547" s="152" t="s">
        <v>3</v>
      </c>
      <c r="F1547" s="153" t="s">
        <v>3769</v>
      </c>
      <c r="H1547" s="152" t="s">
        <v>3</v>
      </c>
      <c r="I1547" s="154"/>
      <c r="L1547" s="150"/>
      <c r="M1547" s="155"/>
      <c r="T1547" s="156"/>
      <c r="AT1547" s="152" t="s">
        <v>173</v>
      </c>
      <c r="AU1547" s="152" t="s">
        <v>82</v>
      </c>
      <c r="AV1547" s="12" t="s">
        <v>80</v>
      </c>
      <c r="AW1547" s="12" t="s">
        <v>32</v>
      </c>
      <c r="AX1547" s="12" t="s">
        <v>73</v>
      </c>
      <c r="AY1547" s="152" t="s">
        <v>161</v>
      </c>
    </row>
    <row r="1548" spans="2:51" s="13" customFormat="1" ht="22.5">
      <c r="B1548" s="157"/>
      <c r="D1548" s="151" t="s">
        <v>173</v>
      </c>
      <c r="E1548" s="158" t="s">
        <v>3</v>
      </c>
      <c r="F1548" s="159" t="s">
        <v>3770</v>
      </c>
      <c r="H1548" s="160">
        <v>243.82</v>
      </c>
      <c r="I1548" s="161"/>
      <c r="L1548" s="157"/>
      <c r="M1548" s="162"/>
      <c r="T1548" s="163"/>
      <c r="AT1548" s="158" t="s">
        <v>173</v>
      </c>
      <c r="AU1548" s="158" t="s">
        <v>82</v>
      </c>
      <c r="AV1548" s="13" t="s">
        <v>82</v>
      </c>
      <c r="AW1548" s="13" t="s">
        <v>32</v>
      </c>
      <c r="AX1548" s="13" t="s">
        <v>73</v>
      </c>
      <c r="AY1548" s="158" t="s">
        <v>161</v>
      </c>
    </row>
    <row r="1549" spans="2:51" s="13" customFormat="1" ht="12">
      <c r="B1549" s="157"/>
      <c r="D1549" s="151" t="s">
        <v>173</v>
      </c>
      <c r="E1549" s="158" t="s">
        <v>3</v>
      </c>
      <c r="F1549" s="159" t="s">
        <v>3771</v>
      </c>
      <c r="H1549" s="160">
        <v>87.69</v>
      </c>
      <c r="I1549" s="161"/>
      <c r="L1549" s="157"/>
      <c r="M1549" s="162"/>
      <c r="T1549" s="163"/>
      <c r="AT1549" s="158" t="s">
        <v>173</v>
      </c>
      <c r="AU1549" s="158" t="s">
        <v>82</v>
      </c>
      <c r="AV1549" s="13" t="s">
        <v>82</v>
      </c>
      <c r="AW1549" s="13" t="s">
        <v>32</v>
      </c>
      <c r="AX1549" s="13" t="s">
        <v>73</v>
      </c>
      <c r="AY1549" s="158" t="s">
        <v>161</v>
      </c>
    </row>
    <row r="1550" spans="2:51" s="12" customFormat="1" ht="12">
      <c r="B1550" s="150"/>
      <c r="D1550" s="151" t="s">
        <v>173</v>
      </c>
      <c r="E1550" s="152" t="s">
        <v>3</v>
      </c>
      <c r="F1550" s="153" t="s">
        <v>3772</v>
      </c>
      <c r="H1550" s="152" t="s">
        <v>3</v>
      </c>
      <c r="I1550" s="154"/>
      <c r="L1550" s="150"/>
      <c r="M1550" s="155"/>
      <c r="T1550" s="156"/>
      <c r="AT1550" s="152" t="s">
        <v>173</v>
      </c>
      <c r="AU1550" s="152" t="s">
        <v>82</v>
      </c>
      <c r="AV1550" s="12" t="s">
        <v>80</v>
      </c>
      <c r="AW1550" s="12" t="s">
        <v>32</v>
      </c>
      <c r="AX1550" s="12" t="s">
        <v>73</v>
      </c>
      <c r="AY1550" s="152" t="s">
        <v>161</v>
      </c>
    </row>
    <row r="1551" spans="2:51" s="13" customFormat="1" ht="12">
      <c r="B1551" s="157"/>
      <c r="D1551" s="151" t="s">
        <v>173</v>
      </c>
      <c r="E1551" s="158" t="s">
        <v>3</v>
      </c>
      <c r="F1551" s="159" t="s">
        <v>3773</v>
      </c>
      <c r="H1551" s="160">
        <v>5.856</v>
      </c>
      <c r="I1551" s="161"/>
      <c r="L1551" s="157"/>
      <c r="M1551" s="162"/>
      <c r="T1551" s="163"/>
      <c r="AT1551" s="158" t="s">
        <v>173</v>
      </c>
      <c r="AU1551" s="158" t="s">
        <v>82</v>
      </c>
      <c r="AV1551" s="13" t="s">
        <v>82</v>
      </c>
      <c r="AW1551" s="13" t="s">
        <v>32</v>
      </c>
      <c r="AX1551" s="13" t="s">
        <v>73</v>
      </c>
      <c r="AY1551" s="158" t="s">
        <v>161</v>
      </c>
    </row>
    <row r="1552" spans="2:51" s="12" customFormat="1" ht="12">
      <c r="B1552" s="150"/>
      <c r="D1552" s="151" t="s">
        <v>173</v>
      </c>
      <c r="E1552" s="152" t="s">
        <v>3</v>
      </c>
      <c r="F1552" s="153" t="s">
        <v>3774</v>
      </c>
      <c r="H1552" s="152" t="s">
        <v>3</v>
      </c>
      <c r="I1552" s="154"/>
      <c r="L1552" s="150"/>
      <c r="M1552" s="155"/>
      <c r="T1552" s="156"/>
      <c r="AT1552" s="152" t="s">
        <v>173</v>
      </c>
      <c r="AU1552" s="152" t="s">
        <v>82</v>
      </c>
      <c r="AV1552" s="12" t="s">
        <v>80</v>
      </c>
      <c r="AW1552" s="12" t="s">
        <v>32</v>
      </c>
      <c r="AX1552" s="12" t="s">
        <v>73</v>
      </c>
      <c r="AY1552" s="152" t="s">
        <v>161</v>
      </c>
    </row>
    <row r="1553" spans="2:51" s="13" customFormat="1" ht="12">
      <c r="B1553" s="157"/>
      <c r="D1553" s="151" t="s">
        <v>173</v>
      </c>
      <c r="E1553" s="158" t="s">
        <v>3</v>
      </c>
      <c r="F1553" s="159" t="s">
        <v>3775</v>
      </c>
      <c r="H1553" s="160">
        <v>10.02</v>
      </c>
      <c r="I1553" s="161"/>
      <c r="L1553" s="157"/>
      <c r="M1553" s="162"/>
      <c r="T1553" s="163"/>
      <c r="AT1553" s="158" t="s">
        <v>173</v>
      </c>
      <c r="AU1553" s="158" t="s">
        <v>82</v>
      </c>
      <c r="AV1553" s="13" t="s">
        <v>82</v>
      </c>
      <c r="AW1553" s="13" t="s">
        <v>32</v>
      </c>
      <c r="AX1553" s="13" t="s">
        <v>73</v>
      </c>
      <c r="AY1553" s="158" t="s">
        <v>161</v>
      </c>
    </row>
    <row r="1554" spans="2:51" s="12" customFormat="1" ht="12">
      <c r="B1554" s="150"/>
      <c r="D1554" s="151" t="s">
        <v>173</v>
      </c>
      <c r="E1554" s="152" t="s">
        <v>3</v>
      </c>
      <c r="F1554" s="153" t="s">
        <v>2934</v>
      </c>
      <c r="H1554" s="152" t="s">
        <v>3</v>
      </c>
      <c r="I1554" s="154"/>
      <c r="L1554" s="150"/>
      <c r="M1554" s="155"/>
      <c r="T1554" s="156"/>
      <c r="AT1554" s="152" t="s">
        <v>173</v>
      </c>
      <c r="AU1554" s="152" t="s">
        <v>82</v>
      </c>
      <c r="AV1554" s="12" t="s">
        <v>80</v>
      </c>
      <c r="AW1554" s="12" t="s">
        <v>32</v>
      </c>
      <c r="AX1554" s="12" t="s">
        <v>73</v>
      </c>
      <c r="AY1554" s="152" t="s">
        <v>161</v>
      </c>
    </row>
    <row r="1555" spans="2:51" s="13" customFormat="1" ht="12">
      <c r="B1555" s="157"/>
      <c r="D1555" s="151" t="s">
        <v>173</v>
      </c>
      <c r="E1555" s="158" t="s">
        <v>3</v>
      </c>
      <c r="F1555" s="159" t="s">
        <v>3776</v>
      </c>
      <c r="H1555" s="160">
        <v>68.82</v>
      </c>
      <c r="I1555" s="161"/>
      <c r="L1555" s="157"/>
      <c r="M1555" s="162"/>
      <c r="T1555" s="163"/>
      <c r="AT1555" s="158" t="s">
        <v>173</v>
      </c>
      <c r="AU1555" s="158" t="s">
        <v>82</v>
      </c>
      <c r="AV1555" s="13" t="s">
        <v>82</v>
      </c>
      <c r="AW1555" s="13" t="s">
        <v>32</v>
      </c>
      <c r="AX1555" s="13" t="s">
        <v>73</v>
      </c>
      <c r="AY1555" s="158" t="s">
        <v>161</v>
      </c>
    </row>
    <row r="1556" spans="2:51" s="14" customFormat="1" ht="12">
      <c r="B1556" s="164"/>
      <c r="D1556" s="151" t="s">
        <v>173</v>
      </c>
      <c r="E1556" s="165" t="s">
        <v>3</v>
      </c>
      <c r="F1556" s="166" t="s">
        <v>192</v>
      </c>
      <c r="H1556" s="167">
        <v>416.20599999999996</v>
      </c>
      <c r="I1556" s="168"/>
      <c r="L1556" s="164"/>
      <c r="M1556" s="169"/>
      <c r="T1556" s="170"/>
      <c r="AT1556" s="165" t="s">
        <v>173</v>
      </c>
      <c r="AU1556" s="165" t="s">
        <v>82</v>
      </c>
      <c r="AV1556" s="14" t="s">
        <v>169</v>
      </c>
      <c r="AW1556" s="14" t="s">
        <v>32</v>
      </c>
      <c r="AX1556" s="14" t="s">
        <v>80</v>
      </c>
      <c r="AY1556" s="165" t="s">
        <v>161</v>
      </c>
    </row>
    <row r="1557" spans="2:65" s="1" customFormat="1" ht="24.2" customHeight="1">
      <c r="B1557" s="132"/>
      <c r="C1557" s="133" t="s">
        <v>1820</v>
      </c>
      <c r="D1557" s="133" t="s">
        <v>164</v>
      </c>
      <c r="E1557" s="134" t="s">
        <v>1912</v>
      </c>
      <c r="F1557" s="135" t="s">
        <v>1913</v>
      </c>
      <c r="G1557" s="136" t="s">
        <v>167</v>
      </c>
      <c r="H1557" s="137">
        <v>47.73</v>
      </c>
      <c r="I1557" s="138"/>
      <c r="J1557" s="139">
        <f>ROUND(I1557*H1557,2)</f>
        <v>0</v>
      </c>
      <c r="K1557" s="135" t="s">
        <v>168</v>
      </c>
      <c r="L1557" s="33"/>
      <c r="M1557" s="140" t="s">
        <v>3</v>
      </c>
      <c r="N1557" s="141" t="s">
        <v>44</v>
      </c>
      <c r="P1557" s="142">
        <f>O1557*H1557</f>
        <v>0</v>
      </c>
      <c r="Q1557" s="142">
        <v>0.0005</v>
      </c>
      <c r="R1557" s="142">
        <f>Q1557*H1557</f>
        <v>0.023864999999999997</v>
      </c>
      <c r="S1557" s="142">
        <v>0</v>
      </c>
      <c r="T1557" s="143">
        <f>S1557*H1557</f>
        <v>0</v>
      </c>
      <c r="AR1557" s="144" t="s">
        <v>310</v>
      </c>
      <c r="AT1557" s="144" t="s">
        <v>164</v>
      </c>
      <c r="AU1557" s="144" t="s">
        <v>82</v>
      </c>
      <c r="AY1557" s="18" t="s">
        <v>161</v>
      </c>
      <c r="BE1557" s="145">
        <f>IF(N1557="základní",J1557,0)</f>
        <v>0</v>
      </c>
      <c r="BF1557" s="145">
        <f>IF(N1557="snížená",J1557,0)</f>
        <v>0</v>
      </c>
      <c r="BG1557" s="145">
        <f>IF(N1557="zákl. přenesená",J1557,0)</f>
        <v>0</v>
      </c>
      <c r="BH1557" s="145">
        <f>IF(N1557="sníž. přenesená",J1557,0)</f>
        <v>0</v>
      </c>
      <c r="BI1557" s="145">
        <f>IF(N1557="nulová",J1557,0)</f>
        <v>0</v>
      </c>
      <c r="BJ1557" s="18" t="s">
        <v>80</v>
      </c>
      <c r="BK1557" s="145">
        <f>ROUND(I1557*H1557,2)</f>
        <v>0</v>
      </c>
      <c r="BL1557" s="18" t="s">
        <v>310</v>
      </c>
      <c r="BM1557" s="144" t="s">
        <v>3777</v>
      </c>
    </row>
    <row r="1558" spans="2:47" s="1" customFormat="1" ht="12">
      <c r="B1558" s="33"/>
      <c r="D1558" s="146" t="s">
        <v>171</v>
      </c>
      <c r="F1558" s="147" t="s">
        <v>1915</v>
      </c>
      <c r="I1558" s="148"/>
      <c r="L1558" s="33"/>
      <c r="M1558" s="149"/>
      <c r="T1558" s="54"/>
      <c r="AT1558" s="18" t="s">
        <v>171</v>
      </c>
      <c r="AU1558" s="18" t="s">
        <v>82</v>
      </c>
    </row>
    <row r="1559" spans="2:51" s="12" customFormat="1" ht="12">
      <c r="B1559" s="150"/>
      <c r="D1559" s="151" t="s">
        <v>173</v>
      </c>
      <c r="E1559" s="152" t="s">
        <v>3</v>
      </c>
      <c r="F1559" s="153" t="s">
        <v>4190</v>
      </c>
      <c r="H1559" s="152" t="s">
        <v>3</v>
      </c>
      <c r="I1559" s="154"/>
      <c r="L1559" s="150"/>
      <c r="M1559" s="155"/>
      <c r="T1559" s="156"/>
      <c r="AT1559" s="152" t="s">
        <v>173</v>
      </c>
      <c r="AU1559" s="152" t="s">
        <v>82</v>
      </c>
      <c r="AV1559" s="12" t="s">
        <v>80</v>
      </c>
      <c r="AW1559" s="12" t="s">
        <v>32</v>
      </c>
      <c r="AX1559" s="12" t="s">
        <v>73</v>
      </c>
      <c r="AY1559" s="152" t="s">
        <v>161</v>
      </c>
    </row>
    <row r="1560" spans="2:51" s="13" customFormat="1" ht="12">
      <c r="B1560" s="157"/>
      <c r="D1560" s="151" t="s">
        <v>173</v>
      </c>
      <c r="E1560" s="158" t="s">
        <v>3</v>
      </c>
      <c r="F1560" s="159" t="s">
        <v>3463</v>
      </c>
      <c r="H1560" s="160">
        <v>47.73</v>
      </c>
      <c r="I1560" s="161"/>
      <c r="L1560" s="157"/>
      <c r="M1560" s="162"/>
      <c r="T1560" s="163"/>
      <c r="AT1560" s="158" t="s">
        <v>173</v>
      </c>
      <c r="AU1560" s="158" t="s">
        <v>82</v>
      </c>
      <c r="AV1560" s="13" t="s">
        <v>82</v>
      </c>
      <c r="AW1560" s="13" t="s">
        <v>32</v>
      </c>
      <c r="AX1560" s="13" t="s">
        <v>80</v>
      </c>
      <c r="AY1560" s="158" t="s">
        <v>161</v>
      </c>
    </row>
    <row r="1561" spans="2:65" s="1" customFormat="1" ht="16.5" customHeight="1">
      <c r="B1561" s="132"/>
      <c r="C1561" s="171" t="s">
        <v>1826</v>
      </c>
      <c r="D1561" s="171" t="s">
        <v>193</v>
      </c>
      <c r="E1561" s="172" t="s">
        <v>1923</v>
      </c>
      <c r="F1561" s="173" t="s">
        <v>1924</v>
      </c>
      <c r="G1561" s="174" t="s">
        <v>167</v>
      </c>
      <c r="H1561" s="175">
        <v>52.503</v>
      </c>
      <c r="I1561" s="176"/>
      <c r="J1561" s="177">
        <f>ROUND(I1561*H1561,2)</f>
        <v>0</v>
      </c>
      <c r="K1561" s="173" t="s">
        <v>168</v>
      </c>
      <c r="L1561" s="178"/>
      <c r="M1561" s="179" t="s">
        <v>3</v>
      </c>
      <c r="N1561" s="180" t="s">
        <v>44</v>
      </c>
      <c r="P1561" s="142">
        <f>O1561*H1561</f>
        <v>0</v>
      </c>
      <c r="Q1561" s="142">
        <v>0.00076</v>
      </c>
      <c r="R1561" s="142">
        <f>Q1561*H1561</f>
        <v>0.039902280000000005</v>
      </c>
      <c r="S1561" s="142">
        <v>0</v>
      </c>
      <c r="T1561" s="143">
        <f>S1561*H1561</f>
        <v>0</v>
      </c>
      <c r="AR1561" s="144" t="s">
        <v>488</v>
      </c>
      <c r="AT1561" s="144" t="s">
        <v>193</v>
      </c>
      <c r="AU1561" s="144" t="s">
        <v>82</v>
      </c>
      <c r="AY1561" s="18" t="s">
        <v>161</v>
      </c>
      <c r="BE1561" s="145">
        <f>IF(N1561="základní",J1561,0)</f>
        <v>0</v>
      </c>
      <c r="BF1561" s="145">
        <f>IF(N1561="snížená",J1561,0)</f>
        <v>0</v>
      </c>
      <c r="BG1561" s="145">
        <f>IF(N1561="zákl. přenesená",J1561,0)</f>
        <v>0</v>
      </c>
      <c r="BH1561" s="145">
        <f>IF(N1561="sníž. přenesená",J1561,0)</f>
        <v>0</v>
      </c>
      <c r="BI1561" s="145">
        <f>IF(N1561="nulová",J1561,0)</f>
        <v>0</v>
      </c>
      <c r="BJ1561" s="18" t="s">
        <v>80</v>
      </c>
      <c r="BK1561" s="145">
        <f>ROUND(I1561*H1561,2)</f>
        <v>0</v>
      </c>
      <c r="BL1561" s="18" t="s">
        <v>310</v>
      </c>
      <c r="BM1561" s="144" t="s">
        <v>3778</v>
      </c>
    </row>
    <row r="1562" spans="2:47" s="1" customFormat="1" ht="12">
      <c r="B1562" s="33"/>
      <c r="D1562" s="146" t="s">
        <v>171</v>
      </c>
      <c r="F1562" s="147" t="s">
        <v>1926</v>
      </c>
      <c r="I1562" s="148"/>
      <c r="L1562" s="33"/>
      <c r="M1562" s="149"/>
      <c r="T1562" s="54"/>
      <c r="AT1562" s="18" t="s">
        <v>171</v>
      </c>
      <c r="AU1562" s="18" t="s">
        <v>82</v>
      </c>
    </row>
    <row r="1563" spans="2:51" s="13" customFormat="1" ht="12">
      <c r="B1563" s="157"/>
      <c r="D1563" s="151" t="s">
        <v>173</v>
      </c>
      <c r="E1563" s="158" t="s">
        <v>3</v>
      </c>
      <c r="F1563" s="159" t="s">
        <v>3779</v>
      </c>
      <c r="H1563" s="160">
        <v>52.503</v>
      </c>
      <c r="I1563" s="161"/>
      <c r="L1563" s="157"/>
      <c r="M1563" s="162"/>
      <c r="T1563" s="163"/>
      <c r="AT1563" s="158" t="s">
        <v>173</v>
      </c>
      <c r="AU1563" s="158" t="s">
        <v>82</v>
      </c>
      <c r="AV1563" s="13" t="s">
        <v>82</v>
      </c>
      <c r="AW1563" s="13" t="s">
        <v>32</v>
      </c>
      <c r="AX1563" s="13" t="s">
        <v>80</v>
      </c>
      <c r="AY1563" s="158" t="s">
        <v>161</v>
      </c>
    </row>
    <row r="1564" spans="2:65" s="1" customFormat="1" ht="24.2" customHeight="1">
      <c r="B1564" s="132"/>
      <c r="C1564" s="133" t="s">
        <v>1831</v>
      </c>
      <c r="D1564" s="133" t="s">
        <v>164</v>
      </c>
      <c r="E1564" s="134" t="s">
        <v>1939</v>
      </c>
      <c r="F1564" s="135" t="s">
        <v>1940</v>
      </c>
      <c r="G1564" s="136" t="s">
        <v>167</v>
      </c>
      <c r="H1564" s="137">
        <v>343.17</v>
      </c>
      <c r="I1564" s="138"/>
      <c r="J1564" s="139">
        <f>ROUND(I1564*H1564,2)</f>
        <v>0</v>
      </c>
      <c r="K1564" s="135" t="s">
        <v>168</v>
      </c>
      <c r="L1564" s="33"/>
      <c r="M1564" s="140" t="s">
        <v>3</v>
      </c>
      <c r="N1564" s="141" t="s">
        <v>44</v>
      </c>
      <c r="P1564" s="142">
        <f>O1564*H1564</f>
        <v>0</v>
      </c>
      <c r="Q1564" s="142">
        <v>0.0003</v>
      </c>
      <c r="R1564" s="142">
        <f>Q1564*H1564</f>
        <v>0.102951</v>
      </c>
      <c r="S1564" s="142">
        <v>0</v>
      </c>
      <c r="T1564" s="143">
        <f>S1564*H1564</f>
        <v>0</v>
      </c>
      <c r="AR1564" s="144" t="s">
        <v>310</v>
      </c>
      <c r="AT1564" s="144" t="s">
        <v>164</v>
      </c>
      <c r="AU1564" s="144" t="s">
        <v>82</v>
      </c>
      <c r="AY1564" s="18" t="s">
        <v>161</v>
      </c>
      <c r="BE1564" s="145">
        <f>IF(N1564="základní",J1564,0)</f>
        <v>0</v>
      </c>
      <c r="BF1564" s="145">
        <f>IF(N1564="snížená",J1564,0)</f>
        <v>0</v>
      </c>
      <c r="BG1564" s="145">
        <f>IF(N1564="zákl. přenesená",J1564,0)</f>
        <v>0</v>
      </c>
      <c r="BH1564" s="145">
        <f>IF(N1564="sníž. přenesená",J1564,0)</f>
        <v>0</v>
      </c>
      <c r="BI1564" s="145">
        <f>IF(N1564="nulová",J1564,0)</f>
        <v>0</v>
      </c>
      <c r="BJ1564" s="18" t="s">
        <v>80</v>
      </c>
      <c r="BK1564" s="145">
        <f>ROUND(I1564*H1564,2)</f>
        <v>0</v>
      </c>
      <c r="BL1564" s="18" t="s">
        <v>310</v>
      </c>
      <c r="BM1564" s="144" t="s">
        <v>3780</v>
      </c>
    </row>
    <row r="1565" spans="2:47" s="1" customFormat="1" ht="12">
      <c r="B1565" s="33"/>
      <c r="D1565" s="146" t="s">
        <v>171</v>
      </c>
      <c r="F1565" s="147" t="s">
        <v>1942</v>
      </c>
      <c r="I1565" s="148"/>
      <c r="L1565" s="33"/>
      <c r="M1565" s="149"/>
      <c r="T1565" s="54"/>
      <c r="AT1565" s="18" t="s">
        <v>171</v>
      </c>
      <c r="AU1565" s="18" t="s">
        <v>82</v>
      </c>
    </row>
    <row r="1566" spans="2:51" s="12" customFormat="1" ht="12">
      <c r="B1566" s="150"/>
      <c r="D1566" s="151" t="s">
        <v>173</v>
      </c>
      <c r="E1566" s="152" t="s">
        <v>3</v>
      </c>
      <c r="F1566" s="153" t="s">
        <v>2871</v>
      </c>
      <c r="H1566" s="152" t="s">
        <v>3</v>
      </c>
      <c r="I1566" s="154"/>
      <c r="L1566" s="150"/>
      <c r="M1566" s="155"/>
      <c r="T1566" s="156"/>
      <c r="AT1566" s="152" t="s">
        <v>173</v>
      </c>
      <c r="AU1566" s="152" t="s">
        <v>82</v>
      </c>
      <c r="AV1566" s="12" t="s">
        <v>80</v>
      </c>
      <c r="AW1566" s="12" t="s">
        <v>32</v>
      </c>
      <c r="AX1566" s="12" t="s">
        <v>73</v>
      </c>
      <c r="AY1566" s="152" t="s">
        <v>161</v>
      </c>
    </row>
    <row r="1567" spans="2:51" s="13" customFormat="1" ht="12">
      <c r="B1567" s="157"/>
      <c r="D1567" s="151" t="s">
        <v>173</v>
      </c>
      <c r="E1567" s="158" t="s">
        <v>3</v>
      </c>
      <c r="F1567" s="159" t="s">
        <v>2872</v>
      </c>
      <c r="H1567" s="160">
        <v>254.47</v>
      </c>
      <c r="I1567" s="161"/>
      <c r="L1567" s="157"/>
      <c r="M1567" s="162"/>
      <c r="T1567" s="163"/>
      <c r="AT1567" s="158" t="s">
        <v>173</v>
      </c>
      <c r="AU1567" s="158" t="s">
        <v>82</v>
      </c>
      <c r="AV1567" s="13" t="s">
        <v>82</v>
      </c>
      <c r="AW1567" s="13" t="s">
        <v>32</v>
      </c>
      <c r="AX1567" s="13" t="s">
        <v>73</v>
      </c>
      <c r="AY1567" s="158" t="s">
        <v>161</v>
      </c>
    </row>
    <row r="1568" spans="2:51" s="12" customFormat="1" ht="12">
      <c r="B1568" s="150"/>
      <c r="D1568" s="151" t="s">
        <v>173</v>
      </c>
      <c r="E1568" s="152" t="s">
        <v>3</v>
      </c>
      <c r="F1568" s="153" t="s">
        <v>3781</v>
      </c>
      <c r="H1568" s="152" t="s">
        <v>3</v>
      </c>
      <c r="I1568" s="154"/>
      <c r="L1568" s="150"/>
      <c r="M1568" s="155"/>
      <c r="T1568" s="156"/>
      <c r="AT1568" s="152" t="s">
        <v>173</v>
      </c>
      <c r="AU1568" s="152" t="s">
        <v>82</v>
      </c>
      <c r="AV1568" s="12" t="s">
        <v>80</v>
      </c>
      <c r="AW1568" s="12" t="s">
        <v>32</v>
      </c>
      <c r="AX1568" s="12" t="s">
        <v>73</v>
      </c>
      <c r="AY1568" s="152" t="s">
        <v>161</v>
      </c>
    </row>
    <row r="1569" spans="2:51" s="13" customFormat="1" ht="12">
      <c r="B1569" s="157"/>
      <c r="D1569" s="151" t="s">
        <v>173</v>
      </c>
      <c r="E1569" s="158" t="s">
        <v>3</v>
      </c>
      <c r="F1569" s="159" t="s">
        <v>2876</v>
      </c>
      <c r="H1569" s="160">
        <v>88.7</v>
      </c>
      <c r="I1569" s="161"/>
      <c r="L1569" s="157"/>
      <c r="M1569" s="162"/>
      <c r="T1569" s="163"/>
      <c r="AT1569" s="158" t="s">
        <v>173</v>
      </c>
      <c r="AU1569" s="158" t="s">
        <v>82</v>
      </c>
      <c r="AV1569" s="13" t="s">
        <v>82</v>
      </c>
      <c r="AW1569" s="13" t="s">
        <v>32</v>
      </c>
      <c r="AX1569" s="13" t="s">
        <v>73</v>
      </c>
      <c r="AY1569" s="158" t="s">
        <v>161</v>
      </c>
    </row>
    <row r="1570" spans="2:51" s="13" customFormat="1" ht="12">
      <c r="B1570" s="157"/>
      <c r="D1570" s="151" t="s">
        <v>173</v>
      </c>
      <c r="E1570" s="152" t="s">
        <v>3</v>
      </c>
      <c r="F1570" s="153" t="s">
        <v>3761</v>
      </c>
      <c r="G1570" s="12"/>
      <c r="H1570" s="152" t="s">
        <v>3</v>
      </c>
      <c r="I1570" s="154"/>
      <c r="L1570" s="157"/>
      <c r="M1570" s="162"/>
      <c r="T1570" s="163"/>
      <c r="AT1570" s="158"/>
      <c r="AU1570" s="158"/>
      <c r="AY1570" s="158"/>
    </row>
    <row r="1571" spans="2:51" s="13" customFormat="1" ht="12">
      <c r="B1571" s="157"/>
      <c r="D1571" s="151" t="s">
        <v>173</v>
      </c>
      <c r="E1571" s="158" t="s">
        <v>3</v>
      </c>
      <c r="F1571" s="159">
        <v>12.97</v>
      </c>
      <c r="H1571" s="160">
        <v>12.97</v>
      </c>
      <c r="I1571" s="161"/>
      <c r="L1571" s="157"/>
      <c r="M1571" s="162"/>
      <c r="T1571" s="163"/>
      <c r="AT1571" s="158"/>
      <c r="AU1571" s="158"/>
      <c r="AY1571" s="158"/>
    </row>
    <row r="1572" spans="2:51" s="14" customFormat="1" ht="12">
      <c r="B1572" s="164"/>
      <c r="D1572" s="151" t="s">
        <v>173</v>
      </c>
      <c r="E1572" s="165" t="s">
        <v>3</v>
      </c>
      <c r="F1572" s="166" t="s">
        <v>192</v>
      </c>
      <c r="H1572" s="167"/>
      <c r="I1572" s="168"/>
      <c r="L1572" s="164"/>
      <c r="M1572" s="169"/>
      <c r="T1572" s="170"/>
      <c r="AT1572" s="165" t="s">
        <v>173</v>
      </c>
      <c r="AU1572" s="165" t="s">
        <v>82</v>
      </c>
      <c r="AV1572" s="14" t="s">
        <v>169</v>
      </c>
      <c r="AW1572" s="14" t="s">
        <v>32</v>
      </c>
      <c r="AX1572" s="14" t="s">
        <v>80</v>
      </c>
      <c r="AY1572" s="165" t="s">
        <v>161</v>
      </c>
    </row>
    <row r="1573" spans="2:65" s="1" customFormat="1" ht="16.5" customHeight="1">
      <c r="B1573" s="132"/>
      <c r="C1573" s="171" t="s">
        <v>1839</v>
      </c>
      <c r="D1573" s="171" t="s">
        <v>193</v>
      </c>
      <c r="E1573" s="172" t="s">
        <v>1946</v>
      </c>
      <c r="F1573" s="173" t="s">
        <v>1947</v>
      </c>
      <c r="G1573" s="174" t="s">
        <v>167</v>
      </c>
      <c r="H1573" s="175">
        <v>377.487</v>
      </c>
      <c r="I1573" s="176"/>
      <c r="J1573" s="177">
        <f>ROUND(I1573*H1573,2)</f>
        <v>0</v>
      </c>
      <c r="K1573" s="173" t="s">
        <v>168</v>
      </c>
      <c r="L1573" s="178"/>
      <c r="M1573" s="179" t="s">
        <v>3</v>
      </c>
      <c r="N1573" s="180" t="s">
        <v>44</v>
      </c>
      <c r="P1573" s="142">
        <f>O1573*H1573</f>
        <v>0</v>
      </c>
      <c r="Q1573" s="142">
        <v>0.00258</v>
      </c>
      <c r="R1573" s="142">
        <f>Q1573*H1573</f>
        <v>0.97391646</v>
      </c>
      <c r="S1573" s="142">
        <v>0</v>
      </c>
      <c r="T1573" s="143">
        <f>S1573*H1573</f>
        <v>0</v>
      </c>
      <c r="AR1573" s="144" t="s">
        <v>488</v>
      </c>
      <c r="AT1573" s="144" t="s">
        <v>193</v>
      </c>
      <c r="AU1573" s="144" t="s">
        <v>82</v>
      </c>
      <c r="AY1573" s="18" t="s">
        <v>161</v>
      </c>
      <c r="BE1573" s="145">
        <f>IF(N1573="základní",J1573,0)</f>
        <v>0</v>
      </c>
      <c r="BF1573" s="145">
        <f>IF(N1573="snížená",J1573,0)</f>
        <v>0</v>
      </c>
      <c r="BG1573" s="145">
        <f>IF(N1573="zákl. přenesená",J1573,0)</f>
        <v>0</v>
      </c>
      <c r="BH1573" s="145">
        <f>IF(N1573="sníž. přenesená",J1573,0)</f>
        <v>0</v>
      </c>
      <c r="BI1573" s="145">
        <f>IF(N1573="nulová",J1573,0)</f>
        <v>0</v>
      </c>
      <c r="BJ1573" s="18" t="s">
        <v>80</v>
      </c>
      <c r="BK1573" s="145">
        <f>ROUND(I1573*H1573,2)</f>
        <v>0</v>
      </c>
      <c r="BL1573" s="18" t="s">
        <v>310</v>
      </c>
      <c r="BM1573" s="144" t="s">
        <v>3782</v>
      </c>
    </row>
    <row r="1574" spans="2:47" s="1" customFormat="1" ht="12">
      <c r="B1574" s="33"/>
      <c r="D1574" s="146" t="s">
        <v>171</v>
      </c>
      <c r="F1574" s="147" t="s">
        <v>1949</v>
      </c>
      <c r="I1574" s="148"/>
      <c r="L1574" s="33"/>
      <c r="M1574" s="149"/>
      <c r="T1574" s="54"/>
      <c r="AT1574" s="18" t="s">
        <v>171</v>
      </c>
      <c r="AU1574" s="18" t="s">
        <v>82</v>
      </c>
    </row>
    <row r="1575" spans="2:51" s="12" customFormat="1" ht="12">
      <c r="B1575" s="150"/>
      <c r="D1575" s="151" t="s">
        <v>173</v>
      </c>
      <c r="E1575" s="152" t="s">
        <v>3</v>
      </c>
      <c r="F1575" s="153" t="s">
        <v>2871</v>
      </c>
      <c r="H1575" s="152" t="s">
        <v>3</v>
      </c>
      <c r="I1575" s="154"/>
      <c r="L1575" s="150"/>
      <c r="M1575" s="155"/>
      <c r="T1575" s="156"/>
      <c r="AT1575" s="152" t="s">
        <v>173</v>
      </c>
      <c r="AU1575" s="152" t="s">
        <v>82</v>
      </c>
      <c r="AV1575" s="12" t="s">
        <v>80</v>
      </c>
      <c r="AW1575" s="12" t="s">
        <v>32</v>
      </c>
      <c r="AX1575" s="12" t="s">
        <v>73</v>
      </c>
      <c r="AY1575" s="152" t="s">
        <v>161</v>
      </c>
    </row>
    <row r="1576" spans="2:51" s="13" customFormat="1" ht="12">
      <c r="B1576" s="157"/>
      <c r="D1576" s="151" t="s">
        <v>173</v>
      </c>
      <c r="E1576" s="158" t="s">
        <v>3</v>
      </c>
      <c r="F1576" s="159" t="s">
        <v>3783</v>
      </c>
      <c r="H1576" s="160">
        <v>279.917</v>
      </c>
      <c r="I1576" s="161"/>
      <c r="L1576" s="157"/>
      <c r="M1576" s="162"/>
      <c r="T1576" s="163"/>
      <c r="AT1576" s="158" t="s">
        <v>173</v>
      </c>
      <c r="AU1576" s="158" t="s">
        <v>82</v>
      </c>
      <c r="AV1576" s="13" t="s">
        <v>82</v>
      </c>
      <c r="AW1576" s="13" t="s">
        <v>32</v>
      </c>
      <c r="AX1576" s="13" t="s">
        <v>73</v>
      </c>
      <c r="AY1576" s="158" t="s">
        <v>161</v>
      </c>
    </row>
    <row r="1577" spans="2:51" s="12" customFormat="1" ht="12">
      <c r="B1577" s="150"/>
      <c r="D1577" s="151" t="s">
        <v>173</v>
      </c>
      <c r="E1577" s="152" t="s">
        <v>3</v>
      </c>
      <c r="F1577" s="153" t="s">
        <v>3781</v>
      </c>
      <c r="H1577" s="152" t="s">
        <v>3</v>
      </c>
      <c r="I1577" s="154"/>
      <c r="L1577" s="150"/>
      <c r="M1577" s="155"/>
      <c r="T1577" s="156"/>
      <c r="AT1577" s="152" t="s">
        <v>173</v>
      </c>
      <c r="AU1577" s="152" t="s">
        <v>82</v>
      </c>
      <c r="AV1577" s="12" t="s">
        <v>80</v>
      </c>
      <c r="AW1577" s="12" t="s">
        <v>32</v>
      </c>
      <c r="AX1577" s="12" t="s">
        <v>73</v>
      </c>
      <c r="AY1577" s="152" t="s">
        <v>161</v>
      </c>
    </row>
    <row r="1578" spans="2:51" s="13" customFormat="1" ht="12">
      <c r="B1578" s="157"/>
      <c r="D1578" s="151" t="s">
        <v>173</v>
      </c>
      <c r="E1578" s="158" t="s">
        <v>3</v>
      </c>
      <c r="F1578" s="159" t="s">
        <v>3784</v>
      </c>
      <c r="H1578" s="160">
        <v>97.57</v>
      </c>
      <c r="I1578" s="161"/>
      <c r="L1578" s="157"/>
      <c r="M1578" s="162"/>
      <c r="T1578" s="163"/>
      <c r="AT1578" s="158" t="s">
        <v>173</v>
      </c>
      <c r="AU1578" s="158" t="s">
        <v>82</v>
      </c>
      <c r="AV1578" s="13" t="s">
        <v>82</v>
      </c>
      <c r="AW1578" s="13" t="s">
        <v>32</v>
      </c>
      <c r="AX1578" s="13" t="s">
        <v>73</v>
      </c>
      <c r="AY1578" s="158" t="s">
        <v>161</v>
      </c>
    </row>
    <row r="1579" spans="2:51" s="14" customFormat="1" ht="12">
      <c r="B1579" s="164"/>
      <c r="D1579" s="151" t="s">
        <v>173</v>
      </c>
      <c r="E1579" s="165" t="s">
        <v>3</v>
      </c>
      <c r="F1579" s="166" t="s">
        <v>192</v>
      </c>
      <c r="H1579" s="167">
        <v>377.48699999999997</v>
      </c>
      <c r="I1579" s="168"/>
      <c r="L1579" s="164"/>
      <c r="M1579" s="169"/>
      <c r="T1579" s="170"/>
      <c r="AT1579" s="165" t="s">
        <v>173</v>
      </c>
      <c r="AU1579" s="165" t="s">
        <v>82</v>
      </c>
      <c r="AV1579" s="14" t="s">
        <v>169</v>
      </c>
      <c r="AW1579" s="14" t="s">
        <v>32</v>
      </c>
      <c r="AX1579" s="14" t="s">
        <v>80</v>
      </c>
      <c r="AY1579" s="165" t="s">
        <v>161</v>
      </c>
    </row>
    <row r="1580" spans="2:65" s="1" customFormat="1" ht="24.2" customHeight="1">
      <c r="B1580" s="132"/>
      <c r="C1580" s="133" t="s">
        <v>1844</v>
      </c>
      <c r="D1580" s="133" t="s">
        <v>164</v>
      </c>
      <c r="E1580" s="134" t="s">
        <v>3785</v>
      </c>
      <c r="F1580" s="135" t="s">
        <v>3786</v>
      </c>
      <c r="G1580" s="136" t="s">
        <v>167</v>
      </c>
      <c r="H1580" s="137">
        <v>25.93</v>
      </c>
      <c r="I1580" s="138"/>
      <c r="J1580" s="139">
        <f>ROUND(I1580*H1580,2)</f>
        <v>0</v>
      </c>
      <c r="K1580" s="135" t="s">
        <v>168</v>
      </c>
      <c r="L1580" s="33"/>
      <c r="M1580" s="140" t="s">
        <v>3</v>
      </c>
      <c r="N1580" s="141" t="s">
        <v>44</v>
      </c>
      <c r="P1580" s="142">
        <f>O1580*H1580</f>
        <v>0</v>
      </c>
      <c r="Q1580" s="142">
        <v>0.0004</v>
      </c>
      <c r="R1580" s="142">
        <f>Q1580*H1580</f>
        <v>0.010372000000000001</v>
      </c>
      <c r="S1580" s="142">
        <v>0</v>
      </c>
      <c r="T1580" s="143">
        <f>S1580*H1580</f>
        <v>0</v>
      </c>
      <c r="AR1580" s="144" t="s">
        <v>310</v>
      </c>
      <c r="AT1580" s="144" t="s">
        <v>164</v>
      </c>
      <c r="AU1580" s="144" t="s">
        <v>82</v>
      </c>
      <c r="AY1580" s="18" t="s">
        <v>161</v>
      </c>
      <c r="BE1580" s="145">
        <f>IF(N1580="základní",J1580,0)</f>
        <v>0</v>
      </c>
      <c r="BF1580" s="145">
        <f>IF(N1580="snížená",J1580,0)</f>
        <v>0</v>
      </c>
      <c r="BG1580" s="145">
        <f>IF(N1580="zákl. přenesená",J1580,0)</f>
        <v>0</v>
      </c>
      <c r="BH1580" s="145">
        <f>IF(N1580="sníž. přenesená",J1580,0)</f>
        <v>0</v>
      </c>
      <c r="BI1580" s="145">
        <f>IF(N1580="nulová",J1580,0)</f>
        <v>0</v>
      </c>
      <c r="BJ1580" s="18" t="s">
        <v>80</v>
      </c>
      <c r="BK1580" s="145">
        <f>ROUND(I1580*H1580,2)</f>
        <v>0</v>
      </c>
      <c r="BL1580" s="18" t="s">
        <v>310</v>
      </c>
      <c r="BM1580" s="144" t="s">
        <v>3787</v>
      </c>
    </row>
    <row r="1581" spans="2:47" s="1" customFormat="1" ht="12">
      <c r="B1581" s="33"/>
      <c r="D1581" s="146" t="s">
        <v>171</v>
      </c>
      <c r="F1581" s="147" t="s">
        <v>3788</v>
      </c>
      <c r="I1581" s="148"/>
      <c r="L1581" s="33"/>
      <c r="M1581" s="149"/>
      <c r="T1581" s="54"/>
      <c r="AT1581" s="18" t="s">
        <v>171</v>
      </c>
      <c r="AU1581" s="18" t="s">
        <v>82</v>
      </c>
    </row>
    <row r="1582" spans="2:51" s="12" customFormat="1" ht="12">
      <c r="B1582" s="150"/>
      <c r="D1582" s="151" t="s">
        <v>173</v>
      </c>
      <c r="E1582" s="152" t="s">
        <v>3</v>
      </c>
      <c r="F1582" s="153" t="s">
        <v>2877</v>
      </c>
      <c r="H1582" s="152" t="s">
        <v>3</v>
      </c>
      <c r="I1582" s="154"/>
      <c r="L1582" s="150"/>
      <c r="M1582" s="155"/>
      <c r="T1582" s="156"/>
      <c r="AT1582" s="152" t="s">
        <v>173</v>
      </c>
      <c r="AU1582" s="152" t="s">
        <v>82</v>
      </c>
      <c r="AV1582" s="12" t="s">
        <v>80</v>
      </c>
      <c r="AW1582" s="12" t="s">
        <v>32</v>
      </c>
      <c r="AX1582" s="12" t="s">
        <v>73</v>
      </c>
      <c r="AY1582" s="152" t="s">
        <v>161</v>
      </c>
    </row>
    <row r="1583" spans="2:51" s="12" customFormat="1" ht="12">
      <c r="B1583" s="150"/>
      <c r="D1583" s="151" t="s">
        <v>173</v>
      </c>
      <c r="E1583" s="158" t="s">
        <v>3</v>
      </c>
      <c r="F1583" s="159" t="s">
        <v>2878</v>
      </c>
      <c r="G1583" s="13"/>
      <c r="H1583" s="160">
        <v>12.96</v>
      </c>
      <c r="I1583" s="154"/>
      <c r="L1583" s="150"/>
      <c r="M1583" s="155"/>
      <c r="T1583" s="156"/>
      <c r="AT1583" s="152"/>
      <c r="AU1583" s="152"/>
      <c r="AY1583" s="152"/>
    </row>
    <row r="1584" spans="2:51" s="12" customFormat="1" ht="12">
      <c r="B1584" s="150"/>
      <c r="D1584" s="151" t="s">
        <v>173</v>
      </c>
      <c r="E1584" s="152" t="s">
        <v>3</v>
      </c>
      <c r="F1584" s="153" t="s">
        <v>3761</v>
      </c>
      <c r="H1584" s="152" t="s">
        <v>3</v>
      </c>
      <c r="I1584" s="154"/>
      <c r="L1584" s="150"/>
      <c r="M1584" s="155"/>
      <c r="T1584" s="156"/>
      <c r="AT1584" s="152"/>
      <c r="AU1584" s="152"/>
      <c r="AY1584" s="152"/>
    </row>
    <row r="1585" spans="2:51" s="12" customFormat="1" ht="12">
      <c r="B1585" s="150"/>
      <c r="D1585" s="151" t="s">
        <v>173</v>
      </c>
      <c r="E1585" s="158" t="s">
        <v>3</v>
      </c>
      <c r="F1585" s="159">
        <v>12.97</v>
      </c>
      <c r="G1585" s="13"/>
      <c r="H1585" s="160">
        <v>12.97</v>
      </c>
      <c r="I1585" s="154"/>
      <c r="L1585" s="150"/>
      <c r="M1585" s="155"/>
      <c r="T1585" s="156"/>
      <c r="AT1585" s="152"/>
      <c r="AU1585" s="152"/>
      <c r="AY1585" s="152"/>
    </row>
    <row r="1586" spans="2:51" s="13" customFormat="1" ht="12">
      <c r="B1586" s="157"/>
      <c r="D1586" s="151" t="s">
        <v>173</v>
      </c>
      <c r="E1586" s="165" t="s">
        <v>3</v>
      </c>
      <c r="F1586" s="166" t="s">
        <v>192</v>
      </c>
      <c r="G1586" s="14"/>
      <c r="H1586" s="167">
        <f>SUM(H1581:H1585)</f>
        <v>25.93</v>
      </c>
      <c r="I1586" s="161"/>
      <c r="L1586" s="157"/>
      <c r="M1586" s="162"/>
      <c r="T1586" s="163"/>
      <c r="AT1586" s="158" t="s">
        <v>173</v>
      </c>
      <c r="AU1586" s="158" t="s">
        <v>82</v>
      </c>
      <c r="AV1586" s="13" t="s">
        <v>82</v>
      </c>
      <c r="AW1586" s="13" t="s">
        <v>32</v>
      </c>
      <c r="AX1586" s="13" t="s">
        <v>80</v>
      </c>
      <c r="AY1586" s="158" t="s">
        <v>161</v>
      </c>
    </row>
    <row r="1587" spans="2:65" s="1" customFormat="1" ht="21.75" customHeight="1">
      <c r="B1587" s="132"/>
      <c r="C1587" s="171" t="s">
        <v>1851</v>
      </c>
      <c r="D1587" s="171" t="s">
        <v>193</v>
      </c>
      <c r="E1587" s="172" t="s">
        <v>3789</v>
      </c>
      <c r="F1587" s="173" t="s">
        <v>3790</v>
      </c>
      <c r="G1587" s="174" t="s">
        <v>167</v>
      </c>
      <c r="H1587" s="175">
        <v>14.256</v>
      </c>
      <c r="I1587" s="176"/>
      <c r="J1587" s="177">
        <f>ROUND(I1587*H1587,2)</f>
        <v>0</v>
      </c>
      <c r="K1587" s="173" t="s">
        <v>3</v>
      </c>
      <c r="L1587" s="178"/>
      <c r="M1587" s="179" t="s">
        <v>3</v>
      </c>
      <c r="N1587" s="180" t="s">
        <v>44</v>
      </c>
      <c r="P1587" s="142">
        <f>O1587*H1587</f>
        <v>0</v>
      </c>
      <c r="Q1587" s="142">
        <v>0.0032</v>
      </c>
      <c r="R1587" s="142">
        <f>Q1587*H1587</f>
        <v>0.045619200000000006</v>
      </c>
      <c r="S1587" s="142">
        <v>0</v>
      </c>
      <c r="T1587" s="143">
        <f>S1587*H1587</f>
        <v>0</v>
      </c>
      <c r="AR1587" s="144" t="s">
        <v>488</v>
      </c>
      <c r="AT1587" s="144" t="s">
        <v>193</v>
      </c>
      <c r="AU1587" s="144" t="s">
        <v>82</v>
      </c>
      <c r="AY1587" s="18" t="s">
        <v>161</v>
      </c>
      <c r="BE1587" s="145">
        <f>IF(N1587="základní",J1587,0)</f>
        <v>0</v>
      </c>
      <c r="BF1587" s="145">
        <f>IF(N1587="snížená",J1587,0)</f>
        <v>0</v>
      </c>
      <c r="BG1587" s="145">
        <f>IF(N1587="zákl. přenesená",J1587,0)</f>
        <v>0</v>
      </c>
      <c r="BH1587" s="145">
        <f>IF(N1587="sníž. přenesená",J1587,0)</f>
        <v>0</v>
      </c>
      <c r="BI1587" s="145">
        <f>IF(N1587="nulová",J1587,0)</f>
        <v>0</v>
      </c>
      <c r="BJ1587" s="18" t="s">
        <v>80</v>
      </c>
      <c r="BK1587" s="145">
        <f>ROUND(I1587*H1587,2)</f>
        <v>0</v>
      </c>
      <c r="BL1587" s="18" t="s">
        <v>310</v>
      </c>
      <c r="BM1587" s="144" t="s">
        <v>3791</v>
      </c>
    </row>
    <row r="1588" spans="2:51" s="12" customFormat="1" ht="12">
      <c r="B1588" s="150"/>
      <c r="D1588" s="151" t="s">
        <v>173</v>
      </c>
      <c r="E1588" s="152" t="s">
        <v>3</v>
      </c>
      <c r="F1588" s="153" t="s">
        <v>2877</v>
      </c>
      <c r="H1588" s="152" t="s">
        <v>3</v>
      </c>
      <c r="I1588" s="154"/>
      <c r="L1588" s="150"/>
      <c r="M1588" s="155"/>
      <c r="T1588" s="156"/>
      <c r="AT1588" s="152" t="s">
        <v>173</v>
      </c>
      <c r="AU1588" s="152" t="s">
        <v>82</v>
      </c>
      <c r="AV1588" s="12" t="s">
        <v>80</v>
      </c>
      <c r="AW1588" s="12" t="s">
        <v>32</v>
      </c>
      <c r="AX1588" s="12" t="s">
        <v>73</v>
      </c>
      <c r="AY1588" s="152" t="s">
        <v>161</v>
      </c>
    </row>
    <row r="1589" spans="2:51" s="13" customFormat="1" ht="12">
      <c r="B1589" s="157"/>
      <c r="D1589" s="151" t="s">
        <v>173</v>
      </c>
      <c r="E1589" s="158" t="s">
        <v>3</v>
      </c>
      <c r="F1589" s="159" t="s">
        <v>3792</v>
      </c>
      <c r="H1589" s="160">
        <v>14.256</v>
      </c>
      <c r="I1589" s="161"/>
      <c r="L1589" s="157"/>
      <c r="M1589" s="162"/>
      <c r="T1589" s="163"/>
      <c r="AT1589" s="158" t="s">
        <v>173</v>
      </c>
      <c r="AU1589" s="158" t="s">
        <v>82</v>
      </c>
      <c r="AV1589" s="13" t="s">
        <v>82</v>
      </c>
      <c r="AW1589" s="13" t="s">
        <v>32</v>
      </c>
      <c r="AX1589" s="13" t="s">
        <v>80</v>
      </c>
      <c r="AY1589" s="158" t="s">
        <v>161</v>
      </c>
    </row>
    <row r="1590" spans="2:65" s="1" customFormat="1" ht="24.2" customHeight="1">
      <c r="B1590" s="132"/>
      <c r="C1590" s="133" t="s">
        <v>1855</v>
      </c>
      <c r="D1590" s="133" t="s">
        <v>164</v>
      </c>
      <c r="E1590" s="134" t="s">
        <v>1951</v>
      </c>
      <c r="F1590" s="135" t="s">
        <v>1952</v>
      </c>
      <c r="G1590" s="136" t="s">
        <v>340</v>
      </c>
      <c r="H1590" s="137">
        <v>237.42</v>
      </c>
      <c r="I1590" s="138"/>
      <c r="J1590" s="139">
        <f>ROUND(I1590*H1590,2)</f>
        <v>0</v>
      </c>
      <c r="K1590" s="135" t="s">
        <v>168</v>
      </c>
      <c r="L1590" s="33"/>
      <c r="M1590" s="140" t="s">
        <v>3</v>
      </c>
      <c r="N1590" s="141" t="s">
        <v>44</v>
      </c>
      <c r="P1590" s="142">
        <f>O1590*H1590</f>
        <v>0</v>
      </c>
      <c r="Q1590" s="142">
        <v>2E-05</v>
      </c>
      <c r="R1590" s="142">
        <f>Q1590*H1590</f>
        <v>0.0047484</v>
      </c>
      <c r="S1590" s="142">
        <v>0</v>
      </c>
      <c r="T1590" s="143">
        <f>S1590*H1590</f>
        <v>0</v>
      </c>
      <c r="AR1590" s="144" t="s">
        <v>310</v>
      </c>
      <c r="AT1590" s="144" t="s">
        <v>164</v>
      </c>
      <c r="AU1590" s="144" t="s">
        <v>82</v>
      </c>
      <c r="AY1590" s="18" t="s">
        <v>161</v>
      </c>
      <c r="BE1590" s="145">
        <f>IF(N1590="základní",J1590,0)</f>
        <v>0</v>
      </c>
      <c r="BF1590" s="145">
        <f>IF(N1590="snížená",J1590,0)</f>
        <v>0</v>
      </c>
      <c r="BG1590" s="145">
        <f>IF(N1590="zákl. přenesená",J1590,0)</f>
        <v>0</v>
      </c>
      <c r="BH1590" s="145">
        <f>IF(N1590="sníž. přenesená",J1590,0)</f>
        <v>0</v>
      </c>
      <c r="BI1590" s="145">
        <f>IF(N1590="nulová",J1590,0)</f>
        <v>0</v>
      </c>
      <c r="BJ1590" s="18" t="s">
        <v>80</v>
      </c>
      <c r="BK1590" s="145">
        <f>ROUND(I1590*H1590,2)</f>
        <v>0</v>
      </c>
      <c r="BL1590" s="18" t="s">
        <v>310</v>
      </c>
      <c r="BM1590" s="144" t="s">
        <v>3793</v>
      </c>
    </row>
    <row r="1591" spans="2:47" s="1" customFormat="1" ht="12">
      <c r="B1591" s="33"/>
      <c r="D1591" s="146" t="s">
        <v>171</v>
      </c>
      <c r="F1591" s="147" t="s">
        <v>1954</v>
      </c>
      <c r="I1591" s="148"/>
      <c r="L1591" s="33"/>
      <c r="M1591" s="149"/>
      <c r="T1591" s="54"/>
      <c r="AT1591" s="18" t="s">
        <v>171</v>
      </c>
      <c r="AU1591" s="18" t="s">
        <v>82</v>
      </c>
    </row>
    <row r="1592" spans="2:51" s="12" customFormat="1" ht="12">
      <c r="B1592" s="150"/>
      <c r="D1592" s="151" t="s">
        <v>173</v>
      </c>
      <c r="E1592" s="152" t="s">
        <v>3</v>
      </c>
      <c r="F1592" s="153" t="s">
        <v>2877</v>
      </c>
      <c r="H1592" s="152" t="s">
        <v>3</v>
      </c>
      <c r="I1592" s="154"/>
      <c r="L1592" s="150"/>
      <c r="M1592" s="155"/>
      <c r="T1592" s="156"/>
      <c r="AT1592" s="152" t="s">
        <v>173</v>
      </c>
      <c r="AU1592" s="152" t="s">
        <v>82</v>
      </c>
      <c r="AV1592" s="12" t="s">
        <v>80</v>
      </c>
      <c r="AW1592" s="12" t="s">
        <v>32</v>
      </c>
      <c r="AX1592" s="12" t="s">
        <v>73</v>
      </c>
      <c r="AY1592" s="152" t="s">
        <v>161</v>
      </c>
    </row>
    <row r="1593" spans="2:51" s="13" customFormat="1" ht="12">
      <c r="B1593" s="157"/>
      <c r="D1593" s="151" t="s">
        <v>173</v>
      </c>
      <c r="E1593" s="158" t="s">
        <v>3</v>
      </c>
      <c r="F1593" s="159" t="s">
        <v>3794</v>
      </c>
      <c r="H1593" s="160">
        <v>8.64</v>
      </c>
      <c r="I1593" s="161"/>
      <c r="L1593" s="157"/>
      <c r="M1593" s="162"/>
      <c r="T1593" s="163"/>
      <c r="AT1593" s="158" t="s">
        <v>173</v>
      </c>
      <c r="AU1593" s="158" t="s">
        <v>82</v>
      </c>
      <c r="AV1593" s="13" t="s">
        <v>82</v>
      </c>
      <c r="AW1593" s="13" t="s">
        <v>32</v>
      </c>
      <c r="AX1593" s="13" t="s">
        <v>73</v>
      </c>
      <c r="AY1593" s="158" t="s">
        <v>161</v>
      </c>
    </row>
    <row r="1594" spans="2:51" s="12" customFormat="1" ht="12">
      <c r="B1594" s="150"/>
      <c r="D1594" s="151" t="s">
        <v>173</v>
      </c>
      <c r="E1594" s="152" t="s">
        <v>3</v>
      </c>
      <c r="F1594" s="153" t="s">
        <v>2871</v>
      </c>
      <c r="H1594" s="152" t="s">
        <v>3</v>
      </c>
      <c r="I1594" s="154"/>
      <c r="L1594" s="150"/>
      <c r="M1594" s="155"/>
      <c r="T1594" s="156"/>
      <c r="AT1594" s="152" t="s">
        <v>173</v>
      </c>
      <c r="AU1594" s="152" t="s">
        <v>82</v>
      </c>
      <c r="AV1594" s="12" t="s">
        <v>80</v>
      </c>
      <c r="AW1594" s="12" t="s">
        <v>32</v>
      </c>
      <c r="AX1594" s="12" t="s">
        <v>73</v>
      </c>
      <c r="AY1594" s="152" t="s">
        <v>161</v>
      </c>
    </row>
    <row r="1595" spans="2:51" s="13" customFormat="1" ht="12">
      <c r="B1595" s="157"/>
      <c r="D1595" s="151" t="s">
        <v>173</v>
      </c>
      <c r="E1595" s="158" t="s">
        <v>3</v>
      </c>
      <c r="F1595" s="159" t="s">
        <v>3795</v>
      </c>
      <c r="H1595" s="160">
        <v>169.647</v>
      </c>
      <c r="I1595" s="161"/>
      <c r="L1595" s="157"/>
      <c r="M1595" s="162"/>
      <c r="T1595" s="163"/>
      <c r="AT1595" s="158" t="s">
        <v>173</v>
      </c>
      <c r="AU1595" s="158" t="s">
        <v>82</v>
      </c>
      <c r="AV1595" s="13" t="s">
        <v>82</v>
      </c>
      <c r="AW1595" s="13" t="s">
        <v>32</v>
      </c>
      <c r="AX1595" s="13" t="s">
        <v>73</v>
      </c>
      <c r="AY1595" s="158" t="s">
        <v>161</v>
      </c>
    </row>
    <row r="1596" spans="2:51" s="12" customFormat="1" ht="12">
      <c r="B1596" s="150"/>
      <c r="D1596" s="151" t="s">
        <v>173</v>
      </c>
      <c r="E1596" s="152" t="s">
        <v>3</v>
      </c>
      <c r="F1596" s="153" t="s">
        <v>3781</v>
      </c>
      <c r="H1596" s="152" t="s">
        <v>3</v>
      </c>
      <c r="I1596" s="154"/>
      <c r="L1596" s="150"/>
      <c r="M1596" s="155"/>
      <c r="T1596" s="156"/>
      <c r="AT1596" s="152" t="s">
        <v>173</v>
      </c>
      <c r="AU1596" s="152" t="s">
        <v>82</v>
      </c>
      <c r="AV1596" s="12" t="s">
        <v>80</v>
      </c>
      <c r="AW1596" s="12" t="s">
        <v>32</v>
      </c>
      <c r="AX1596" s="12" t="s">
        <v>73</v>
      </c>
      <c r="AY1596" s="152" t="s">
        <v>161</v>
      </c>
    </row>
    <row r="1597" spans="2:51" s="13" customFormat="1" ht="12">
      <c r="B1597" s="157"/>
      <c r="D1597" s="151" t="s">
        <v>173</v>
      </c>
      <c r="E1597" s="158" t="s">
        <v>3</v>
      </c>
      <c r="F1597" s="159" t="s">
        <v>3796</v>
      </c>
      <c r="H1597" s="160">
        <v>59.133</v>
      </c>
      <c r="I1597" s="161"/>
      <c r="L1597" s="157"/>
      <c r="M1597" s="162"/>
      <c r="T1597" s="163"/>
      <c r="AT1597" s="158" t="s">
        <v>173</v>
      </c>
      <c r="AU1597" s="158" t="s">
        <v>82</v>
      </c>
      <c r="AV1597" s="13" t="s">
        <v>82</v>
      </c>
      <c r="AW1597" s="13" t="s">
        <v>32</v>
      </c>
      <c r="AX1597" s="13" t="s">
        <v>73</v>
      </c>
      <c r="AY1597" s="158" t="s">
        <v>161</v>
      </c>
    </row>
    <row r="1598" spans="2:51" s="13" customFormat="1" ht="12">
      <c r="B1598" s="157"/>
      <c r="D1598" s="151" t="s">
        <v>173</v>
      </c>
      <c r="E1598" s="152" t="s">
        <v>3</v>
      </c>
      <c r="F1598" s="153" t="s">
        <v>3761</v>
      </c>
      <c r="G1598" s="12"/>
      <c r="H1598" s="152" t="s">
        <v>3</v>
      </c>
      <c r="I1598" s="161"/>
      <c r="L1598" s="157"/>
      <c r="M1598" s="162"/>
      <c r="T1598" s="163"/>
      <c r="AT1598" s="158"/>
      <c r="AU1598" s="158"/>
      <c r="AY1598" s="158"/>
    </row>
    <row r="1599" spans="2:51" s="13" customFormat="1" ht="12">
      <c r="B1599" s="157"/>
      <c r="D1599" s="151" t="s">
        <v>173</v>
      </c>
      <c r="E1599" s="158" t="s">
        <v>3</v>
      </c>
      <c r="F1599" s="159" t="s">
        <v>4231</v>
      </c>
      <c r="H1599" s="160">
        <f>12.97/3*2</f>
        <v>8.646666666666667</v>
      </c>
      <c r="I1599" s="161"/>
      <c r="L1599" s="157"/>
      <c r="M1599" s="162"/>
      <c r="T1599" s="163"/>
      <c r="AT1599" s="158"/>
      <c r="AU1599" s="158"/>
      <c r="AY1599" s="158"/>
    </row>
    <row r="1600" spans="2:51" s="14" customFormat="1" ht="12">
      <c r="B1600" s="164"/>
      <c r="D1600" s="151" t="s">
        <v>173</v>
      </c>
      <c r="E1600" s="165" t="s">
        <v>3</v>
      </c>
      <c r="F1600" s="166" t="s">
        <v>192</v>
      </c>
      <c r="H1600" s="167">
        <v>237.42</v>
      </c>
      <c r="I1600" s="168"/>
      <c r="L1600" s="164"/>
      <c r="M1600" s="169"/>
      <c r="T1600" s="170"/>
      <c r="AT1600" s="165" t="s">
        <v>173</v>
      </c>
      <c r="AU1600" s="165" t="s">
        <v>82</v>
      </c>
      <c r="AV1600" s="14" t="s">
        <v>169</v>
      </c>
      <c r="AW1600" s="14" t="s">
        <v>32</v>
      </c>
      <c r="AX1600" s="14" t="s">
        <v>80</v>
      </c>
      <c r="AY1600" s="165" t="s">
        <v>161</v>
      </c>
    </row>
    <row r="1601" spans="2:65" s="1" customFormat="1" ht="21.75" customHeight="1">
      <c r="B1601" s="132"/>
      <c r="C1601" s="133" t="s">
        <v>1864</v>
      </c>
      <c r="D1601" s="133" t="s">
        <v>164</v>
      </c>
      <c r="E1601" s="134" t="s">
        <v>1957</v>
      </c>
      <c r="F1601" s="135" t="s">
        <v>1958</v>
      </c>
      <c r="G1601" s="136" t="s">
        <v>340</v>
      </c>
      <c r="H1601" s="137">
        <v>348.6</v>
      </c>
      <c r="I1601" s="138"/>
      <c r="J1601" s="139">
        <f>ROUND(I1601*H1601,2)</f>
        <v>0</v>
      </c>
      <c r="K1601" s="135" t="s">
        <v>168</v>
      </c>
      <c r="L1601" s="33"/>
      <c r="M1601" s="140" t="s">
        <v>3</v>
      </c>
      <c r="N1601" s="141" t="s">
        <v>44</v>
      </c>
      <c r="P1601" s="142">
        <f>O1601*H1601</f>
        <v>0</v>
      </c>
      <c r="Q1601" s="142">
        <v>0</v>
      </c>
      <c r="R1601" s="142">
        <f>Q1601*H1601</f>
        <v>0</v>
      </c>
      <c r="S1601" s="142">
        <v>0.0003</v>
      </c>
      <c r="T1601" s="143">
        <f>S1601*H1601</f>
        <v>0.10457999999999999</v>
      </c>
      <c r="AR1601" s="144" t="s">
        <v>310</v>
      </c>
      <c r="AT1601" s="144" t="s">
        <v>164</v>
      </c>
      <c r="AU1601" s="144" t="s">
        <v>82</v>
      </c>
      <c r="AY1601" s="18" t="s">
        <v>161</v>
      </c>
      <c r="BE1601" s="145">
        <f>IF(N1601="základní",J1601,0)</f>
        <v>0</v>
      </c>
      <c r="BF1601" s="145">
        <f>IF(N1601="snížená",J1601,0)</f>
        <v>0</v>
      </c>
      <c r="BG1601" s="145">
        <f>IF(N1601="zákl. přenesená",J1601,0)</f>
        <v>0</v>
      </c>
      <c r="BH1601" s="145">
        <f>IF(N1601="sníž. přenesená",J1601,0)</f>
        <v>0</v>
      </c>
      <c r="BI1601" s="145">
        <f>IF(N1601="nulová",J1601,0)</f>
        <v>0</v>
      </c>
      <c r="BJ1601" s="18" t="s">
        <v>80</v>
      </c>
      <c r="BK1601" s="145">
        <f>ROUND(I1601*H1601,2)</f>
        <v>0</v>
      </c>
      <c r="BL1601" s="18" t="s">
        <v>310</v>
      </c>
      <c r="BM1601" s="144" t="s">
        <v>3797</v>
      </c>
    </row>
    <row r="1602" spans="2:47" s="1" customFormat="1" ht="12">
      <c r="B1602" s="33"/>
      <c r="D1602" s="146" t="s">
        <v>171</v>
      </c>
      <c r="F1602" s="147" t="s">
        <v>1960</v>
      </c>
      <c r="I1602" s="148"/>
      <c r="L1602" s="33"/>
      <c r="M1602" s="149"/>
      <c r="T1602" s="54"/>
      <c r="AT1602" s="18" t="s">
        <v>171</v>
      </c>
      <c r="AU1602" s="18" t="s">
        <v>82</v>
      </c>
    </row>
    <row r="1603" spans="2:51" s="12" customFormat="1" ht="12">
      <c r="B1603" s="150"/>
      <c r="D1603" s="151" t="s">
        <v>173</v>
      </c>
      <c r="E1603" s="152" t="s">
        <v>3</v>
      </c>
      <c r="F1603" s="153" t="s">
        <v>299</v>
      </c>
      <c r="H1603" s="152" t="s">
        <v>3</v>
      </c>
      <c r="I1603" s="154"/>
      <c r="L1603" s="150"/>
      <c r="M1603" s="155"/>
      <c r="T1603" s="156"/>
      <c r="AT1603" s="152" t="s">
        <v>173</v>
      </c>
      <c r="AU1603" s="152" t="s">
        <v>82</v>
      </c>
      <c r="AV1603" s="12" t="s">
        <v>80</v>
      </c>
      <c r="AW1603" s="12" t="s">
        <v>32</v>
      </c>
      <c r="AX1603" s="12" t="s">
        <v>73</v>
      </c>
      <c r="AY1603" s="152" t="s">
        <v>161</v>
      </c>
    </row>
    <row r="1604" spans="2:51" s="12" customFormat="1" ht="12">
      <c r="B1604" s="150"/>
      <c r="D1604" s="151" t="s">
        <v>173</v>
      </c>
      <c r="E1604" s="152" t="s">
        <v>3</v>
      </c>
      <c r="F1604" s="153" t="s">
        <v>3798</v>
      </c>
      <c r="H1604" s="152" t="s">
        <v>3</v>
      </c>
      <c r="I1604" s="154"/>
      <c r="L1604" s="150"/>
      <c r="M1604" s="155"/>
      <c r="T1604" s="156"/>
      <c r="AT1604" s="152" t="s">
        <v>173</v>
      </c>
      <c r="AU1604" s="152" t="s">
        <v>82</v>
      </c>
      <c r="AV1604" s="12" t="s">
        <v>80</v>
      </c>
      <c r="AW1604" s="12" t="s">
        <v>32</v>
      </c>
      <c r="AX1604" s="12" t="s">
        <v>73</v>
      </c>
      <c r="AY1604" s="152" t="s">
        <v>161</v>
      </c>
    </row>
    <row r="1605" spans="2:51" s="13" customFormat="1" ht="12">
      <c r="B1605" s="157"/>
      <c r="D1605" s="151" t="s">
        <v>173</v>
      </c>
      <c r="E1605" s="158" t="s">
        <v>3</v>
      </c>
      <c r="F1605" s="159" t="s">
        <v>3799</v>
      </c>
      <c r="H1605" s="160">
        <v>258.59</v>
      </c>
      <c r="I1605" s="161"/>
      <c r="L1605" s="157"/>
      <c r="M1605" s="162"/>
      <c r="T1605" s="163"/>
      <c r="AT1605" s="158" t="s">
        <v>173</v>
      </c>
      <c r="AU1605" s="158" t="s">
        <v>82</v>
      </c>
      <c r="AV1605" s="13" t="s">
        <v>82</v>
      </c>
      <c r="AW1605" s="13" t="s">
        <v>32</v>
      </c>
      <c r="AX1605" s="13" t="s">
        <v>73</v>
      </c>
      <c r="AY1605" s="158" t="s">
        <v>161</v>
      </c>
    </row>
    <row r="1606" spans="2:51" s="12" customFormat="1" ht="12">
      <c r="B1606" s="150"/>
      <c r="D1606" s="151" t="s">
        <v>173</v>
      </c>
      <c r="E1606" s="152" t="s">
        <v>3</v>
      </c>
      <c r="F1606" s="153" t="s">
        <v>3800</v>
      </c>
      <c r="H1606" s="152" t="s">
        <v>3</v>
      </c>
      <c r="I1606" s="154"/>
      <c r="L1606" s="150"/>
      <c r="M1606" s="155"/>
      <c r="T1606" s="156"/>
      <c r="AT1606" s="152" t="s">
        <v>173</v>
      </c>
      <c r="AU1606" s="152" t="s">
        <v>82</v>
      </c>
      <c r="AV1606" s="12" t="s">
        <v>80</v>
      </c>
      <c r="AW1606" s="12" t="s">
        <v>32</v>
      </c>
      <c r="AX1606" s="12" t="s">
        <v>73</v>
      </c>
      <c r="AY1606" s="152" t="s">
        <v>161</v>
      </c>
    </row>
    <row r="1607" spans="2:51" s="13" customFormat="1" ht="12">
      <c r="B1607" s="157"/>
      <c r="D1607" s="151" t="s">
        <v>173</v>
      </c>
      <c r="E1607" s="158" t="s">
        <v>3</v>
      </c>
      <c r="F1607" s="159" t="s">
        <v>3801</v>
      </c>
      <c r="H1607" s="160">
        <v>23.02</v>
      </c>
      <c r="I1607" s="161"/>
      <c r="L1607" s="157"/>
      <c r="M1607" s="162"/>
      <c r="T1607" s="163"/>
      <c r="AT1607" s="158" t="s">
        <v>173</v>
      </c>
      <c r="AU1607" s="158" t="s">
        <v>82</v>
      </c>
      <c r="AV1607" s="13" t="s">
        <v>82</v>
      </c>
      <c r="AW1607" s="13" t="s">
        <v>32</v>
      </c>
      <c r="AX1607" s="13" t="s">
        <v>73</v>
      </c>
      <c r="AY1607" s="158" t="s">
        <v>161</v>
      </c>
    </row>
    <row r="1608" spans="2:51" s="12" customFormat="1" ht="12">
      <c r="B1608" s="150"/>
      <c r="D1608" s="151" t="s">
        <v>173</v>
      </c>
      <c r="E1608" s="152" t="s">
        <v>3</v>
      </c>
      <c r="F1608" s="153" t="s">
        <v>3774</v>
      </c>
      <c r="H1608" s="152" t="s">
        <v>3</v>
      </c>
      <c r="I1608" s="154"/>
      <c r="L1608" s="150"/>
      <c r="M1608" s="155"/>
      <c r="T1608" s="156"/>
      <c r="AT1608" s="152" t="s">
        <v>173</v>
      </c>
      <c r="AU1608" s="152" t="s">
        <v>82</v>
      </c>
      <c r="AV1608" s="12" t="s">
        <v>80</v>
      </c>
      <c r="AW1608" s="12" t="s">
        <v>32</v>
      </c>
      <c r="AX1608" s="12" t="s">
        <v>73</v>
      </c>
      <c r="AY1608" s="152" t="s">
        <v>161</v>
      </c>
    </row>
    <row r="1609" spans="2:51" s="13" customFormat="1" ht="12">
      <c r="B1609" s="157"/>
      <c r="D1609" s="151" t="s">
        <v>173</v>
      </c>
      <c r="E1609" s="158" t="s">
        <v>3</v>
      </c>
      <c r="F1609" s="159" t="s">
        <v>3802</v>
      </c>
      <c r="H1609" s="160">
        <v>12.14</v>
      </c>
      <c r="I1609" s="161"/>
      <c r="L1609" s="157"/>
      <c r="M1609" s="162"/>
      <c r="T1609" s="163"/>
      <c r="AT1609" s="158" t="s">
        <v>173</v>
      </c>
      <c r="AU1609" s="158" t="s">
        <v>82</v>
      </c>
      <c r="AV1609" s="13" t="s">
        <v>82</v>
      </c>
      <c r="AW1609" s="13" t="s">
        <v>32</v>
      </c>
      <c r="AX1609" s="13" t="s">
        <v>73</v>
      </c>
      <c r="AY1609" s="158" t="s">
        <v>161</v>
      </c>
    </row>
    <row r="1610" spans="2:51" s="12" customFormat="1" ht="12">
      <c r="B1610" s="150"/>
      <c r="D1610" s="151" t="s">
        <v>173</v>
      </c>
      <c r="E1610" s="152" t="s">
        <v>3</v>
      </c>
      <c r="F1610" s="153" t="s">
        <v>2934</v>
      </c>
      <c r="H1610" s="152" t="s">
        <v>3</v>
      </c>
      <c r="I1610" s="154"/>
      <c r="L1610" s="150"/>
      <c r="M1610" s="155"/>
      <c r="T1610" s="156"/>
      <c r="AT1610" s="152" t="s">
        <v>173</v>
      </c>
      <c r="AU1610" s="152" t="s">
        <v>82</v>
      </c>
      <c r="AV1610" s="12" t="s">
        <v>80</v>
      </c>
      <c r="AW1610" s="12" t="s">
        <v>32</v>
      </c>
      <c r="AX1610" s="12" t="s">
        <v>73</v>
      </c>
      <c r="AY1610" s="152" t="s">
        <v>161</v>
      </c>
    </row>
    <row r="1611" spans="2:51" s="12" customFormat="1" ht="12">
      <c r="B1611" s="150"/>
      <c r="D1611" s="151" t="s">
        <v>173</v>
      </c>
      <c r="E1611" s="152" t="s">
        <v>3</v>
      </c>
      <c r="F1611" s="153" t="s">
        <v>3798</v>
      </c>
      <c r="H1611" s="152" t="s">
        <v>3</v>
      </c>
      <c r="I1611" s="154"/>
      <c r="L1611" s="150"/>
      <c r="M1611" s="155"/>
      <c r="T1611" s="156"/>
      <c r="AT1611" s="152" t="s">
        <v>173</v>
      </c>
      <c r="AU1611" s="152" t="s">
        <v>82</v>
      </c>
      <c r="AV1611" s="12" t="s">
        <v>80</v>
      </c>
      <c r="AW1611" s="12" t="s">
        <v>32</v>
      </c>
      <c r="AX1611" s="12" t="s">
        <v>73</v>
      </c>
      <c r="AY1611" s="152" t="s">
        <v>161</v>
      </c>
    </row>
    <row r="1612" spans="2:51" s="13" customFormat="1" ht="12">
      <c r="B1612" s="157"/>
      <c r="D1612" s="151" t="s">
        <v>173</v>
      </c>
      <c r="E1612" s="158" t="s">
        <v>3</v>
      </c>
      <c r="F1612" s="159" t="s">
        <v>3803</v>
      </c>
      <c r="H1612" s="160">
        <v>54.85</v>
      </c>
      <c r="I1612" s="161"/>
      <c r="L1612" s="157"/>
      <c r="M1612" s="162"/>
      <c r="T1612" s="163"/>
      <c r="AT1612" s="158" t="s">
        <v>173</v>
      </c>
      <c r="AU1612" s="158" t="s">
        <v>82</v>
      </c>
      <c r="AV1612" s="13" t="s">
        <v>82</v>
      </c>
      <c r="AW1612" s="13" t="s">
        <v>32</v>
      </c>
      <c r="AX1612" s="13" t="s">
        <v>73</v>
      </c>
      <c r="AY1612" s="158" t="s">
        <v>161</v>
      </c>
    </row>
    <row r="1613" spans="2:51" s="14" customFormat="1" ht="12">
      <c r="B1613" s="164"/>
      <c r="D1613" s="151" t="s">
        <v>173</v>
      </c>
      <c r="E1613" s="165" t="s">
        <v>3</v>
      </c>
      <c r="F1613" s="166" t="s">
        <v>192</v>
      </c>
      <c r="H1613" s="167">
        <v>348.59999999999997</v>
      </c>
      <c r="I1613" s="168"/>
      <c r="L1613" s="164"/>
      <c r="M1613" s="169"/>
      <c r="T1613" s="170"/>
      <c r="AT1613" s="165" t="s">
        <v>173</v>
      </c>
      <c r="AU1613" s="165" t="s">
        <v>82</v>
      </c>
      <c r="AV1613" s="14" t="s">
        <v>169</v>
      </c>
      <c r="AW1613" s="14" t="s">
        <v>32</v>
      </c>
      <c r="AX1613" s="14" t="s">
        <v>80</v>
      </c>
      <c r="AY1613" s="165" t="s">
        <v>161</v>
      </c>
    </row>
    <row r="1614" spans="2:65" s="1" customFormat="1" ht="21.75" customHeight="1">
      <c r="B1614" s="132"/>
      <c r="C1614" s="133" t="s">
        <v>1869</v>
      </c>
      <c r="D1614" s="133" t="s">
        <v>164</v>
      </c>
      <c r="E1614" s="134" t="s">
        <v>1966</v>
      </c>
      <c r="F1614" s="135" t="s">
        <v>1967</v>
      </c>
      <c r="G1614" s="136" t="s">
        <v>340</v>
      </c>
      <c r="H1614" s="137">
        <v>178.66</v>
      </c>
      <c r="I1614" s="138"/>
      <c r="J1614" s="139">
        <f>ROUND(I1614*H1614,2)</f>
        <v>0</v>
      </c>
      <c r="K1614" s="135" t="s">
        <v>168</v>
      </c>
      <c r="L1614" s="33"/>
      <c r="M1614" s="140" t="s">
        <v>3</v>
      </c>
      <c r="N1614" s="141" t="s">
        <v>44</v>
      </c>
      <c r="P1614" s="142">
        <f>O1614*H1614</f>
        <v>0</v>
      </c>
      <c r="Q1614" s="142">
        <v>1E-05</v>
      </c>
      <c r="R1614" s="142">
        <f>Q1614*H1614</f>
        <v>0.0017866000000000002</v>
      </c>
      <c r="S1614" s="142">
        <v>0</v>
      </c>
      <c r="T1614" s="143">
        <f>S1614*H1614</f>
        <v>0</v>
      </c>
      <c r="AR1614" s="144" t="s">
        <v>310</v>
      </c>
      <c r="AT1614" s="144" t="s">
        <v>164</v>
      </c>
      <c r="AU1614" s="144" t="s">
        <v>82</v>
      </c>
      <c r="AY1614" s="18" t="s">
        <v>161</v>
      </c>
      <c r="BE1614" s="145">
        <f>IF(N1614="základní",J1614,0)</f>
        <v>0</v>
      </c>
      <c r="BF1614" s="145">
        <f>IF(N1614="snížená",J1614,0)</f>
        <v>0</v>
      </c>
      <c r="BG1614" s="145">
        <f>IF(N1614="zákl. přenesená",J1614,0)</f>
        <v>0</v>
      </c>
      <c r="BH1614" s="145">
        <f>IF(N1614="sníž. přenesená",J1614,0)</f>
        <v>0</v>
      </c>
      <c r="BI1614" s="145">
        <f>IF(N1614="nulová",J1614,0)</f>
        <v>0</v>
      </c>
      <c r="BJ1614" s="18" t="s">
        <v>80</v>
      </c>
      <c r="BK1614" s="145">
        <f>ROUND(I1614*H1614,2)</f>
        <v>0</v>
      </c>
      <c r="BL1614" s="18" t="s">
        <v>310</v>
      </c>
      <c r="BM1614" s="144" t="s">
        <v>3804</v>
      </c>
    </row>
    <row r="1615" spans="2:47" s="1" customFormat="1" ht="12">
      <c r="B1615" s="33"/>
      <c r="D1615" s="146" t="s">
        <v>171</v>
      </c>
      <c r="F1615" s="147" t="s">
        <v>1969</v>
      </c>
      <c r="I1615" s="148"/>
      <c r="L1615" s="33"/>
      <c r="M1615" s="149"/>
      <c r="T1615" s="54"/>
      <c r="AT1615" s="18" t="s">
        <v>171</v>
      </c>
      <c r="AU1615" s="18" t="s">
        <v>82</v>
      </c>
    </row>
    <row r="1616" spans="2:51" s="12" customFormat="1" ht="12">
      <c r="B1616" s="150"/>
      <c r="D1616" s="151" t="s">
        <v>173</v>
      </c>
      <c r="E1616" s="152" t="s">
        <v>3</v>
      </c>
      <c r="F1616" s="153" t="s">
        <v>2934</v>
      </c>
      <c r="H1616" s="152" t="s">
        <v>3</v>
      </c>
      <c r="I1616" s="154"/>
      <c r="L1616" s="150"/>
      <c r="M1616" s="155"/>
      <c r="T1616" s="156"/>
      <c r="AT1616" s="152" t="s">
        <v>173</v>
      </c>
      <c r="AU1616" s="152" t="s">
        <v>82</v>
      </c>
      <c r="AV1616" s="12" t="s">
        <v>80</v>
      </c>
      <c r="AW1616" s="12" t="s">
        <v>32</v>
      </c>
      <c r="AX1616" s="12" t="s">
        <v>73</v>
      </c>
      <c r="AY1616" s="152" t="s">
        <v>161</v>
      </c>
    </row>
    <row r="1617" spans="2:51" s="13" customFormat="1" ht="12">
      <c r="B1617" s="157"/>
      <c r="D1617" s="151" t="s">
        <v>173</v>
      </c>
      <c r="E1617" s="158" t="s">
        <v>3</v>
      </c>
      <c r="F1617" s="159" t="s">
        <v>3805</v>
      </c>
      <c r="H1617" s="160">
        <v>17.41</v>
      </c>
      <c r="I1617" s="161"/>
      <c r="L1617" s="157"/>
      <c r="M1617" s="162"/>
      <c r="T1617" s="163"/>
      <c r="AT1617" s="158" t="s">
        <v>173</v>
      </c>
      <c r="AU1617" s="158" t="s">
        <v>82</v>
      </c>
      <c r="AV1617" s="13" t="s">
        <v>82</v>
      </c>
      <c r="AW1617" s="13" t="s">
        <v>32</v>
      </c>
      <c r="AX1617" s="13" t="s">
        <v>73</v>
      </c>
      <c r="AY1617" s="158" t="s">
        <v>161</v>
      </c>
    </row>
    <row r="1618" spans="2:51" s="12" customFormat="1" ht="12">
      <c r="B1618" s="150"/>
      <c r="D1618" s="151" t="s">
        <v>173</v>
      </c>
      <c r="E1618" s="152" t="s">
        <v>3</v>
      </c>
      <c r="F1618" s="153" t="s">
        <v>299</v>
      </c>
      <c r="H1618" s="152" t="s">
        <v>3</v>
      </c>
      <c r="I1618" s="154"/>
      <c r="L1618" s="150"/>
      <c r="M1618" s="155"/>
      <c r="T1618" s="156"/>
      <c r="AT1618" s="152" t="s">
        <v>173</v>
      </c>
      <c r="AU1618" s="152" t="s">
        <v>82</v>
      </c>
      <c r="AV1618" s="12" t="s">
        <v>80</v>
      </c>
      <c r="AW1618" s="12" t="s">
        <v>32</v>
      </c>
      <c r="AX1618" s="12" t="s">
        <v>73</v>
      </c>
      <c r="AY1618" s="152" t="s">
        <v>161</v>
      </c>
    </row>
    <row r="1619" spans="2:51" s="13" customFormat="1" ht="12">
      <c r="B1619" s="157"/>
      <c r="D1619" s="151" t="s">
        <v>173</v>
      </c>
      <c r="E1619" s="158" t="s">
        <v>3</v>
      </c>
      <c r="F1619" s="159" t="s">
        <v>3806</v>
      </c>
      <c r="H1619" s="160">
        <v>161.25</v>
      </c>
      <c r="I1619" s="161"/>
      <c r="L1619" s="157"/>
      <c r="M1619" s="162"/>
      <c r="T1619" s="163"/>
      <c r="AT1619" s="158" t="s">
        <v>173</v>
      </c>
      <c r="AU1619" s="158" t="s">
        <v>82</v>
      </c>
      <c r="AV1619" s="13" t="s">
        <v>82</v>
      </c>
      <c r="AW1619" s="13" t="s">
        <v>32</v>
      </c>
      <c r="AX1619" s="13" t="s">
        <v>73</v>
      </c>
      <c r="AY1619" s="158" t="s">
        <v>161</v>
      </c>
    </row>
    <row r="1620" spans="2:51" s="14" customFormat="1" ht="12">
      <c r="B1620" s="164"/>
      <c r="D1620" s="151" t="s">
        <v>173</v>
      </c>
      <c r="E1620" s="165" t="s">
        <v>3</v>
      </c>
      <c r="F1620" s="166" t="s">
        <v>192</v>
      </c>
      <c r="H1620" s="167">
        <v>178.66</v>
      </c>
      <c r="I1620" s="168"/>
      <c r="L1620" s="164"/>
      <c r="M1620" s="169"/>
      <c r="T1620" s="170"/>
      <c r="AT1620" s="165" t="s">
        <v>173</v>
      </c>
      <c r="AU1620" s="165" t="s">
        <v>82</v>
      </c>
      <c r="AV1620" s="14" t="s">
        <v>169</v>
      </c>
      <c r="AW1620" s="14" t="s">
        <v>32</v>
      </c>
      <c r="AX1620" s="14" t="s">
        <v>80</v>
      </c>
      <c r="AY1620" s="165" t="s">
        <v>161</v>
      </c>
    </row>
    <row r="1621" spans="2:65" s="1" customFormat="1" ht="16.5" customHeight="1">
      <c r="B1621" s="132"/>
      <c r="C1621" s="171" t="s">
        <v>1876</v>
      </c>
      <c r="D1621" s="171" t="s">
        <v>193</v>
      </c>
      <c r="E1621" s="172" t="s">
        <v>1976</v>
      </c>
      <c r="F1621" s="173" t="s">
        <v>1977</v>
      </c>
      <c r="G1621" s="174" t="s">
        <v>340</v>
      </c>
      <c r="H1621" s="175">
        <v>196.526</v>
      </c>
      <c r="I1621" s="176"/>
      <c r="J1621" s="177">
        <f>ROUND(I1621*H1621,2)</f>
        <v>0</v>
      </c>
      <c r="K1621" s="173" t="s">
        <v>168</v>
      </c>
      <c r="L1621" s="178"/>
      <c r="M1621" s="179" t="s">
        <v>3</v>
      </c>
      <c r="N1621" s="180" t="s">
        <v>44</v>
      </c>
      <c r="P1621" s="142">
        <f>O1621*H1621</f>
        <v>0</v>
      </c>
      <c r="Q1621" s="142">
        <v>0.0003</v>
      </c>
      <c r="R1621" s="142">
        <f>Q1621*H1621</f>
        <v>0.0589578</v>
      </c>
      <c r="S1621" s="142">
        <v>0</v>
      </c>
      <c r="T1621" s="143">
        <f>S1621*H1621</f>
        <v>0</v>
      </c>
      <c r="AR1621" s="144" t="s">
        <v>488</v>
      </c>
      <c r="AT1621" s="144" t="s">
        <v>193</v>
      </c>
      <c r="AU1621" s="144" t="s">
        <v>82</v>
      </c>
      <c r="AY1621" s="18" t="s">
        <v>161</v>
      </c>
      <c r="BE1621" s="145">
        <f>IF(N1621="základní",J1621,0)</f>
        <v>0</v>
      </c>
      <c r="BF1621" s="145">
        <f>IF(N1621="snížená",J1621,0)</f>
        <v>0</v>
      </c>
      <c r="BG1621" s="145">
        <f>IF(N1621="zákl. přenesená",J1621,0)</f>
        <v>0</v>
      </c>
      <c r="BH1621" s="145">
        <f>IF(N1621="sníž. přenesená",J1621,0)</f>
        <v>0</v>
      </c>
      <c r="BI1621" s="145">
        <f>IF(N1621="nulová",J1621,0)</f>
        <v>0</v>
      </c>
      <c r="BJ1621" s="18" t="s">
        <v>80</v>
      </c>
      <c r="BK1621" s="145">
        <f>ROUND(I1621*H1621,2)</f>
        <v>0</v>
      </c>
      <c r="BL1621" s="18" t="s">
        <v>310</v>
      </c>
      <c r="BM1621" s="144" t="s">
        <v>3807</v>
      </c>
    </row>
    <row r="1622" spans="2:47" s="1" customFormat="1" ht="12">
      <c r="B1622" s="33"/>
      <c r="D1622" s="146" t="s">
        <v>171</v>
      </c>
      <c r="F1622" s="147" t="s">
        <v>1979</v>
      </c>
      <c r="I1622" s="148"/>
      <c r="L1622" s="33"/>
      <c r="M1622" s="149"/>
      <c r="T1622" s="54"/>
      <c r="AT1622" s="18" t="s">
        <v>171</v>
      </c>
      <c r="AU1622" s="18" t="s">
        <v>82</v>
      </c>
    </row>
    <row r="1623" spans="2:51" s="13" customFormat="1" ht="12">
      <c r="B1623" s="157"/>
      <c r="D1623" s="151" t="s">
        <v>173</v>
      </c>
      <c r="E1623" s="158" t="s">
        <v>3</v>
      </c>
      <c r="F1623" s="159" t="s">
        <v>3808</v>
      </c>
      <c r="H1623" s="160">
        <v>196.526</v>
      </c>
      <c r="I1623" s="161"/>
      <c r="L1623" s="157"/>
      <c r="M1623" s="162"/>
      <c r="T1623" s="163"/>
      <c r="AT1623" s="158" t="s">
        <v>173</v>
      </c>
      <c r="AU1623" s="158" t="s">
        <v>82</v>
      </c>
      <c r="AV1623" s="13" t="s">
        <v>82</v>
      </c>
      <c r="AW1623" s="13" t="s">
        <v>32</v>
      </c>
      <c r="AX1623" s="13" t="s">
        <v>80</v>
      </c>
      <c r="AY1623" s="158" t="s">
        <v>161</v>
      </c>
    </row>
    <row r="1624" spans="2:65" s="1" customFormat="1" ht="16.5" customHeight="1">
      <c r="B1624" s="132"/>
      <c r="C1624" s="133" t="s">
        <v>1883</v>
      </c>
      <c r="D1624" s="133" t="s">
        <v>164</v>
      </c>
      <c r="E1624" s="134" t="s">
        <v>3809</v>
      </c>
      <c r="F1624" s="135" t="s">
        <v>3810</v>
      </c>
      <c r="G1624" s="136" t="s">
        <v>340</v>
      </c>
      <c r="H1624" s="137">
        <v>27.42</v>
      </c>
      <c r="I1624" s="138"/>
      <c r="J1624" s="139">
        <f>ROUND(I1624*H1624,2)</f>
        <v>0</v>
      </c>
      <c r="K1624" s="135" t="s">
        <v>168</v>
      </c>
      <c r="L1624" s="33"/>
      <c r="M1624" s="140" t="s">
        <v>3</v>
      </c>
      <c r="N1624" s="141" t="s">
        <v>44</v>
      </c>
      <c r="P1624" s="142">
        <f>O1624*H1624</f>
        <v>0</v>
      </c>
      <c r="Q1624" s="142">
        <v>1E-05</v>
      </c>
      <c r="R1624" s="142">
        <f>Q1624*H1624</f>
        <v>0.00027420000000000005</v>
      </c>
      <c r="S1624" s="142">
        <v>0</v>
      </c>
      <c r="T1624" s="143">
        <f>S1624*H1624</f>
        <v>0</v>
      </c>
      <c r="AR1624" s="144" t="s">
        <v>310</v>
      </c>
      <c r="AT1624" s="144" t="s">
        <v>164</v>
      </c>
      <c r="AU1624" s="144" t="s">
        <v>82</v>
      </c>
      <c r="AY1624" s="18" t="s">
        <v>161</v>
      </c>
      <c r="BE1624" s="145">
        <f>IF(N1624="základní",J1624,0)</f>
        <v>0</v>
      </c>
      <c r="BF1624" s="145">
        <f>IF(N1624="snížená",J1624,0)</f>
        <v>0</v>
      </c>
      <c r="BG1624" s="145">
        <f>IF(N1624="zákl. přenesená",J1624,0)</f>
        <v>0</v>
      </c>
      <c r="BH1624" s="145">
        <f>IF(N1624="sníž. přenesená",J1624,0)</f>
        <v>0</v>
      </c>
      <c r="BI1624" s="145">
        <f>IF(N1624="nulová",J1624,0)</f>
        <v>0</v>
      </c>
      <c r="BJ1624" s="18" t="s">
        <v>80</v>
      </c>
      <c r="BK1624" s="145">
        <f>ROUND(I1624*H1624,2)</f>
        <v>0</v>
      </c>
      <c r="BL1624" s="18" t="s">
        <v>310</v>
      </c>
      <c r="BM1624" s="144" t="s">
        <v>3811</v>
      </c>
    </row>
    <row r="1625" spans="2:47" s="1" customFormat="1" ht="12">
      <c r="B1625" s="33"/>
      <c r="D1625" s="146" t="s">
        <v>171</v>
      </c>
      <c r="F1625" s="147" t="s">
        <v>3812</v>
      </c>
      <c r="I1625" s="148"/>
      <c r="L1625" s="33"/>
      <c r="M1625" s="149"/>
      <c r="T1625" s="54"/>
      <c r="AT1625" s="18" t="s">
        <v>171</v>
      </c>
      <c r="AU1625" s="18" t="s">
        <v>82</v>
      </c>
    </row>
    <row r="1626" spans="2:51" s="12" customFormat="1" ht="12">
      <c r="B1626" s="150"/>
      <c r="D1626" s="151" t="s">
        <v>173</v>
      </c>
      <c r="E1626" s="152" t="s">
        <v>3</v>
      </c>
      <c r="F1626" s="153" t="s">
        <v>3813</v>
      </c>
      <c r="H1626" s="152" t="s">
        <v>3</v>
      </c>
      <c r="I1626" s="154"/>
      <c r="L1626" s="150"/>
      <c r="M1626" s="155"/>
      <c r="T1626" s="156"/>
      <c r="AT1626" s="152" t="s">
        <v>173</v>
      </c>
      <c r="AU1626" s="152" t="s">
        <v>82</v>
      </c>
      <c r="AV1626" s="12" t="s">
        <v>80</v>
      </c>
      <c r="AW1626" s="12" t="s">
        <v>32</v>
      </c>
      <c r="AX1626" s="12" t="s">
        <v>73</v>
      </c>
      <c r="AY1626" s="152" t="s">
        <v>161</v>
      </c>
    </row>
    <row r="1627" spans="2:51" s="13" customFormat="1" ht="12">
      <c r="B1627" s="157"/>
      <c r="D1627" s="151" t="s">
        <v>173</v>
      </c>
      <c r="E1627" s="158" t="s">
        <v>3</v>
      </c>
      <c r="F1627" s="159" t="s">
        <v>3814</v>
      </c>
      <c r="H1627" s="160">
        <v>27.42</v>
      </c>
      <c r="I1627" s="161"/>
      <c r="L1627" s="157"/>
      <c r="M1627" s="162"/>
      <c r="T1627" s="163"/>
      <c r="AT1627" s="158" t="s">
        <v>173</v>
      </c>
      <c r="AU1627" s="158" t="s">
        <v>82</v>
      </c>
      <c r="AV1627" s="13" t="s">
        <v>82</v>
      </c>
      <c r="AW1627" s="13" t="s">
        <v>32</v>
      </c>
      <c r="AX1627" s="13" t="s">
        <v>80</v>
      </c>
      <c r="AY1627" s="158" t="s">
        <v>161</v>
      </c>
    </row>
    <row r="1628" spans="2:65" s="1" customFormat="1" ht="16.5" customHeight="1">
      <c r="B1628" s="132"/>
      <c r="C1628" s="171" t="s">
        <v>1888</v>
      </c>
      <c r="D1628" s="171" t="s">
        <v>193</v>
      </c>
      <c r="E1628" s="172" t="s">
        <v>3815</v>
      </c>
      <c r="F1628" s="173" t="s">
        <v>3816</v>
      </c>
      <c r="G1628" s="174" t="s">
        <v>340</v>
      </c>
      <c r="H1628" s="175">
        <v>30.162</v>
      </c>
      <c r="I1628" s="176"/>
      <c r="J1628" s="177">
        <f>ROUND(I1628*H1628,2)</f>
        <v>0</v>
      </c>
      <c r="K1628" s="173" t="s">
        <v>168</v>
      </c>
      <c r="L1628" s="178"/>
      <c r="M1628" s="179" t="s">
        <v>3</v>
      </c>
      <c r="N1628" s="180" t="s">
        <v>44</v>
      </c>
      <c r="P1628" s="142">
        <f>O1628*H1628</f>
        <v>0</v>
      </c>
      <c r="Q1628" s="142">
        <v>0.0002</v>
      </c>
      <c r="R1628" s="142">
        <f>Q1628*H1628</f>
        <v>0.0060324</v>
      </c>
      <c r="S1628" s="142">
        <v>0</v>
      </c>
      <c r="T1628" s="143">
        <f>S1628*H1628</f>
        <v>0</v>
      </c>
      <c r="AR1628" s="144" t="s">
        <v>488</v>
      </c>
      <c r="AT1628" s="144" t="s">
        <v>193</v>
      </c>
      <c r="AU1628" s="144" t="s">
        <v>82</v>
      </c>
      <c r="AY1628" s="18" t="s">
        <v>161</v>
      </c>
      <c r="BE1628" s="145">
        <f>IF(N1628="základní",J1628,0)</f>
        <v>0</v>
      </c>
      <c r="BF1628" s="145">
        <f>IF(N1628="snížená",J1628,0)</f>
        <v>0</v>
      </c>
      <c r="BG1628" s="145">
        <f>IF(N1628="zákl. přenesená",J1628,0)</f>
        <v>0</v>
      </c>
      <c r="BH1628" s="145">
        <f>IF(N1628="sníž. přenesená",J1628,0)</f>
        <v>0</v>
      </c>
      <c r="BI1628" s="145">
        <f>IF(N1628="nulová",J1628,0)</f>
        <v>0</v>
      </c>
      <c r="BJ1628" s="18" t="s">
        <v>80</v>
      </c>
      <c r="BK1628" s="145">
        <f>ROUND(I1628*H1628,2)</f>
        <v>0</v>
      </c>
      <c r="BL1628" s="18" t="s">
        <v>310</v>
      </c>
      <c r="BM1628" s="144" t="s">
        <v>3817</v>
      </c>
    </row>
    <row r="1629" spans="2:47" s="1" customFormat="1" ht="12">
      <c r="B1629" s="33"/>
      <c r="D1629" s="146" t="s">
        <v>171</v>
      </c>
      <c r="F1629" s="147" t="s">
        <v>3818</v>
      </c>
      <c r="I1629" s="148"/>
      <c r="L1629" s="33"/>
      <c r="M1629" s="149"/>
      <c r="T1629" s="54"/>
      <c r="AT1629" s="18" t="s">
        <v>171</v>
      </c>
      <c r="AU1629" s="18" t="s">
        <v>82</v>
      </c>
    </row>
    <row r="1630" spans="2:51" s="13" customFormat="1" ht="12">
      <c r="B1630" s="157"/>
      <c r="D1630" s="151" t="s">
        <v>173</v>
      </c>
      <c r="E1630" s="158" t="s">
        <v>3</v>
      </c>
      <c r="F1630" s="159" t="s">
        <v>3819</v>
      </c>
      <c r="H1630" s="160">
        <v>30.162</v>
      </c>
      <c r="I1630" s="161"/>
      <c r="L1630" s="157"/>
      <c r="M1630" s="162"/>
      <c r="T1630" s="163"/>
      <c r="AT1630" s="158" t="s">
        <v>173</v>
      </c>
      <c r="AU1630" s="158" t="s">
        <v>82</v>
      </c>
      <c r="AV1630" s="13" t="s">
        <v>82</v>
      </c>
      <c r="AW1630" s="13" t="s">
        <v>32</v>
      </c>
      <c r="AX1630" s="13" t="s">
        <v>80</v>
      </c>
      <c r="AY1630" s="158" t="s">
        <v>161</v>
      </c>
    </row>
    <row r="1631" spans="2:65" s="1" customFormat="1" ht="16.5" customHeight="1">
      <c r="B1631" s="132"/>
      <c r="C1631" s="133" t="s">
        <v>1893</v>
      </c>
      <c r="D1631" s="133" t="s">
        <v>164</v>
      </c>
      <c r="E1631" s="134" t="s">
        <v>1982</v>
      </c>
      <c r="F1631" s="135" t="s">
        <v>1983</v>
      </c>
      <c r="G1631" s="136" t="s">
        <v>340</v>
      </c>
      <c r="H1631" s="137">
        <v>38.3</v>
      </c>
      <c r="I1631" s="138"/>
      <c r="J1631" s="139">
        <f>ROUND(I1631*H1631,2)</f>
        <v>0</v>
      </c>
      <c r="K1631" s="135" t="s">
        <v>168</v>
      </c>
      <c r="L1631" s="33"/>
      <c r="M1631" s="140" t="s">
        <v>3</v>
      </c>
      <c r="N1631" s="141" t="s">
        <v>44</v>
      </c>
      <c r="P1631" s="142">
        <f>O1631*H1631</f>
        <v>0</v>
      </c>
      <c r="Q1631" s="142">
        <v>0</v>
      </c>
      <c r="R1631" s="142">
        <f>Q1631*H1631</f>
        <v>0</v>
      </c>
      <c r="S1631" s="142">
        <v>0</v>
      </c>
      <c r="T1631" s="143">
        <f>S1631*H1631</f>
        <v>0</v>
      </c>
      <c r="AR1631" s="144" t="s">
        <v>310</v>
      </c>
      <c r="AT1631" s="144" t="s">
        <v>164</v>
      </c>
      <c r="AU1631" s="144" t="s">
        <v>82</v>
      </c>
      <c r="AY1631" s="18" t="s">
        <v>161</v>
      </c>
      <c r="BE1631" s="145">
        <f>IF(N1631="základní",J1631,0)</f>
        <v>0</v>
      </c>
      <c r="BF1631" s="145">
        <f>IF(N1631="snížená",J1631,0)</f>
        <v>0</v>
      </c>
      <c r="BG1631" s="145">
        <f>IF(N1631="zákl. přenesená",J1631,0)</f>
        <v>0</v>
      </c>
      <c r="BH1631" s="145">
        <f>IF(N1631="sníž. přenesená",J1631,0)</f>
        <v>0</v>
      </c>
      <c r="BI1631" s="145">
        <f>IF(N1631="nulová",J1631,0)</f>
        <v>0</v>
      </c>
      <c r="BJ1631" s="18" t="s">
        <v>80</v>
      </c>
      <c r="BK1631" s="145">
        <f>ROUND(I1631*H1631,2)</f>
        <v>0</v>
      </c>
      <c r="BL1631" s="18" t="s">
        <v>310</v>
      </c>
      <c r="BM1631" s="144" t="s">
        <v>3820</v>
      </c>
    </row>
    <row r="1632" spans="2:47" s="1" customFormat="1" ht="12">
      <c r="B1632" s="33"/>
      <c r="D1632" s="146" t="s">
        <v>171</v>
      </c>
      <c r="F1632" s="147" t="s">
        <v>1985</v>
      </c>
      <c r="I1632" s="148"/>
      <c r="L1632" s="33"/>
      <c r="M1632" s="149"/>
      <c r="T1632" s="54"/>
      <c r="AT1632" s="18" t="s">
        <v>171</v>
      </c>
      <c r="AU1632" s="18" t="s">
        <v>82</v>
      </c>
    </row>
    <row r="1633" spans="2:51" s="13" customFormat="1" ht="12">
      <c r="B1633" s="157"/>
      <c r="D1633" s="151" t="s">
        <v>173</v>
      </c>
      <c r="E1633" s="158" t="s">
        <v>3</v>
      </c>
      <c r="F1633" s="159" t="s">
        <v>3821</v>
      </c>
      <c r="H1633" s="160">
        <v>38.3</v>
      </c>
      <c r="I1633" s="161"/>
      <c r="L1633" s="157"/>
      <c r="M1633" s="162"/>
      <c r="T1633" s="163"/>
      <c r="AT1633" s="158" t="s">
        <v>173</v>
      </c>
      <c r="AU1633" s="158" t="s">
        <v>82</v>
      </c>
      <c r="AV1633" s="13" t="s">
        <v>82</v>
      </c>
      <c r="AW1633" s="13" t="s">
        <v>32</v>
      </c>
      <c r="AX1633" s="13" t="s">
        <v>80</v>
      </c>
      <c r="AY1633" s="158" t="s">
        <v>161</v>
      </c>
    </row>
    <row r="1634" spans="2:65" s="1" customFormat="1" ht="16.5" customHeight="1">
      <c r="B1634" s="132"/>
      <c r="C1634" s="171" t="s">
        <v>1898</v>
      </c>
      <c r="D1634" s="171" t="s">
        <v>193</v>
      </c>
      <c r="E1634" s="172" t="s">
        <v>1990</v>
      </c>
      <c r="F1634" s="173" t="s">
        <v>1991</v>
      </c>
      <c r="G1634" s="174" t="s">
        <v>340</v>
      </c>
      <c r="H1634" s="175">
        <v>42.13</v>
      </c>
      <c r="I1634" s="176"/>
      <c r="J1634" s="177">
        <f>ROUND(I1634*H1634,2)</f>
        <v>0</v>
      </c>
      <c r="K1634" s="173" t="s">
        <v>168</v>
      </c>
      <c r="L1634" s="178"/>
      <c r="M1634" s="179" t="s">
        <v>3</v>
      </c>
      <c r="N1634" s="180" t="s">
        <v>44</v>
      </c>
      <c r="P1634" s="142">
        <f>O1634*H1634</f>
        <v>0</v>
      </c>
      <c r="Q1634" s="142">
        <v>0.0004</v>
      </c>
      <c r="R1634" s="142">
        <f>Q1634*H1634</f>
        <v>0.016852000000000002</v>
      </c>
      <c r="S1634" s="142">
        <v>0</v>
      </c>
      <c r="T1634" s="143">
        <f>S1634*H1634</f>
        <v>0</v>
      </c>
      <c r="AR1634" s="144" t="s">
        <v>488</v>
      </c>
      <c r="AT1634" s="144" t="s">
        <v>193</v>
      </c>
      <c r="AU1634" s="144" t="s">
        <v>82</v>
      </c>
      <c r="AY1634" s="18" t="s">
        <v>161</v>
      </c>
      <c r="BE1634" s="145">
        <f>IF(N1634="základní",J1634,0)</f>
        <v>0</v>
      </c>
      <c r="BF1634" s="145">
        <f>IF(N1634="snížená",J1634,0)</f>
        <v>0</v>
      </c>
      <c r="BG1634" s="145">
        <f>IF(N1634="zákl. přenesená",J1634,0)</f>
        <v>0</v>
      </c>
      <c r="BH1634" s="145">
        <f>IF(N1634="sníž. přenesená",J1634,0)</f>
        <v>0</v>
      </c>
      <c r="BI1634" s="145">
        <f>IF(N1634="nulová",J1634,0)</f>
        <v>0</v>
      </c>
      <c r="BJ1634" s="18" t="s">
        <v>80</v>
      </c>
      <c r="BK1634" s="145">
        <f>ROUND(I1634*H1634,2)</f>
        <v>0</v>
      </c>
      <c r="BL1634" s="18" t="s">
        <v>310</v>
      </c>
      <c r="BM1634" s="144" t="s">
        <v>3822</v>
      </c>
    </row>
    <row r="1635" spans="2:47" s="1" customFormat="1" ht="12">
      <c r="B1635" s="33"/>
      <c r="D1635" s="146" t="s">
        <v>171</v>
      </c>
      <c r="F1635" s="147" t="s">
        <v>1993</v>
      </c>
      <c r="I1635" s="148"/>
      <c r="L1635" s="33"/>
      <c r="M1635" s="149"/>
      <c r="T1635" s="54"/>
      <c r="AT1635" s="18" t="s">
        <v>171</v>
      </c>
      <c r="AU1635" s="18" t="s">
        <v>82</v>
      </c>
    </row>
    <row r="1636" spans="2:51" s="13" customFormat="1" ht="12">
      <c r="B1636" s="157"/>
      <c r="D1636" s="151" t="s">
        <v>173</v>
      </c>
      <c r="E1636" s="158" t="s">
        <v>3</v>
      </c>
      <c r="F1636" s="159" t="s">
        <v>3823</v>
      </c>
      <c r="H1636" s="160">
        <v>42.13</v>
      </c>
      <c r="I1636" s="161"/>
      <c r="L1636" s="157"/>
      <c r="M1636" s="162"/>
      <c r="T1636" s="163"/>
      <c r="AT1636" s="158" t="s">
        <v>173</v>
      </c>
      <c r="AU1636" s="158" t="s">
        <v>82</v>
      </c>
      <c r="AV1636" s="13" t="s">
        <v>82</v>
      </c>
      <c r="AW1636" s="13" t="s">
        <v>32</v>
      </c>
      <c r="AX1636" s="13" t="s">
        <v>80</v>
      </c>
      <c r="AY1636" s="158" t="s">
        <v>161</v>
      </c>
    </row>
    <row r="1637" spans="2:65" s="1" customFormat="1" ht="49.15" customHeight="1">
      <c r="B1637" s="132"/>
      <c r="C1637" s="133" t="s">
        <v>1911</v>
      </c>
      <c r="D1637" s="133" t="s">
        <v>164</v>
      </c>
      <c r="E1637" s="134" t="s">
        <v>1996</v>
      </c>
      <c r="F1637" s="135" t="s">
        <v>1997</v>
      </c>
      <c r="G1637" s="136" t="s">
        <v>240</v>
      </c>
      <c r="H1637" s="137">
        <v>3.941</v>
      </c>
      <c r="I1637" s="138"/>
      <c r="J1637" s="139">
        <f>ROUND(I1637*H1637,2)</f>
        <v>0</v>
      </c>
      <c r="K1637" s="135" t="s">
        <v>168</v>
      </c>
      <c r="L1637" s="33"/>
      <c r="M1637" s="140" t="s">
        <v>3</v>
      </c>
      <c r="N1637" s="141" t="s">
        <v>44</v>
      </c>
      <c r="P1637" s="142">
        <f>O1637*H1637</f>
        <v>0</v>
      </c>
      <c r="Q1637" s="142">
        <v>0</v>
      </c>
      <c r="R1637" s="142">
        <f>Q1637*H1637</f>
        <v>0</v>
      </c>
      <c r="S1637" s="142">
        <v>0</v>
      </c>
      <c r="T1637" s="143">
        <f>S1637*H1637</f>
        <v>0</v>
      </c>
      <c r="AR1637" s="144" t="s">
        <v>310</v>
      </c>
      <c r="AT1637" s="144" t="s">
        <v>164</v>
      </c>
      <c r="AU1637" s="144" t="s">
        <v>82</v>
      </c>
      <c r="AY1637" s="18" t="s">
        <v>161</v>
      </c>
      <c r="BE1637" s="145">
        <f>IF(N1637="základní",J1637,0)</f>
        <v>0</v>
      </c>
      <c r="BF1637" s="145">
        <f>IF(N1637="snížená",J1637,0)</f>
        <v>0</v>
      </c>
      <c r="BG1637" s="145">
        <f>IF(N1637="zákl. přenesená",J1637,0)</f>
        <v>0</v>
      </c>
      <c r="BH1637" s="145">
        <f>IF(N1637="sníž. přenesená",J1637,0)</f>
        <v>0</v>
      </c>
      <c r="BI1637" s="145">
        <f>IF(N1637="nulová",J1637,0)</f>
        <v>0</v>
      </c>
      <c r="BJ1637" s="18" t="s">
        <v>80</v>
      </c>
      <c r="BK1637" s="145">
        <f>ROUND(I1637*H1637,2)</f>
        <v>0</v>
      </c>
      <c r="BL1637" s="18" t="s">
        <v>310</v>
      </c>
      <c r="BM1637" s="144" t="s">
        <v>3824</v>
      </c>
    </row>
    <row r="1638" spans="2:47" s="1" customFormat="1" ht="12">
      <c r="B1638" s="33"/>
      <c r="D1638" s="146" t="s">
        <v>171</v>
      </c>
      <c r="F1638" s="147" t="s">
        <v>1999</v>
      </c>
      <c r="I1638" s="148"/>
      <c r="L1638" s="33"/>
      <c r="M1638" s="149"/>
      <c r="T1638" s="54"/>
      <c r="AT1638" s="18" t="s">
        <v>171</v>
      </c>
      <c r="AU1638" s="18" t="s">
        <v>82</v>
      </c>
    </row>
    <row r="1639" spans="2:65" s="1" customFormat="1" ht="49.15" customHeight="1">
      <c r="B1639" s="132"/>
      <c r="C1639" s="133" t="s">
        <v>1922</v>
      </c>
      <c r="D1639" s="133" t="s">
        <v>164</v>
      </c>
      <c r="E1639" s="134" t="s">
        <v>2001</v>
      </c>
      <c r="F1639" s="135" t="s">
        <v>2002</v>
      </c>
      <c r="G1639" s="136" t="s">
        <v>240</v>
      </c>
      <c r="H1639" s="137">
        <v>3.941</v>
      </c>
      <c r="I1639" s="138"/>
      <c r="J1639" s="139">
        <f>ROUND(I1639*H1639,2)</f>
        <v>0</v>
      </c>
      <c r="K1639" s="135" t="s">
        <v>168</v>
      </c>
      <c r="L1639" s="33"/>
      <c r="M1639" s="140" t="s">
        <v>3</v>
      </c>
      <c r="N1639" s="141" t="s">
        <v>44</v>
      </c>
      <c r="P1639" s="142">
        <f>O1639*H1639</f>
        <v>0</v>
      </c>
      <c r="Q1639" s="142">
        <v>0</v>
      </c>
      <c r="R1639" s="142">
        <f>Q1639*H1639</f>
        <v>0</v>
      </c>
      <c r="S1639" s="142">
        <v>0</v>
      </c>
      <c r="T1639" s="143">
        <f>S1639*H1639</f>
        <v>0</v>
      </c>
      <c r="AR1639" s="144" t="s">
        <v>310</v>
      </c>
      <c r="AT1639" s="144" t="s">
        <v>164</v>
      </c>
      <c r="AU1639" s="144" t="s">
        <v>82</v>
      </c>
      <c r="AY1639" s="18" t="s">
        <v>161</v>
      </c>
      <c r="BE1639" s="145">
        <f>IF(N1639="základní",J1639,0)</f>
        <v>0</v>
      </c>
      <c r="BF1639" s="145">
        <f>IF(N1639="snížená",J1639,0)</f>
        <v>0</v>
      </c>
      <c r="BG1639" s="145">
        <f>IF(N1639="zákl. přenesená",J1639,0)</f>
        <v>0</v>
      </c>
      <c r="BH1639" s="145">
        <f>IF(N1639="sníž. přenesená",J1639,0)</f>
        <v>0</v>
      </c>
      <c r="BI1639" s="145">
        <f>IF(N1639="nulová",J1639,0)</f>
        <v>0</v>
      </c>
      <c r="BJ1639" s="18" t="s">
        <v>80</v>
      </c>
      <c r="BK1639" s="145">
        <f>ROUND(I1639*H1639,2)</f>
        <v>0</v>
      </c>
      <c r="BL1639" s="18" t="s">
        <v>310</v>
      </c>
      <c r="BM1639" s="144" t="s">
        <v>3825</v>
      </c>
    </row>
    <row r="1640" spans="2:47" s="1" customFormat="1" ht="12">
      <c r="B1640" s="33"/>
      <c r="D1640" s="146" t="s">
        <v>171</v>
      </c>
      <c r="F1640" s="147" t="s">
        <v>2004</v>
      </c>
      <c r="I1640" s="148"/>
      <c r="L1640" s="33"/>
      <c r="M1640" s="149"/>
      <c r="T1640" s="54"/>
      <c r="AT1640" s="18" t="s">
        <v>171</v>
      </c>
      <c r="AU1640" s="18" t="s">
        <v>82</v>
      </c>
    </row>
    <row r="1641" spans="2:63" s="11" customFormat="1" ht="22.9" customHeight="1">
      <c r="B1641" s="120"/>
      <c r="D1641" s="121" t="s">
        <v>72</v>
      </c>
      <c r="E1641" s="130" t="s">
        <v>2005</v>
      </c>
      <c r="F1641" s="130" t="s">
        <v>2006</v>
      </c>
      <c r="I1641" s="123"/>
      <c r="J1641" s="131">
        <f>BK1641</f>
        <v>0</v>
      </c>
      <c r="L1641" s="120"/>
      <c r="M1641" s="125"/>
      <c r="P1641" s="126">
        <f>SUM(P1642:P1705)</f>
        <v>0</v>
      </c>
      <c r="R1641" s="126">
        <f>SUM(R1642:R1705)</f>
        <v>5.2721291</v>
      </c>
      <c r="T1641" s="127">
        <f>SUM(T1642:T1705)</f>
        <v>0</v>
      </c>
      <c r="AR1641" s="121" t="s">
        <v>82</v>
      </c>
      <c r="AT1641" s="128" t="s">
        <v>72</v>
      </c>
      <c r="AU1641" s="128" t="s">
        <v>80</v>
      </c>
      <c r="AY1641" s="121" t="s">
        <v>161</v>
      </c>
      <c r="BK1641" s="129">
        <f>SUM(BK1642:BK1705)</f>
        <v>0</v>
      </c>
    </row>
    <row r="1642" spans="2:65" s="1" customFormat="1" ht="24.2" customHeight="1">
      <c r="B1642" s="132"/>
      <c r="C1642" s="133" t="s">
        <v>1927</v>
      </c>
      <c r="D1642" s="133" t="s">
        <v>164</v>
      </c>
      <c r="E1642" s="134" t="s">
        <v>2008</v>
      </c>
      <c r="F1642" s="135" t="s">
        <v>2009</v>
      </c>
      <c r="G1642" s="136" t="s">
        <v>167</v>
      </c>
      <c r="H1642" s="137">
        <v>177.238</v>
      </c>
      <c r="I1642" s="138"/>
      <c r="J1642" s="139">
        <f>ROUND(I1642*H1642,2)</f>
        <v>0</v>
      </c>
      <c r="K1642" s="135" t="s">
        <v>168</v>
      </c>
      <c r="L1642" s="33"/>
      <c r="M1642" s="140" t="s">
        <v>3</v>
      </c>
      <c r="N1642" s="141" t="s">
        <v>44</v>
      </c>
      <c r="P1642" s="142">
        <f>O1642*H1642</f>
        <v>0</v>
      </c>
      <c r="Q1642" s="142">
        <v>0.0003</v>
      </c>
      <c r="R1642" s="142">
        <f>Q1642*H1642</f>
        <v>0.053171399999999994</v>
      </c>
      <c r="S1642" s="142">
        <v>0</v>
      </c>
      <c r="T1642" s="143">
        <f>S1642*H1642</f>
        <v>0</v>
      </c>
      <c r="AR1642" s="144" t="s">
        <v>310</v>
      </c>
      <c r="AT1642" s="144" t="s">
        <v>164</v>
      </c>
      <c r="AU1642" s="144" t="s">
        <v>82</v>
      </c>
      <c r="AY1642" s="18" t="s">
        <v>161</v>
      </c>
      <c r="BE1642" s="145">
        <f>IF(N1642="základní",J1642,0)</f>
        <v>0</v>
      </c>
      <c r="BF1642" s="145">
        <f>IF(N1642="snížená",J1642,0)</f>
        <v>0</v>
      </c>
      <c r="BG1642" s="145">
        <f>IF(N1642="zákl. přenesená",J1642,0)</f>
        <v>0</v>
      </c>
      <c r="BH1642" s="145">
        <f>IF(N1642="sníž. přenesená",J1642,0)</f>
        <v>0</v>
      </c>
      <c r="BI1642" s="145">
        <f>IF(N1642="nulová",J1642,0)</f>
        <v>0</v>
      </c>
      <c r="BJ1642" s="18" t="s">
        <v>80</v>
      </c>
      <c r="BK1642" s="145">
        <f>ROUND(I1642*H1642,2)</f>
        <v>0</v>
      </c>
      <c r="BL1642" s="18" t="s">
        <v>310</v>
      </c>
      <c r="BM1642" s="144" t="s">
        <v>3826</v>
      </c>
    </row>
    <row r="1643" spans="2:47" s="1" customFormat="1" ht="12">
      <c r="B1643" s="33"/>
      <c r="D1643" s="146" t="s">
        <v>171</v>
      </c>
      <c r="F1643" s="147" t="s">
        <v>2011</v>
      </c>
      <c r="I1643" s="148"/>
      <c r="L1643" s="33"/>
      <c r="M1643" s="149"/>
      <c r="T1643" s="54"/>
      <c r="AT1643" s="18" t="s">
        <v>171</v>
      </c>
      <c r="AU1643" s="18" t="s">
        <v>82</v>
      </c>
    </row>
    <row r="1644" spans="2:51" s="12" customFormat="1" ht="12">
      <c r="B1644" s="150"/>
      <c r="D1644" s="151" t="s">
        <v>173</v>
      </c>
      <c r="E1644" s="152" t="s">
        <v>3</v>
      </c>
      <c r="F1644" s="153" t="s">
        <v>1091</v>
      </c>
      <c r="H1644" s="152" t="s">
        <v>3</v>
      </c>
      <c r="I1644" s="154"/>
      <c r="L1644" s="150"/>
      <c r="M1644" s="155"/>
      <c r="T1644" s="156"/>
      <c r="AT1644" s="152" t="s">
        <v>173</v>
      </c>
      <c r="AU1644" s="152" t="s">
        <v>82</v>
      </c>
      <c r="AV1644" s="12" t="s">
        <v>80</v>
      </c>
      <c r="AW1644" s="12" t="s">
        <v>32</v>
      </c>
      <c r="AX1644" s="12" t="s">
        <v>73</v>
      </c>
      <c r="AY1644" s="152" t="s">
        <v>161</v>
      </c>
    </row>
    <row r="1645" spans="2:51" s="12" customFormat="1" ht="12">
      <c r="B1645" s="150"/>
      <c r="D1645" s="151" t="s">
        <v>173</v>
      </c>
      <c r="E1645" s="152" t="s">
        <v>3</v>
      </c>
      <c r="F1645" s="153" t="s">
        <v>3000</v>
      </c>
      <c r="H1645" s="152" t="s">
        <v>3</v>
      </c>
      <c r="I1645" s="154"/>
      <c r="L1645" s="150"/>
      <c r="M1645" s="155"/>
      <c r="T1645" s="156"/>
      <c r="AT1645" s="152" t="s">
        <v>173</v>
      </c>
      <c r="AU1645" s="152" t="s">
        <v>82</v>
      </c>
      <c r="AV1645" s="12" t="s">
        <v>80</v>
      </c>
      <c r="AW1645" s="12" t="s">
        <v>32</v>
      </c>
      <c r="AX1645" s="12" t="s">
        <v>73</v>
      </c>
      <c r="AY1645" s="152" t="s">
        <v>161</v>
      </c>
    </row>
    <row r="1646" spans="2:51" s="13" customFormat="1" ht="12">
      <c r="B1646" s="157"/>
      <c r="D1646" s="151" t="s">
        <v>173</v>
      </c>
      <c r="E1646" s="158" t="s">
        <v>3</v>
      </c>
      <c r="F1646" s="159" t="s">
        <v>3001</v>
      </c>
      <c r="H1646" s="160">
        <v>10.6</v>
      </c>
      <c r="I1646" s="161"/>
      <c r="L1646" s="157"/>
      <c r="M1646" s="162"/>
      <c r="T1646" s="163"/>
      <c r="AT1646" s="158" t="s">
        <v>173</v>
      </c>
      <c r="AU1646" s="158" t="s">
        <v>82</v>
      </c>
      <c r="AV1646" s="13" t="s">
        <v>82</v>
      </c>
      <c r="AW1646" s="13" t="s">
        <v>32</v>
      </c>
      <c r="AX1646" s="13" t="s">
        <v>73</v>
      </c>
      <c r="AY1646" s="158" t="s">
        <v>161</v>
      </c>
    </row>
    <row r="1647" spans="2:51" s="13" customFormat="1" ht="22.5">
      <c r="B1647" s="157"/>
      <c r="D1647" s="151" t="s">
        <v>173</v>
      </c>
      <c r="E1647" s="158" t="s">
        <v>3</v>
      </c>
      <c r="F1647" s="159" t="s">
        <v>3002</v>
      </c>
      <c r="H1647" s="160">
        <v>23.487</v>
      </c>
      <c r="I1647" s="161"/>
      <c r="L1647" s="157"/>
      <c r="M1647" s="162"/>
      <c r="T1647" s="163"/>
      <c r="AT1647" s="158" t="s">
        <v>173</v>
      </c>
      <c r="AU1647" s="158" t="s">
        <v>82</v>
      </c>
      <c r="AV1647" s="13" t="s">
        <v>82</v>
      </c>
      <c r="AW1647" s="13" t="s">
        <v>32</v>
      </c>
      <c r="AX1647" s="13" t="s">
        <v>73</v>
      </c>
      <c r="AY1647" s="158" t="s">
        <v>161</v>
      </c>
    </row>
    <row r="1648" spans="2:51" s="13" customFormat="1" ht="12">
      <c r="B1648" s="157"/>
      <c r="D1648" s="151" t="s">
        <v>173</v>
      </c>
      <c r="E1648" s="158" t="s">
        <v>3</v>
      </c>
      <c r="F1648" s="159" t="s">
        <v>3003</v>
      </c>
      <c r="H1648" s="160">
        <v>3.729</v>
      </c>
      <c r="I1648" s="161"/>
      <c r="L1648" s="157"/>
      <c r="M1648" s="162"/>
      <c r="T1648" s="163"/>
      <c r="AT1648" s="158" t="s">
        <v>173</v>
      </c>
      <c r="AU1648" s="158" t="s">
        <v>82</v>
      </c>
      <c r="AV1648" s="13" t="s">
        <v>82</v>
      </c>
      <c r="AW1648" s="13" t="s">
        <v>32</v>
      </c>
      <c r="AX1648" s="13" t="s">
        <v>73</v>
      </c>
      <c r="AY1648" s="158" t="s">
        <v>161</v>
      </c>
    </row>
    <row r="1649" spans="2:51" s="12" customFormat="1" ht="12">
      <c r="B1649" s="150"/>
      <c r="D1649" s="151" t="s">
        <v>173</v>
      </c>
      <c r="E1649" s="152" t="s">
        <v>3</v>
      </c>
      <c r="F1649" s="153" t="s">
        <v>3004</v>
      </c>
      <c r="H1649" s="152" t="s">
        <v>3</v>
      </c>
      <c r="I1649" s="154"/>
      <c r="L1649" s="150"/>
      <c r="M1649" s="155"/>
      <c r="T1649" s="156"/>
      <c r="AT1649" s="152" t="s">
        <v>173</v>
      </c>
      <c r="AU1649" s="152" t="s">
        <v>82</v>
      </c>
      <c r="AV1649" s="12" t="s">
        <v>80</v>
      </c>
      <c r="AW1649" s="12" t="s">
        <v>32</v>
      </c>
      <c r="AX1649" s="12" t="s">
        <v>73</v>
      </c>
      <c r="AY1649" s="152" t="s">
        <v>161</v>
      </c>
    </row>
    <row r="1650" spans="2:51" s="13" customFormat="1" ht="12">
      <c r="B1650" s="157"/>
      <c r="D1650" s="151" t="s">
        <v>173</v>
      </c>
      <c r="E1650" s="158" t="s">
        <v>3</v>
      </c>
      <c r="F1650" s="159" t="s">
        <v>3005</v>
      </c>
      <c r="H1650" s="160">
        <v>12.512</v>
      </c>
      <c r="I1650" s="161"/>
      <c r="L1650" s="157"/>
      <c r="M1650" s="162"/>
      <c r="T1650" s="163"/>
      <c r="AT1650" s="158" t="s">
        <v>173</v>
      </c>
      <c r="AU1650" s="158" t="s">
        <v>82</v>
      </c>
      <c r="AV1650" s="13" t="s">
        <v>82</v>
      </c>
      <c r="AW1650" s="13" t="s">
        <v>32</v>
      </c>
      <c r="AX1650" s="13" t="s">
        <v>73</v>
      </c>
      <c r="AY1650" s="158" t="s">
        <v>161</v>
      </c>
    </row>
    <row r="1651" spans="2:51" s="12" customFormat="1" ht="12">
      <c r="B1651" s="150"/>
      <c r="D1651" s="151" t="s">
        <v>173</v>
      </c>
      <c r="E1651" s="152" t="s">
        <v>3</v>
      </c>
      <c r="F1651" s="153" t="s">
        <v>3006</v>
      </c>
      <c r="H1651" s="152" t="s">
        <v>3</v>
      </c>
      <c r="I1651" s="154"/>
      <c r="L1651" s="150"/>
      <c r="M1651" s="155"/>
      <c r="T1651" s="156"/>
      <c r="AT1651" s="152" t="s">
        <v>173</v>
      </c>
      <c r="AU1651" s="152" t="s">
        <v>82</v>
      </c>
      <c r="AV1651" s="12" t="s">
        <v>80</v>
      </c>
      <c r="AW1651" s="12" t="s">
        <v>32</v>
      </c>
      <c r="AX1651" s="12" t="s">
        <v>73</v>
      </c>
      <c r="AY1651" s="152" t="s">
        <v>161</v>
      </c>
    </row>
    <row r="1652" spans="2:51" s="13" customFormat="1" ht="22.5">
      <c r="B1652" s="157"/>
      <c r="D1652" s="151" t="s">
        <v>173</v>
      </c>
      <c r="E1652" s="158" t="s">
        <v>3</v>
      </c>
      <c r="F1652" s="159" t="s">
        <v>3007</v>
      </c>
      <c r="H1652" s="160">
        <v>34.887</v>
      </c>
      <c r="I1652" s="161"/>
      <c r="L1652" s="157"/>
      <c r="M1652" s="162"/>
      <c r="T1652" s="163"/>
      <c r="AT1652" s="158" t="s">
        <v>173</v>
      </c>
      <c r="AU1652" s="158" t="s">
        <v>82</v>
      </c>
      <c r="AV1652" s="13" t="s">
        <v>82</v>
      </c>
      <c r="AW1652" s="13" t="s">
        <v>32</v>
      </c>
      <c r="AX1652" s="13" t="s">
        <v>73</v>
      </c>
      <c r="AY1652" s="158" t="s">
        <v>161</v>
      </c>
    </row>
    <row r="1653" spans="2:51" s="12" customFormat="1" ht="12">
      <c r="B1653" s="150"/>
      <c r="D1653" s="151" t="s">
        <v>173</v>
      </c>
      <c r="E1653" s="152" t="s">
        <v>3</v>
      </c>
      <c r="F1653" s="153" t="s">
        <v>3008</v>
      </c>
      <c r="H1653" s="152" t="s">
        <v>3</v>
      </c>
      <c r="I1653" s="154"/>
      <c r="L1653" s="150"/>
      <c r="M1653" s="155"/>
      <c r="T1653" s="156"/>
      <c r="AT1653" s="152" t="s">
        <v>173</v>
      </c>
      <c r="AU1653" s="152" t="s">
        <v>82</v>
      </c>
      <c r="AV1653" s="12" t="s">
        <v>80</v>
      </c>
      <c r="AW1653" s="12" t="s">
        <v>32</v>
      </c>
      <c r="AX1653" s="12" t="s">
        <v>73</v>
      </c>
      <c r="AY1653" s="152" t="s">
        <v>161</v>
      </c>
    </row>
    <row r="1654" spans="2:51" s="13" customFormat="1" ht="12">
      <c r="B1654" s="157"/>
      <c r="D1654" s="151" t="s">
        <v>173</v>
      </c>
      <c r="E1654" s="158" t="s">
        <v>3</v>
      </c>
      <c r="F1654" s="159" t="s">
        <v>3009</v>
      </c>
      <c r="H1654" s="160">
        <v>7.72</v>
      </c>
      <c r="I1654" s="161"/>
      <c r="L1654" s="157"/>
      <c r="M1654" s="162"/>
      <c r="T1654" s="163"/>
      <c r="AT1654" s="158" t="s">
        <v>173</v>
      </c>
      <c r="AU1654" s="158" t="s">
        <v>82</v>
      </c>
      <c r="AV1654" s="13" t="s">
        <v>82</v>
      </c>
      <c r="AW1654" s="13" t="s">
        <v>32</v>
      </c>
      <c r="AX1654" s="13" t="s">
        <v>73</v>
      </c>
      <c r="AY1654" s="158" t="s">
        <v>161</v>
      </c>
    </row>
    <row r="1655" spans="2:51" s="12" customFormat="1" ht="12">
      <c r="B1655" s="150"/>
      <c r="D1655" s="151" t="s">
        <v>173</v>
      </c>
      <c r="E1655" s="152" t="s">
        <v>3</v>
      </c>
      <c r="F1655" s="153" t="s">
        <v>3010</v>
      </c>
      <c r="H1655" s="152" t="s">
        <v>3</v>
      </c>
      <c r="I1655" s="154"/>
      <c r="L1655" s="150"/>
      <c r="M1655" s="155"/>
      <c r="T1655" s="156"/>
      <c r="AT1655" s="152" t="s">
        <v>173</v>
      </c>
      <c r="AU1655" s="152" t="s">
        <v>82</v>
      </c>
      <c r="AV1655" s="12" t="s">
        <v>80</v>
      </c>
      <c r="AW1655" s="12" t="s">
        <v>32</v>
      </c>
      <c r="AX1655" s="12" t="s">
        <v>73</v>
      </c>
      <c r="AY1655" s="152" t="s">
        <v>161</v>
      </c>
    </row>
    <row r="1656" spans="2:51" s="13" customFormat="1" ht="22.5">
      <c r="B1656" s="157"/>
      <c r="D1656" s="151" t="s">
        <v>173</v>
      </c>
      <c r="E1656" s="158" t="s">
        <v>3</v>
      </c>
      <c r="F1656" s="159" t="s">
        <v>3011</v>
      </c>
      <c r="H1656" s="160">
        <v>85.47</v>
      </c>
      <c r="I1656" s="161"/>
      <c r="L1656" s="157"/>
      <c r="M1656" s="162"/>
      <c r="T1656" s="163"/>
      <c r="AT1656" s="158" t="s">
        <v>173</v>
      </c>
      <c r="AU1656" s="158" t="s">
        <v>82</v>
      </c>
      <c r="AV1656" s="13" t="s">
        <v>82</v>
      </c>
      <c r="AW1656" s="13" t="s">
        <v>32</v>
      </c>
      <c r="AX1656" s="13" t="s">
        <v>73</v>
      </c>
      <c r="AY1656" s="158" t="s">
        <v>161</v>
      </c>
    </row>
    <row r="1657" spans="2:51" s="13" customFormat="1" ht="22.5">
      <c r="B1657" s="157"/>
      <c r="D1657" s="151" t="s">
        <v>173</v>
      </c>
      <c r="E1657" s="158" t="s">
        <v>3</v>
      </c>
      <c r="F1657" s="159" t="s">
        <v>3012</v>
      </c>
      <c r="H1657" s="160">
        <v>-15.678</v>
      </c>
      <c r="I1657" s="161"/>
      <c r="L1657" s="157"/>
      <c r="M1657" s="162"/>
      <c r="T1657" s="163"/>
      <c r="AT1657" s="158" t="s">
        <v>173</v>
      </c>
      <c r="AU1657" s="158" t="s">
        <v>82</v>
      </c>
      <c r="AV1657" s="13" t="s">
        <v>82</v>
      </c>
      <c r="AW1657" s="13" t="s">
        <v>32</v>
      </c>
      <c r="AX1657" s="13" t="s">
        <v>73</v>
      </c>
      <c r="AY1657" s="158" t="s">
        <v>161</v>
      </c>
    </row>
    <row r="1658" spans="2:51" s="13" customFormat="1" ht="12">
      <c r="B1658" s="157"/>
      <c r="D1658" s="151" t="s">
        <v>173</v>
      </c>
      <c r="E1658" s="158" t="s">
        <v>3</v>
      </c>
      <c r="F1658" s="159" t="s">
        <v>3013</v>
      </c>
      <c r="H1658" s="160">
        <v>2.316</v>
      </c>
      <c r="I1658" s="161"/>
      <c r="L1658" s="157"/>
      <c r="M1658" s="162"/>
      <c r="T1658" s="163"/>
      <c r="AT1658" s="158" t="s">
        <v>173</v>
      </c>
      <c r="AU1658" s="158" t="s">
        <v>82</v>
      </c>
      <c r="AV1658" s="13" t="s">
        <v>82</v>
      </c>
      <c r="AW1658" s="13" t="s">
        <v>32</v>
      </c>
      <c r="AX1658" s="13" t="s">
        <v>73</v>
      </c>
      <c r="AY1658" s="158" t="s">
        <v>161</v>
      </c>
    </row>
    <row r="1659" spans="2:51" s="12" customFormat="1" ht="12">
      <c r="B1659" s="150"/>
      <c r="D1659" s="151" t="s">
        <v>173</v>
      </c>
      <c r="E1659" s="152" t="s">
        <v>3</v>
      </c>
      <c r="F1659" s="153" t="s">
        <v>3014</v>
      </c>
      <c r="H1659" s="152" t="s">
        <v>3</v>
      </c>
      <c r="I1659" s="154"/>
      <c r="L1659" s="150"/>
      <c r="M1659" s="155"/>
      <c r="T1659" s="156"/>
      <c r="AT1659" s="152" t="s">
        <v>173</v>
      </c>
      <c r="AU1659" s="152" t="s">
        <v>82</v>
      </c>
      <c r="AV1659" s="12" t="s">
        <v>80</v>
      </c>
      <c r="AW1659" s="12" t="s">
        <v>32</v>
      </c>
      <c r="AX1659" s="12" t="s">
        <v>73</v>
      </c>
      <c r="AY1659" s="152" t="s">
        <v>161</v>
      </c>
    </row>
    <row r="1660" spans="2:51" s="13" customFormat="1" ht="12">
      <c r="B1660" s="157"/>
      <c r="D1660" s="151" t="s">
        <v>173</v>
      </c>
      <c r="E1660" s="158" t="s">
        <v>3</v>
      </c>
      <c r="F1660" s="159" t="s">
        <v>3015</v>
      </c>
      <c r="H1660" s="160">
        <v>3.99</v>
      </c>
      <c r="I1660" s="161"/>
      <c r="L1660" s="157"/>
      <c r="M1660" s="162"/>
      <c r="T1660" s="163"/>
      <c r="AT1660" s="158" t="s">
        <v>173</v>
      </c>
      <c r="AU1660" s="158" t="s">
        <v>82</v>
      </c>
      <c r="AV1660" s="13" t="s">
        <v>82</v>
      </c>
      <c r="AW1660" s="13" t="s">
        <v>32</v>
      </c>
      <c r="AX1660" s="13" t="s">
        <v>73</v>
      </c>
      <c r="AY1660" s="158" t="s">
        <v>161</v>
      </c>
    </row>
    <row r="1661" spans="2:51" s="12" customFormat="1" ht="12">
      <c r="B1661" s="150"/>
      <c r="D1661" s="151" t="s">
        <v>173</v>
      </c>
      <c r="E1661" s="152" t="s">
        <v>3</v>
      </c>
      <c r="F1661" s="153" t="s">
        <v>3016</v>
      </c>
      <c r="H1661" s="152" t="s">
        <v>3</v>
      </c>
      <c r="I1661" s="154"/>
      <c r="L1661" s="150"/>
      <c r="M1661" s="155"/>
      <c r="T1661" s="156"/>
      <c r="AT1661" s="152" t="s">
        <v>173</v>
      </c>
      <c r="AU1661" s="152" t="s">
        <v>82</v>
      </c>
      <c r="AV1661" s="12" t="s">
        <v>80</v>
      </c>
      <c r="AW1661" s="12" t="s">
        <v>32</v>
      </c>
      <c r="AX1661" s="12" t="s">
        <v>73</v>
      </c>
      <c r="AY1661" s="152" t="s">
        <v>161</v>
      </c>
    </row>
    <row r="1662" spans="2:51" s="13" customFormat="1" ht="12">
      <c r="B1662" s="157"/>
      <c r="D1662" s="151" t="s">
        <v>173</v>
      </c>
      <c r="E1662" s="158" t="s">
        <v>3</v>
      </c>
      <c r="F1662" s="159" t="s">
        <v>3827</v>
      </c>
      <c r="H1662" s="160">
        <v>7.47</v>
      </c>
      <c r="I1662" s="161"/>
      <c r="L1662" s="157"/>
      <c r="M1662" s="162"/>
      <c r="T1662" s="163"/>
      <c r="AT1662" s="158" t="s">
        <v>173</v>
      </c>
      <c r="AU1662" s="158" t="s">
        <v>82</v>
      </c>
      <c r="AV1662" s="13" t="s">
        <v>82</v>
      </c>
      <c r="AW1662" s="13" t="s">
        <v>32</v>
      </c>
      <c r="AX1662" s="13" t="s">
        <v>73</v>
      </c>
      <c r="AY1662" s="158" t="s">
        <v>161</v>
      </c>
    </row>
    <row r="1663" spans="2:51" s="15" customFormat="1" ht="12">
      <c r="B1663" s="181"/>
      <c r="D1663" s="151" t="s">
        <v>173</v>
      </c>
      <c r="E1663" s="182" t="s">
        <v>3</v>
      </c>
      <c r="F1663" s="183" t="s">
        <v>432</v>
      </c>
      <c r="H1663" s="184">
        <v>176.50300000000001</v>
      </c>
      <c r="I1663" s="185"/>
      <c r="L1663" s="181"/>
      <c r="M1663" s="186"/>
      <c r="T1663" s="187"/>
      <c r="AT1663" s="182" t="s">
        <v>173</v>
      </c>
      <c r="AU1663" s="182" t="s">
        <v>82</v>
      </c>
      <c r="AV1663" s="15" t="s">
        <v>199</v>
      </c>
      <c r="AW1663" s="15" t="s">
        <v>32</v>
      </c>
      <c r="AX1663" s="15" t="s">
        <v>73</v>
      </c>
      <c r="AY1663" s="182" t="s">
        <v>161</v>
      </c>
    </row>
    <row r="1664" spans="2:51" s="12" customFormat="1" ht="12">
      <c r="B1664" s="150"/>
      <c r="D1664" s="151" t="s">
        <v>173</v>
      </c>
      <c r="E1664" s="152" t="s">
        <v>3</v>
      </c>
      <c r="F1664" s="153" t="s">
        <v>709</v>
      </c>
      <c r="H1664" s="152" t="s">
        <v>3</v>
      </c>
      <c r="I1664" s="154"/>
      <c r="L1664" s="150"/>
      <c r="M1664" s="155"/>
      <c r="T1664" s="156"/>
      <c r="AT1664" s="152" t="s">
        <v>173</v>
      </c>
      <c r="AU1664" s="152" t="s">
        <v>82</v>
      </c>
      <c r="AV1664" s="12" t="s">
        <v>80</v>
      </c>
      <c r="AW1664" s="12" t="s">
        <v>32</v>
      </c>
      <c r="AX1664" s="12" t="s">
        <v>73</v>
      </c>
      <c r="AY1664" s="152" t="s">
        <v>161</v>
      </c>
    </row>
    <row r="1665" spans="2:51" s="13" customFormat="1" ht="12">
      <c r="B1665" s="157"/>
      <c r="D1665" s="151" t="s">
        <v>173</v>
      </c>
      <c r="E1665" s="158" t="s">
        <v>3</v>
      </c>
      <c r="F1665" s="159" t="s">
        <v>3828</v>
      </c>
      <c r="H1665" s="160">
        <v>0.735</v>
      </c>
      <c r="I1665" s="161"/>
      <c r="L1665" s="157"/>
      <c r="M1665" s="162"/>
      <c r="T1665" s="163"/>
      <c r="AT1665" s="158" t="s">
        <v>173</v>
      </c>
      <c r="AU1665" s="158" t="s">
        <v>82</v>
      </c>
      <c r="AV1665" s="13" t="s">
        <v>82</v>
      </c>
      <c r="AW1665" s="13" t="s">
        <v>32</v>
      </c>
      <c r="AX1665" s="13" t="s">
        <v>73</v>
      </c>
      <c r="AY1665" s="158" t="s">
        <v>161</v>
      </c>
    </row>
    <row r="1666" spans="2:51" s="14" customFormat="1" ht="12">
      <c r="B1666" s="164"/>
      <c r="D1666" s="151" t="s">
        <v>173</v>
      </c>
      <c r="E1666" s="165" t="s">
        <v>3</v>
      </c>
      <c r="F1666" s="166" t="s">
        <v>192</v>
      </c>
      <c r="H1666" s="167">
        <v>177.23800000000003</v>
      </c>
      <c r="I1666" s="168"/>
      <c r="L1666" s="164"/>
      <c r="M1666" s="169"/>
      <c r="T1666" s="170"/>
      <c r="AT1666" s="165" t="s">
        <v>173</v>
      </c>
      <c r="AU1666" s="165" t="s">
        <v>82</v>
      </c>
      <c r="AV1666" s="14" t="s">
        <v>169</v>
      </c>
      <c r="AW1666" s="14" t="s">
        <v>32</v>
      </c>
      <c r="AX1666" s="14" t="s">
        <v>80</v>
      </c>
      <c r="AY1666" s="165" t="s">
        <v>161</v>
      </c>
    </row>
    <row r="1667" spans="2:65" s="1" customFormat="1" ht="37.9" customHeight="1">
      <c r="B1667" s="132"/>
      <c r="C1667" s="133" t="s">
        <v>1932</v>
      </c>
      <c r="D1667" s="133" t="s">
        <v>164</v>
      </c>
      <c r="E1667" s="134" t="s">
        <v>2013</v>
      </c>
      <c r="F1667" s="135" t="s">
        <v>2014</v>
      </c>
      <c r="G1667" s="136" t="s">
        <v>167</v>
      </c>
      <c r="H1667" s="137">
        <v>177.238</v>
      </c>
      <c r="I1667" s="138"/>
      <c r="J1667" s="139">
        <f>ROUND(I1667*H1667,2)</f>
        <v>0</v>
      </c>
      <c r="K1667" s="135" t="s">
        <v>168</v>
      </c>
      <c r="L1667" s="33"/>
      <c r="M1667" s="140" t="s">
        <v>3</v>
      </c>
      <c r="N1667" s="141" t="s">
        <v>44</v>
      </c>
      <c r="P1667" s="142">
        <f>O1667*H1667</f>
        <v>0</v>
      </c>
      <c r="Q1667" s="142">
        <v>0.0073</v>
      </c>
      <c r="R1667" s="142">
        <f>Q1667*H1667</f>
        <v>1.2938374</v>
      </c>
      <c r="S1667" s="142">
        <v>0</v>
      </c>
      <c r="T1667" s="143">
        <f>S1667*H1667</f>
        <v>0</v>
      </c>
      <c r="AR1667" s="144" t="s">
        <v>310</v>
      </c>
      <c r="AT1667" s="144" t="s">
        <v>164</v>
      </c>
      <c r="AU1667" s="144" t="s">
        <v>82</v>
      </c>
      <c r="AY1667" s="18" t="s">
        <v>161</v>
      </c>
      <c r="BE1667" s="145">
        <f>IF(N1667="základní",J1667,0)</f>
        <v>0</v>
      </c>
      <c r="BF1667" s="145">
        <f>IF(N1667="snížená",J1667,0)</f>
        <v>0</v>
      </c>
      <c r="BG1667" s="145">
        <f>IF(N1667="zákl. přenesená",J1667,0)</f>
        <v>0</v>
      </c>
      <c r="BH1667" s="145">
        <f>IF(N1667="sníž. přenesená",J1667,0)</f>
        <v>0</v>
      </c>
      <c r="BI1667" s="145">
        <f>IF(N1667="nulová",J1667,0)</f>
        <v>0</v>
      </c>
      <c r="BJ1667" s="18" t="s">
        <v>80</v>
      </c>
      <c r="BK1667" s="145">
        <f>ROUND(I1667*H1667,2)</f>
        <v>0</v>
      </c>
      <c r="BL1667" s="18" t="s">
        <v>310</v>
      </c>
      <c r="BM1667" s="144" t="s">
        <v>3829</v>
      </c>
    </row>
    <row r="1668" spans="2:47" s="1" customFormat="1" ht="12">
      <c r="B1668" s="33"/>
      <c r="D1668" s="146" t="s">
        <v>171</v>
      </c>
      <c r="F1668" s="147" t="s">
        <v>2016</v>
      </c>
      <c r="I1668" s="148"/>
      <c r="L1668" s="33"/>
      <c r="M1668" s="149"/>
      <c r="T1668" s="54"/>
      <c r="AT1668" s="18" t="s">
        <v>171</v>
      </c>
      <c r="AU1668" s="18" t="s">
        <v>82</v>
      </c>
    </row>
    <row r="1669" spans="2:51" s="12" customFormat="1" ht="12">
      <c r="B1669" s="150"/>
      <c r="D1669" s="151" t="s">
        <v>173</v>
      </c>
      <c r="E1669" s="152" t="s">
        <v>3</v>
      </c>
      <c r="F1669" s="153" t="s">
        <v>3000</v>
      </c>
      <c r="H1669" s="152" t="s">
        <v>3</v>
      </c>
      <c r="I1669" s="154"/>
      <c r="L1669" s="150"/>
      <c r="M1669" s="155"/>
      <c r="T1669" s="156"/>
      <c r="AT1669" s="152" t="s">
        <v>173</v>
      </c>
      <c r="AU1669" s="152" t="s">
        <v>82</v>
      </c>
      <c r="AV1669" s="12" t="s">
        <v>80</v>
      </c>
      <c r="AW1669" s="12" t="s">
        <v>32</v>
      </c>
      <c r="AX1669" s="12" t="s">
        <v>73</v>
      </c>
      <c r="AY1669" s="152" t="s">
        <v>161</v>
      </c>
    </row>
    <row r="1670" spans="2:51" s="13" customFormat="1" ht="12">
      <c r="B1670" s="157"/>
      <c r="D1670" s="151" t="s">
        <v>173</v>
      </c>
      <c r="E1670" s="158" t="s">
        <v>3</v>
      </c>
      <c r="F1670" s="159" t="s">
        <v>3001</v>
      </c>
      <c r="H1670" s="160">
        <v>10.6</v>
      </c>
      <c r="I1670" s="161"/>
      <c r="L1670" s="157"/>
      <c r="M1670" s="162"/>
      <c r="T1670" s="163"/>
      <c r="AT1670" s="158" t="s">
        <v>173</v>
      </c>
      <c r="AU1670" s="158" t="s">
        <v>82</v>
      </c>
      <c r="AV1670" s="13" t="s">
        <v>82</v>
      </c>
      <c r="AW1670" s="13" t="s">
        <v>32</v>
      </c>
      <c r="AX1670" s="13" t="s">
        <v>73</v>
      </c>
      <c r="AY1670" s="158" t="s">
        <v>161</v>
      </c>
    </row>
    <row r="1671" spans="2:51" s="13" customFormat="1" ht="22.5">
      <c r="B1671" s="157"/>
      <c r="D1671" s="151" t="s">
        <v>173</v>
      </c>
      <c r="E1671" s="158" t="s">
        <v>3</v>
      </c>
      <c r="F1671" s="159" t="s">
        <v>3002</v>
      </c>
      <c r="H1671" s="160">
        <v>23.487</v>
      </c>
      <c r="I1671" s="161"/>
      <c r="L1671" s="157"/>
      <c r="M1671" s="162"/>
      <c r="T1671" s="163"/>
      <c r="AT1671" s="158" t="s">
        <v>173</v>
      </c>
      <c r="AU1671" s="158" t="s">
        <v>82</v>
      </c>
      <c r="AV1671" s="13" t="s">
        <v>82</v>
      </c>
      <c r="AW1671" s="13" t="s">
        <v>32</v>
      </c>
      <c r="AX1671" s="13" t="s">
        <v>73</v>
      </c>
      <c r="AY1671" s="158" t="s">
        <v>161</v>
      </c>
    </row>
    <row r="1672" spans="2:51" s="13" customFormat="1" ht="12">
      <c r="B1672" s="157"/>
      <c r="D1672" s="151" t="s">
        <v>173</v>
      </c>
      <c r="E1672" s="158" t="s">
        <v>3</v>
      </c>
      <c r="F1672" s="159" t="s">
        <v>3003</v>
      </c>
      <c r="H1672" s="160">
        <v>3.729</v>
      </c>
      <c r="I1672" s="161"/>
      <c r="L1672" s="157"/>
      <c r="M1672" s="162"/>
      <c r="T1672" s="163"/>
      <c r="AT1672" s="158" t="s">
        <v>173</v>
      </c>
      <c r="AU1672" s="158" t="s">
        <v>82</v>
      </c>
      <c r="AV1672" s="13" t="s">
        <v>82</v>
      </c>
      <c r="AW1672" s="13" t="s">
        <v>32</v>
      </c>
      <c r="AX1672" s="13" t="s">
        <v>73</v>
      </c>
      <c r="AY1672" s="158" t="s">
        <v>161</v>
      </c>
    </row>
    <row r="1673" spans="2:51" s="12" customFormat="1" ht="12">
      <c r="B1673" s="150"/>
      <c r="D1673" s="151" t="s">
        <v>173</v>
      </c>
      <c r="E1673" s="152" t="s">
        <v>3</v>
      </c>
      <c r="F1673" s="153" t="s">
        <v>3004</v>
      </c>
      <c r="H1673" s="152" t="s">
        <v>3</v>
      </c>
      <c r="I1673" s="154"/>
      <c r="L1673" s="150"/>
      <c r="M1673" s="155"/>
      <c r="T1673" s="156"/>
      <c r="AT1673" s="152" t="s">
        <v>173</v>
      </c>
      <c r="AU1673" s="152" t="s">
        <v>82</v>
      </c>
      <c r="AV1673" s="12" t="s">
        <v>80</v>
      </c>
      <c r="AW1673" s="12" t="s">
        <v>32</v>
      </c>
      <c r="AX1673" s="12" t="s">
        <v>73</v>
      </c>
      <c r="AY1673" s="152" t="s">
        <v>161</v>
      </c>
    </row>
    <row r="1674" spans="2:51" s="13" customFormat="1" ht="12">
      <c r="B1674" s="157"/>
      <c r="D1674" s="151" t="s">
        <v>173</v>
      </c>
      <c r="E1674" s="158" t="s">
        <v>3</v>
      </c>
      <c r="F1674" s="159" t="s">
        <v>3005</v>
      </c>
      <c r="H1674" s="160">
        <v>12.512</v>
      </c>
      <c r="I1674" s="161"/>
      <c r="L1674" s="157"/>
      <c r="M1674" s="162"/>
      <c r="T1674" s="163"/>
      <c r="AT1674" s="158" t="s">
        <v>173</v>
      </c>
      <c r="AU1674" s="158" t="s">
        <v>82</v>
      </c>
      <c r="AV1674" s="13" t="s">
        <v>82</v>
      </c>
      <c r="AW1674" s="13" t="s">
        <v>32</v>
      </c>
      <c r="AX1674" s="13" t="s">
        <v>73</v>
      </c>
      <c r="AY1674" s="158" t="s">
        <v>161</v>
      </c>
    </row>
    <row r="1675" spans="2:51" s="12" customFormat="1" ht="12">
      <c r="B1675" s="150"/>
      <c r="D1675" s="151" t="s">
        <v>173</v>
      </c>
      <c r="E1675" s="152" t="s">
        <v>3</v>
      </c>
      <c r="F1675" s="153" t="s">
        <v>3006</v>
      </c>
      <c r="H1675" s="152" t="s">
        <v>3</v>
      </c>
      <c r="I1675" s="154"/>
      <c r="L1675" s="150"/>
      <c r="M1675" s="155"/>
      <c r="T1675" s="156"/>
      <c r="AT1675" s="152" t="s">
        <v>173</v>
      </c>
      <c r="AU1675" s="152" t="s">
        <v>82</v>
      </c>
      <c r="AV1675" s="12" t="s">
        <v>80</v>
      </c>
      <c r="AW1675" s="12" t="s">
        <v>32</v>
      </c>
      <c r="AX1675" s="12" t="s">
        <v>73</v>
      </c>
      <c r="AY1675" s="152" t="s">
        <v>161</v>
      </c>
    </row>
    <row r="1676" spans="2:51" s="13" customFormat="1" ht="22.5">
      <c r="B1676" s="157"/>
      <c r="D1676" s="151" t="s">
        <v>173</v>
      </c>
      <c r="E1676" s="158" t="s">
        <v>3</v>
      </c>
      <c r="F1676" s="159" t="s">
        <v>3007</v>
      </c>
      <c r="H1676" s="160">
        <v>34.887</v>
      </c>
      <c r="I1676" s="161"/>
      <c r="L1676" s="157"/>
      <c r="M1676" s="162"/>
      <c r="T1676" s="163"/>
      <c r="AT1676" s="158" t="s">
        <v>173</v>
      </c>
      <c r="AU1676" s="158" t="s">
        <v>82</v>
      </c>
      <c r="AV1676" s="13" t="s">
        <v>82</v>
      </c>
      <c r="AW1676" s="13" t="s">
        <v>32</v>
      </c>
      <c r="AX1676" s="13" t="s">
        <v>73</v>
      </c>
      <c r="AY1676" s="158" t="s">
        <v>161</v>
      </c>
    </row>
    <row r="1677" spans="2:51" s="12" customFormat="1" ht="12">
      <c r="B1677" s="150"/>
      <c r="D1677" s="151" t="s">
        <v>173</v>
      </c>
      <c r="E1677" s="152" t="s">
        <v>3</v>
      </c>
      <c r="F1677" s="153" t="s">
        <v>3008</v>
      </c>
      <c r="H1677" s="152" t="s">
        <v>3</v>
      </c>
      <c r="I1677" s="154"/>
      <c r="L1677" s="150"/>
      <c r="M1677" s="155"/>
      <c r="T1677" s="156"/>
      <c r="AT1677" s="152" t="s">
        <v>173</v>
      </c>
      <c r="AU1677" s="152" t="s">
        <v>82</v>
      </c>
      <c r="AV1677" s="12" t="s">
        <v>80</v>
      </c>
      <c r="AW1677" s="12" t="s">
        <v>32</v>
      </c>
      <c r="AX1677" s="12" t="s">
        <v>73</v>
      </c>
      <c r="AY1677" s="152" t="s">
        <v>161</v>
      </c>
    </row>
    <row r="1678" spans="2:51" s="13" customFormat="1" ht="12">
      <c r="B1678" s="157"/>
      <c r="D1678" s="151" t="s">
        <v>173</v>
      </c>
      <c r="E1678" s="158" t="s">
        <v>3</v>
      </c>
      <c r="F1678" s="159" t="s">
        <v>3009</v>
      </c>
      <c r="H1678" s="160">
        <v>7.72</v>
      </c>
      <c r="I1678" s="161"/>
      <c r="L1678" s="157"/>
      <c r="M1678" s="162"/>
      <c r="T1678" s="163"/>
      <c r="AT1678" s="158" t="s">
        <v>173</v>
      </c>
      <c r="AU1678" s="158" t="s">
        <v>82</v>
      </c>
      <c r="AV1678" s="13" t="s">
        <v>82</v>
      </c>
      <c r="AW1678" s="13" t="s">
        <v>32</v>
      </c>
      <c r="AX1678" s="13" t="s">
        <v>73</v>
      </c>
      <c r="AY1678" s="158" t="s">
        <v>161</v>
      </c>
    </row>
    <row r="1679" spans="2:51" s="12" customFormat="1" ht="12">
      <c r="B1679" s="150"/>
      <c r="D1679" s="151" t="s">
        <v>173</v>
      </c>
      <c r="E1679" s="152" t="s">
        <v>3</v>
      </c>
      <c r="F1679" s="153" t="s">
        <v>3010</v>
      </c>
      <c r="H1679" s="152" t="s">
        <v>3</v>
      </c>
      <c r="I1679" s="154"/>
      <c r="L1679" s="150"/>
      <c r="M1679" s="155"/>
      <c r="T1679" s="156"/>
      <c r="AT1679" s="152" t="s">
        <v>173</v>
      </c>
      <c r="AU1679" s="152" t="s">
        <v>82</v>
      </c>
      <c r="AV1679" s="12" t="s">
        <v>80</v>
      </c>
      <c r="AW1679" s="12" t="s">
        <v>32</v>
      </c>
      <c r="AX1679" s="12" t="s">
        <v>73</v>
      </c>
      <c r="AY1679" s="152" t="s">
        <v>161</v>
      </c>
    </row>
    <row r="1680" spans="2:51" s="13" customFormat="1" ht="22.5">
      <c r="B1680" s="157"/>
      <c r="D1680" s="151" t="s">
        <v>173</v>
      </c>
      <c r="E1680" s="158" t="s">
        <v>3</v>
      </c>
      <c r="F1680" s="159" t="s">
        <v>3011</v>
      </c>
      <c r="H1680" s="160">
        <v>85.47</v>
      </c>
      <c r="I1680" s="161"/>
      <c r="L1680" s="157"/>
      <c r="M1680" s="162"/>
      <c r="T1680" s="163"/>
      <c r="AT1680" s="158" t="s">
        <v>173</v>
      </c>
      <c r="AU1680" s="158" t="s">
        <v>82</v>
      </c>
      <c r="AV1680" s="13" t="s">
        <v>82</v>
      </c>
      <c r="AW1680" s="13" t="s">
        <v>32</v>
      </c>
      <c r="AX1680" s="13" t="s">
        <v>73</v>
      </c>
      <c r="AY1680" s="158" t="s">
        <v>161</v>
      </c>
    </row>
    <row r="1681" spans="2:51" s="13" customFormat="1" ht="22.5">
      <c r="B1681" s="157"/>
      <c r="D1681" s="151" t="s">
        <v>173</v>
      </c>
      <c r="E1681" s="158" t="s">
        <v>3</v>
      </c>
      <c r="F1681" s="159" t="s">
        <v>3012</v>
      </c>
      <c r="H1681" s="160">
        <v>-15.678</v>
      </c>
      <c r="I1681" s="161"/>
      <c r="L1681" s="157"/>
      <c r="M1681" s="162"/>
      <c r="T1681" s="163"/>
      <c r="AT1681" s="158" t="s">
        <v>173</v>
      </c>
      <c r="AU1681" s="158" t="s">
        <v>82</v>
      </c>
      <c r="AV1681" s="13" t="s">
        <v>82</v>
      </c>
      <c r="AW1681" s="13" t="s">
        <v>32</v>
      </c>
      <c r="AX1681" s="13" t="s">
        <v>73</v>
      </c>
      <c r="AY1681" s="158" t="s">
        <v>161</v>
      </c>
    </row>
    <row r="1682" spans="2:51" s="13" customFormat="1" ht="12">
      <c r="B1682" s="157"/>
      <c r="D1682" s="151" t="s">
        <v>173</v>
      </c>
      <c r="E1682" s="158" t="s">
        <v>3</v>
      </c>
      <c r="F1682" s="159" t="s">
        <v>3013</v>
      </c>
      <c r="H1682" s="160">
        <v>2.316</v>
      </c>
      <c r="I1682" s="161"/>
      <c r="L1682" s="157"/>
      <c r="M1682" s="162"/>
      <c r="T1682" s="163"/>
      <c r="AT1682" s="158" t="s">
        <v>173</v>
      </c>
      <c r="AU1682" s="158" t="s">
        <v>82</v>
      </c>
      <c r="AV1682" s="13" t="s">
        <v>82</v>
      </c>
      <c r="AW1682" s="13" t="s">
        <v>32</v>
      </c>
      <c r="AX1682" s="13" t="s">
        <v>73</v>
      </c>
      <c r="AY1682" s="158" t="s">
        <v>161</v>
      </c>
    </row>
    <row r="1683" spans="2:51" s="12" customFormat="1" ht="12">
      <c r="B1683" s="150"/>
      <c r="D1683" s="151" t="s">
        <v>173</v>
      </c>
      <c r="E1683" s="152" t="s">
        <v>3</v>
      </c>
      <c r="F1683" s="153" t="s">
        <v>3014</v>
      </c>
      <c r="H1683" s="152" t="s">
        <v>3</v>
      </c>
      <c r="I1683" s="154"/>
      <c r="L1683" s="150"/>
      <c r="M1683" s="155"/>
      <c r="T1683" s="156"/>
      <c r="AT1683" s="152" t="s">
        <v>173</v>
      </c>
      <c r="AU1683" s="152" t="s">
        <v>82</v>
      </c>
      <c r="AV1683" s="12" t="s">
        <v>80</v>
      </c>
      <c r="AW1683" s="12" t="s">
        <v>32</v>
      </c>
      <c r="AX1683" s="12" t="s">
        <v>73</v>
      </c>
      <c r="AY1683" s="152" t="s">
        <v>161</v>
      </c>
    </row>
    <row r="1684" spans="2:51" s="13" customFormat="1" ht="12">
      <c r="B1684" s="157"/>
      <c r="D1684" s="151" t="s">
        <v>173</v>
      </c>
      <c r="E1684" s="158" t="s">
        <v>3</v>
      </c>
      <c r="F1684" s="159" t="s">
        <v>3015</v>
      </c>
      <c r="H1684" s="160">
        <v>3.99</v>
      </c>
      <c r="I1684" s="161"/>
      <c r="L1684" s="157"/>
      <c r="M1684" s="162"/>
      <c r="T1684" s="163"/>
      <c r="AT1684" s="158" t="s">
        <v>173</v>
      </c>
      <c r="AU1684" s="158" t="s">
        <v>82</v>
      </c>
      <c r="AV1684" s="13" t="s">
        <v>82</v>
      </c>
      <c r="AW1684" s="13" t="s">
        <v>32</v>
      </c>
      <c r="AX1684" s="13" t="s">
        <v>73</v>
      </c>
      <c r="AY1684" s="158" t="s">
        <v>161</v>
      </c>
    </row>
    <row r="1685" spans="2:51" s="12" customFormat="1" ht="12">
      <c r="B1685" s="150"/>
      <c r="D1685" s="151" t="s">
        <v>173</v>
      </c>
      <c r="E1685" s="152" t="s">
        <v>3</v>
      </c>
      <c r="F1685" s="153" t="s">
        <v>3016</v>
      </c>
      <c r="H1685" s="152" t="s">
        <v>3</v>
      </c>
      <c r="I1685" s="154"/>
      <c r="L1685" s="150"/>
      <c r="M1685" s="155"/>
      <c r="T1685" s="156"/>
      <c r="AT1685" s="152" t="s">
        <v>173</v>
      </c>
      <c r="AU1685" s="152" t="s">
        <v>82</v>
      </c>
      <c r="AV1685" s="12" t="s">
        <v>80</v>
      </c>
      <c r="AW1685" s="12" t="s">
        <v>32</v>
      </c>
      <c r="AX1685" s="12" t="s">
        <v>73</v>
      </c>
      <c r="AY1685" s="152" t="s">
        <v>161</v>
      </c>
    </row>
    <row r="1686" spans="2:51" s="13" customFormat="1" ht="12">
      <c r="B1686" s="157"/>
      <c r="D1686" s="151" t="s">
        <v>173</v>
      </c>
      <c r="E1686" s="158" t="s">
        <v>3</v>
      </c>
      <c r="F1686" s="159" t="s">
        <v>3827</v>
      </c>
      <c r="H1686" s="160">
        <v>7.47</v>
      </c>
      <c r="I1686" s="161"/>
      <c r="L1686" s="157"/>
      <c r="M1686" s="162"/>
      <c r="T1686" s="163"/>
      <c r="AT1686" s="158" t="s">
        <v>173</v>
      </c>
      <c r="AU1686" s="158" t="s">
        <v>82</v>
      </c>
      <c r="AV1686" s="13" t="s">
        <v>82</v>
      </c>
      <c r="AW1686" s="13" t="s">
        <v>32</v>
      </c>
      <c r="AX1686" s="13" t="s">
        <v>73</v>
      </c>
      <c r="AY1686" s="158" t="s">
        <v>161</v>
      </c>
    </row>
    <row r="1687" spans="2:51" s="15" customFormat="1" ht="12">
      <c r="B1687" s="181"/>
      <c r="D1687" s="151" t="s">
        <v>173</v>
      </c>
      <c r="E1687" s="182" t="s">
        <v>3</v>
      </c>
      <c r="F1687" s="183" t="s">
        <v>432</v>
      </c>
      <c r="H1687" s="184">
        <v>176.50300000000001</v>
      </c>
      <c r="I1687" s="185"/>
      <c r="L1687" s="181"/>
      <c r="M1687" s="186"/>
      <c r="T1687" s="187"/>
      <c r="AT1687" s="182" t="s">
        <v>173</v>
      </c>
      <c r="AU1687" s="182" t="s">
        <v>82</v>
      </c>
      <c r="AV1687" s="15" t="s">
        <v>199</v>
      </c>
      <c r="AW1687" s="15" t="s">
        <v>32</v>
      </c>
      <c r="AX1687" s="15" t="s">
        <v>73</v>
      </c>
      <c r="AY1687" s="182" t="s">
        <v>161</v>
      </c>
    </row>
    <row r="1688" spans="2:51" s="12" customFormat="1" ht="12">
      <c r="B1688" s="150"/>
      <c r="D1688" s="151" t="s">
        <v>173</v>
      </c>
      <c r="E1688" s="152" t="s">
        <v>3</v>
      </c>
      <c r="F1688" s="153" t="s">
        <v>709</v>
      </c>
      <c r="H1688" s="152" t="s">
        <v>3</v>
      </c>
      <c r="I1688" s="154"/>
      <c r="L1688" s="150"/>
      <c r="M1688" s="155"/>
      <c r="T1688" s="156"/>
      <c r="AT1688" s="152" t="s">
        <v>173</v>
      </c>
      <c r="AU1688" s="152" t="s">
        <v>82</v>
      </c>
      <c r="AV1688" s="12" t="s">
        <v>80</v>
      </c>
      <c r="AW1688" s="12" t="s">
        <v>32</v>
      </c>
      <c r="AX1688" s="12" t="s">
        <v>73</v>
      </c>
      <c r="AY1688" s="152" t="s">
        <v>161</v>
      </c>
    </row>
    <row r="1689" spans="2:51" s="13" customFormat="1" ht="12">
      <c r="B1689" s="157"/>
      <c r="D1689" s="151" t="s">
        <v>173</v>
      </c>
      <c r="E1689" s="158" t="s">
        <v>3</v>
      </c>
      <c r="F1689" s="159" t="s">
        <v>3828</v>
      </c>
      <c r="H1689" s="160">
        <v>0.735</v>
      </c>
      <c r="I1689" s="161"/>
      <c r="L1689" s="157"/>
      <c r="M1689" s="162"/>
      <c r="T1689" s="163"/>
      <c r="AT1689" s="158" t="s">
        <v>173</v>
      </c>
      <c r="AU1689" s="158" t="s">
        <v>82</v>
      </c>
      <c r="AV1689" s="13" t="s">
        <v>82</v>
      </c>
      <c r="AW1689" s="13" t="s">
        <v>32</v>
      </c>
      <c r="AX1689" s="13" t="s">
        <v>73</v>
      </c>
      <c r="AY1689" s="158" t="s">
        <v>161</v>
      </c>
    </row>
    <row r="1690" spans="2:51" s="14" customFormat="1" ht="12">
      <c r="B1690" s="164"/>
      <c r="D1690" s="151" t="s">
        <v>173</v>
      </c>
      <c r="E1690" s="165" t="s">
        <v>3</v>
      </c>
      <c r="F1690" s="166" t="s">
        <v>192</v>
      </c>
      <c r="H1690" s="167">
        <v>177.23800000000003</v>
      </c>
      <c r="I1690" s="168"/>
      <c r="L1690" s="164"/>
      <c r="M1690" s="169"/>
      <c r="T1690" s="170"/>
      <c r="AT1690" s="165" t="s">
        <v>173</v>
      </c>
      <c r="AU1690" s="165" t="s">
        <v>82</v>
      </c>
      <c r="AV1690" s="14" t="s">
        <v>169</v>
      </c>
      <c r="AW1690" s="14" t="s">
        <v>32</v>
      </c>
      <c r="AX1690" s="14" t="s">
        <v>80</v>
      </c>
      <c r="AY1690" s="165" t="s">
        <v>161</v>
      </c>
    </row>
    <row r="1691" spans="2:65" s="1" customFormat="1" ht="24.2" customHeight="1">
      <c r="B1691" s="132"/>
      <c r="C1691" s="171" t="s">
        <v>1938</v>
      </c>
      <c r="D1691" s="171" t="s">
        <v>193</v>
      </c>
      <c r="E1691" s="172" t="s">
        <v>2018</v>
      </c>
      <c r="F1691" s="173" t="s">
        <v>2019</v>
      </c>
      <c r="G1691" s="174" t="s">
        <v>167</v>
      </c>
      <c r="H1691" s="175">
        <v>194.962</v>
      </c>
      <c r="I1691" s="176"/>
      <c r="J1691" s="177">
        <f>ROUND(I1691*H1691,2)</f>
        <v>0</v>
      </c>
      <c r="K1691" s="173" t="s">
        <v>168</v>
      </c>
      <c r="L1691" s="178"/>
      <c r="M1691" s="179" t="s">
        <v>3</v>
      </c>
      <c r="N1691" s="180" t="s">
        <v>44</v>
      </c>
      <c r="P1691" s="142">
        <f>O1691*H1691</f>
        <v>0</v>
      </c>
      <c r="Q1691" s="142">
        <v>0.02</v>
      </c>
      <c r="R1691" s="142">
        <f>Q1691*H1691</f>
        <v>3.89924</v>
      </c>
      <c r="S1691" s="142">
        <v>0</v>
      </c>
      <c r="T1691" s="143">
        <f>S1691*H1691</f>
        <v>0</v>
      </c>
      <c r="AR1691" s="144" t="s">
        <v>488</v>
      </c>
      <c r="AT1691" s="144" t="s">
        <v>193</v>
      </c>
      <c r="AU1691" s="144" t="s">
        <v>82</v>
      </c>
      <c r="AY1691" s="18" t="s">
        <v>161</v>
      </c>
      <c r="BE1691" s="145">
        <f>IF(N1691="základní",J1691,0)</f>
        <v>0</v>
      </c>
      <c r="BF1691" s="145">
        <f>IF(N1691="snížená",J1691,0)</f>
        <v>0</v>
      </c>
      <c r="BG1691" s="145">
        <f>IF(N1691="zákl. přenesená",J1691,0)</f>
        <v>0</v>
      </c>
      <c r="BH1691" s="145">
        <f>IF(N1691="sníž. přenesená",J1691,0)</f>
        <v>0</v>
      </c>
      <c r="BI1691" s="145">
        <f>IF(N1691="nulová",J1691,0)</f>
        <v>0</v>
      </c>
      <c r="BJ1691" s="18" t="s">
        <v>80</v>
      </c>
      <c r="BK1691" s="145">
        <f>ROUND(I1691*H1691,2)</f>
        <v>0</v>
      </c>
      <c r="BL1691" s="18" t="s">
        <v>310</v>
      </c>
      <c r="BM1691" s="144" t="s">
        <v>3830</v>
      </c>
    </row>
    <row r="1692" spans="2:47" s="1" customFormat="1" ht="12">
      <c r="B1692" s="33"/>
      <c r="D1692" s="146" t="s">
        <v>171</v>
      </c>
      <c r="F1692" s="147" t="s">
        <v>2021</v>
      </c>
      <c r="I1692" s="148"/>
      <c r="L1692" s="33"/>
      <c r="M1692" s="149"/>
      <c r="T1692" s="54"/>
      <c r="AT1692" s="18" t="s">
        <v>171</v>
      </c>
      <c r="AU1692" s="18" t="s">
        <v>82</v>
      </c>
    </row>
    <row r="1693" spans="2:51" s="13" customFormat="1" ht="12">
      <c r="B1693" s="157"/>
      <c r="D1693" s="151" t="s">
        <v>173</v>
      </c>
      <c r="E1693" s="158" t="s">
        <v>3</v>
      </c>
      <c r="F1693" s="159" t="s">
        <v>3831</v>
      </c>
      <c r="H1693" s="160">
        <v>194.962</v>
      </c>
      <c r="I1693" s="161"/>
      <c r="L1693" s="157"/>
      <c r="M1693" s="162"/>
      <c r="T1693" s="163"/>
      <c r="AT1693" s="158" t="s">
        <v>173</v>
      </c>
      <c r="AU1693" s="158" t="s">
        <v>82</v>
      </c>
      <c r="AV1693" s="13" t="s">
        <v>82</v>
      </c>
      <c r="AW1693" s="13" t="s">
        <v>32</v>
      </c>
      <c r="AX1693" s="13" t="s">
        <v>80</v>
      </c>
      <c r="AY1693" s="158" t="s">
        <v>161</v>
      </c>
    </row>
    <row r="1694" spans="2:65" s="1" customFormat="1" ht="24.2" customHeight="1">
      <c r="B1694" s="132"/>
      <c r="C1694" s="133" t="s">
        <v>1945</v>
      </c>
      <c r="D1694" s="133" t="s">
        <v>164</v>
      </c>
      <c r="E1694" s="134" t="s">
        <v>2024</v>
      </c>
      <c r="F1694" s="135" t="s">
        <v>2025</v>
      </c>
      <c r="G1694" s="136" t="s">
        <v>340</v>
      </c>
      <c r="H1694" s="137">
        <v>38.81</v>
      </c>
      <c r="I1694" s="138"/>
      <c r="J1694" s="139">
        <f>ROUND(I1694*H1694,2)</f>
        <v>0</v>
      </c>
      <c r="K1694" s="135" t="s">
        <v>168</v>
      </c>
      <c r="L1694" s="33"/>
      <c r="M1694" s="140" t="s">
        <v>3</v>
      </c>
      <c r="N1694" s="141" t="s">
        <v>44</v>
      </c>
      <c r="P1694" s="142">
        <f>O1694*H1694</f>
        <v>0</v>
      </c>
      <c r="Q1694" s="142">
        <v>0.00055</v>
      </c>
      <c r="R1694" s="142">
        <f>Q1694*H1694</f>
        <v>0.021345500000000003</v>
      </c>
      <c r="S1694" s="142">
        <v>0</v>
      </c>
      <c r="T1694" s="143">
        <f>S1694*H1694</f>
        <v>0</v>
      </c>
      <c r="AR1694" s="144" t="s">
        <v>310</v>
      </c>
      <c r="AT1694" s="144" t="s">
        <v>164</v>
      </c>
      <c r="AU1694" s="144" t="s">
        <v>82</v>
      </c>
      <c r="AY1694" s="18" t="s">
        <v>161</v>
      </c>
      <c r="BE1694" s="145">
        <f>IF(N1694="základní",J1694,0)</f>
        <v>0</v>
      </c>
      <c r="BF1694" s="145">
        <f>IF(N1694="snížená",J1694,0)</f>
        <v>0</v>
      </c>
      <c r="BG1694" s="145">
        <f>IF(N1694="zákl. přenesená",J1694,0)</f>
        <v>0</v>
      </c>
      <c r="BH1694" s="145">
        <f>IF(N1694="sníž. přenesená",J1694,0)</f>
        <v>0</v>
      </c>
      <c r="BI1694" s="145">
        <f>IF(N1694="nulová",J1694,0)</f>
        <v>0</v>
      </c>
      <c r="BJ1694" s="18" t="s">
        <v>80</v>
      </c>
      <c r="BK1694" s="145">
        <f>ROUND(I1694*H1694,2)</f>
        <v>0</v>
      </c>
      <c r="BL1694" s="18" t="s">
        <v>310</v>
      </c>
      <c r="BM1694" s="144" t="s">
        <v>3832</v>
      </c>
    </row>
    <row r="1695" spans="2:47" s="1" customFormat="1" ht="12">
      <c r="B1695" s="33"/>
      <c r="D1695" s="146" t="s">
        <v>171</v>
      </c>
      <c r="F1695" s="147" t="s">
        <v>2027</v>
      </c>
      <c r="I1695" s="148"/>
      <c r="L1695" s="33"/>
      <c r="M1695" s="149"/>
      <c r="T1695" s="54"/>
      <c r="AT1695" s="18" t="s">
        <v>171</v>
      </c>
      <c r="AU1695" s="18" t="s">
        <v>82</v>
      </c>
    </row>
    <row r="1696" spans="2:51" s="13" customFormat="1" ht="12">
      <c r="B1696" s="157"/>
      <c r="D1696" s="151" t="s">
        <v>173</v>
      </c>
      <c r="E1696" s="158" t="s">
        <v>3</v>
      </c>
      <c r="F1696" s="159" t="s">
        <v>3833</v>
      </c>
      <c r="H1696" s="160">
        <v>33.91</v>
      </c>
      <c r="I1696" s="161"/>
      <c r="L1696" s="157"/>
      <c r="M1696" s="162"/>
      <c r="T1696" s="163"/>
      <c r="AT1696" s="158" t="s">
        <v>173</v>
      </c>
      <c r="AU1696" s="158" t="s">
        <v>82</v>
      </c>
      <c r="AV1696" s="13" t="s">
        <v>82</v>
      </c>
      <c r="AW1696" s="13" t="s">
        <v>32</v>
      </c>
      <c r="AX1696" s="13" t="s">
        <v>73</v>
      </c>
      <c r="AY1696" s="158" t="s">
        <v>161</v>
      </c>
    </row>
    <row r="1697" spans="2:51" s="13" customFormat="1" ht="12">
      <c r="B1697" s="157"/>
      <c r="D1697" s="151" t="s">
        <v>173</v>
      </c>
      <c r="E1697" s="158" t="s">
        <v>3</v>
      </c>
      <c r="F1697" s="159" t="s">
        <v>3834</v>
      </c>
      <c r="H1697" s="160">
        <v>4.9</v>
      </c>
      <c r="I1697" s="161"/>
      <c r="L1697" s="157"/>
      <c r="M1697" s="162"/>
      <c r="T1697" s="163"/>
      <c r="AT1697" s="158" t="s">
        <v>173</v>
      </c>
      <c r="AU1697" s="158" t="s">
        <v>82</v>
      </c>
      <c r="AV1697" s="13" t="s">
        <v>82</v>
      </c>
      <c r="AW1697" s="13" t="s">
        <v>32</v>
      </c>
      <c r="AX1697" s="13" t="s">
        <v>73</v>
      </c>
      <c r="AY1697" s="158" t="s">
        <v>161</v>
      </c>
    </row>
    <row r="1698" spans="2:51" s="14" customFormat="1" ht="12">
      <c r="B1698" s="164"/>
      <c r="D1698" s="151" t="s">
        <v>173</v>
      </c>
      <c r="E1698" s="165" t="s">
        <v>3</v>
      </c>
      <c r="F1698" s="166" t="s">
        <v>192</v>
      </c>
      <c r="H1698" s="167">
        <v>38.809999999999995</v>
      </c>
      <c r="I1698" s="168"/>
      <c r="L1698" s="164"/>
      <c r="M1698" s="169"/>
      <c r="T1698" s="170"/>
      <c r="AT1698" s="165" t="s">
        <v>173</v>
      </c>
      <c r="AU1698" s="165" t="s">
        <v>82</v>
      </c>
      <c r="AV1698" s="14" t="s">
        <v>169</v>
      </c>
      <c r="AW1698" s="14" t="s">
        <v>32</v>
      </c>
      <c r="AX1698" s="14" t="s">
        <v>80</v>
      </c>
      <c r="AY1698" s="165" t="s">
        <v>161</v>
      </c>
    </row>
    <row r="1699" spans="2:65" s="1" customFormat="1" ht="24.2" customHeight="1">
      <c r="B1699" s="132"/>
      <c r="C1699" s="133" t="s">
        <v>1950</v>
      </c>
      <c r="D1699" s="133" t="s">
        <v>164</v>
      </c>
      <c r="E1699" s="134" t="s">
        <v>2031</v>
      </c>
      <c r="F1699" s="135" t="s">
        <v>2032</v>
      </c>
      <c r="G1699" s="136" t="s">
        <v>340</v>
      </c>
      <c r="H1699" s="137">
        <v>151.16</v>
      </c>
      <c r="I1699" s="138"/>
      <c r="J1699" s="139">
        <f>ROUND(I1699*H1699,2)</f>
        <v>0</v>
      </c>
      <c r="K1699" s="135" t="s">
        <v>168</v>
      </c>
      <c r="L1699" s="33"/>
      <c r="M1699" s="140" t="s">
        <v>3</v>
      </c>
      <c r="N1699" s="141" t="s">
        <v>44</v>
      </c>
      <c r="P1699" s="142">
        <f>O1699*H1699</f>
        <v>0</v>
      </c>
      <c r="Q1699" s="142">
        <v>3E-05</v>
      </c>
      <c r="R1699" s="142">
        <f>Q1699*H1699</f>
        <v>0.0045348</v>
      </c>
      <c r="S1699" s="142">
        <v>0</v>
      </c>
      <c r="T1699" s="143">
        <f>S1699*H1699</f>
        <v>0</v>
      </c>
      <c r="AR1699" s="144" t="s">
        <v>310</v>
      </c>
      <c r="AT1699" s="144" t="s">
        <v>164</v>
      </c>
      <c r="AU1699" s="144" t="s">
        <v>82</v>
      </c>
      <c r="AY1699" s="18" t="s">
        <v>161</v>
      </c>
      <c r="BE1699" s="145">
        <f>IF(N1699="základní",J1699,0)</f>
        <v>0</v>
      </c>
      <c r="BF1699" s="145">
        <f>IF(N1699="snížená",J1699,0)</f>
        <v>0</v>
      </c>
      <c r="BG1699" s="145">
        <f>IF(N1699="zákl. přenesená",J1699,0)</f>
        <v>0</v>
      </c>
      <c r="BH1699" s="145">
        <f>IF(N1699="sníž. přenesená",J1699,0)</f>
        <v>0</v>
      </c>
      <c r="BI1699" s="145">
        <f>IF(N1699="nulová",J1699,0)</f>
        <v>0</v>
      </c>
      <c r="BJ1699" s="18" t="s">
        <v>80</v>
      </c>
      <c r="BK1699" s="145">
        <f>ROUND(I1699*H1699,2)</f>
        <v>0</v>
      </c>
      <c r="BL1699" s="18" t="s">
        <v>310</v>
      </c>
      <c r="BM1699" s="144" t="s">
        <v>3835</v>
      </c>
    </row>
    <row r="1700" spans="2:47" s="1" customFormat="1" ht="12">
      <c r="B1700" s="33"/>
      <c r="D1700" s="146" t="s">
        <v>171</v>
      </c>
      <c r="F1700" s="147" t="s">
        <v>2034</v>
      </c>
      <c r="I1700" s="148"/>
      <c r="L1700" s="33"/>
      <c r="M1700" s="149"/>
      <c r="T1700" s="54"/>
      <c r="AT1700" s="18" t="s">
        <v>171</v>
      </c>
      <c r="AU1700" s="18" t="s">
        <v>82</v>
      </c>
    </row>
    <row r="1701" spans="2:51" s="13" customFormat="1" ht="22.5">
      <c r="B1701" s="157"/>
      <c r="D1701" s="151" t="s">
        <v>173</v>
      </c>
      <c r="E1701" s="158" t="s">
        <v>3</v>
      </c>
      <c r="F1701" s="159" t="s">
        <v>3836</v>
      </c>
      <c r="H1701" s="160">
        <v>151.16</v>
      </c>
      <c r="I1701" s="161"/>
      <c r="L1701" s="157"/>
      <c r="M1701" s="162"/>
      <c r="T1701" s="163"/>
      <c r="AT1701" s="158" t="s">
        <v>173</v>
      </c>
      <c r="AU1701" s="158" t="s">
        <v>82</v>
      </c>
      <c r="AV1701" s="13" t="s">
        <v>82</v>
      </c>
      <c r="AW1701" s="13" t="s">
        <v>32</v>
      </c>
      <c r="AX1701" s="13" t="s">
        <v>80</v>
      </c>
      <c r="AY1701" s="158" t="s">
        <v>161</v>
      </c>
    </row>
    <row r="1702" spans="2:65" s="1" customFormat="1" ht="49.15" customHeight="1">
      <c r="B1702" s="132"/>
      <c r="C1702" s="133" t="s">
        <v>1956</v>
      </c>
      <c r="D1702" s="133" t="s">
        <v>164</v>
      </c>
      <c r="E1702" s="134" t="s">
        <v>2052</v>
      </c>
      <c r="F1702" s="135" t="s">
        <v>2053</v>
      </c>
      <c r="G1702" s="136" t="s">
        <v>240</v>
      </c>
      <c r="H1702" s="137">
        <v>5.272</v>
      </c>
      <c r="I1702" s="138"/>
      <c r="J1702" s="139">
        <f>ROUND(I1702*H1702,2)</f>
        <v>0</v>
      </c>
      <c r="K1702" s="135" t="s">
        <v>168</v>
      </c>
      <c r="L1702" s="33"/>
      <c r="M1702" s="140" t="s">
        <v>3</v>
      </c>
      <c r="N1702" s="141" t="s">
        <v>44</v>
      </c>
      <c r="P1702" s="142">
        <f>O1702*H1702</f>
        <v>0</v>
      </c>
      <c r="Q1702" s="142">
        <v>0</v>
      </c>
      <c r="R1702" s="142">
        <f>Q1702*H1702</f>
        <v>0</v>
      </c>
      <c r="S1702" s="142">
        <v>0</v>
      </c>
      <c r="T1702" s="143">
        <f>S1702*H1702</f>
        <v>0</v>
      </c>
      <c r="AR1702" s="144" t="s">
        <v>310</v>
      </c>
      <c r="AT1702" s="144" t="s">
        <v>164</v>
      </c>
      <c r="AU1702" s="144" t="s">
        <v>82</v>
      </c>
      <c r="AY1702" s="18" t="s">
        <v>161</v>
      </c>
      <c r="BE1702" s="145">
        <f>IF(N1702="základní",J1702,0)</f>
        <v>0</v>
      </c>
      <c r="BF1702" s="145">
        <f>IF(N1702="snížená",J1702,0)</f>
        <v>0</v>
      </c>
      <c r="BG1702" s="145">
        <f>IF(N1702="zákl. přenesená",J1702,0)</f>
        <v>0</v>
      </c>
      <c r="BH1702" s="145">
        <f>IF(N1702="sníž. přenesená",J1702,0)</f>
        <v>0</v>
      </c>
      <c r="BI1702" s="145">
        <f>IF(N1702="nulová",J1702,0)</f>
        <v>0</v>
      </c>
      <c r="BJ1702" s="18" t="s">
        <v>80</v>
      </c>
      <c r="BK1702" s="145">
        <f>ROUND(I1702*H1702,2)</f>
        <v>0</v>
      </c>
      <c r="BL1702" s="18" t="s">
        <v>310</v>
      </c>
      <c r="BM1702" s="144" t="s">
        <v>3837</v>
      </c>
    </row>
    <row r="1703" spans="2:47" s="1" customFormat="1" ht="12">
      <c r="B1703" s="33"/>
      <c r="D1703" s="146" t="s">
        <v>171</v>
      </c>
      <c r="F1703" s="147" t="s">
        <v>2055</v>
      </c>
      <c r="I1703" s="148"/>
      <c r="L1703" s="33"/>
      <c r="M1703" s="149"/>
      <c r="T1703" s="54"/>
      <c r="AT1703" s="18" t="s">
        <v>171</v>
      </c>
      <c r="AU1703" s="18" t="s">
        <v>82</v>
      </c>
    </row>
    <row r="1704" spans="2:65" s="1" customFormat="1" ht="49.15" customHeight="1">
      <c r="B1704" s="132"/>
      <c r="C1704" s="133" t="s">
        <v>1965</v>
      </c>
      <c r="D1704" s="133" t="s">
        <v>164</v>
      </c>
      <c r="E1704" s="134" t="s">
        <v>2057</v>
      </c>
      <c r="F1704" s="135" t="s">
        <v>2058</v>
      </c>
      <c r="G1704" s="136" t="s">
        <v>240</v>
      </c>
      <c r="H1704" s="137">
        <v>5.272</v>
      </c>
      <c r="I1704" s="138"/>
      <c r="J1704" s="139">
        <f>ROUND(I1704*H1704,2)</f>
        <v>0</v>
      </c>
      <c r="K1704" s="135" t="s">
        <v>168</v>
      </c>
      <c r="L1704" s="33"/>
      <c r="M1704" s="140" t="s">
        <v>3</v>
      </c>
      <c r="N1704" s="141" t="s">
        <v>44</v>
      </c>
      <c r="P1704" s="142">
        <f>O1704*H1704</f>
        <v>0</v>
      </c>
      <c r="Q1704" s="142">
        <v>0</v>
      </c>
      <c r="R1704" s="142">
        <f>Q1704*H1704</f>
        <v>0</v>
      </c>
      <c r="S1704" s="142">
        <v>0</v>
      </c>
      <c r="T1704" s="143">
        <f>S1704*H1704</f>
        <v>0</v>
      </c>
      <c r="AR1704" s="144" t="s">
        <v>310</v>
      </c>
      <c r="AT1704" s="144" t="s">
        <v>164</v>
      </c>
      <c r="AU1704" s="144" t="s">
        <v>82</v>
      </c>
      <c r="AY1704" s="18" t="s">
        <v>161</v>
      </c>
      <c r="BE1704" s="145">
        <f>IF(N1704="základní",J1704,0)</f>
        <v>0</v>
      </c>
      <c r="BF1704" s="145">
        <f>IF(N1704="snížená",J1704,0)</f>
        <v>0</v>
      </c>
      <c r="BG1704" s="145">
        <f>IF(N1704="zákl. přenesená",J1704,0)</f>
        <v>0</v>
      </c>
      <c r="BH1704" s="145">
        <f>IF(N1704="sníž. přenesená",J1704,0)</f>
        <v>0</v>
      </c>
      <c r="BI1704" s="145">
        <f>IF(N1704="nulová",J1704,0)</f>
        <v>0</v>
      </c>
      <c r="BJ1704" s="18" t="s">
        <v>80</v>
      </c>
      <c r="BK1704" s="145">
        <f>ROUND(I1704*H1704,2)</f>
        <v>0</v>
      </c>
      <c r="BL1704" s="18" t="s">
        <v>310</v>
      </c>
      <c r="BM1704" s="144" t="s">
        <v>3838</v>
      </c>
    </row>
    <row r="1705" spans="2:47" s="1" customFormat="1" ht="12">
      <c r="B1705" s="33"/>
      <c r="D1705" s="146" t="s">
        <v>171</v>
      </c>
      <c r="F1705" s="147" t="s">
        <v>2060</v>
      </c>
      <c r="I1705" s="148"/>
      <c r="L1705" s="33"/>
      <c r="M1705" s="149"/>
      <c r="T1705" s="54"/>
      <c r="AT1705" s="18" t="s">
        <v>171</v>
      </c>
      <c r="AU1705" s="18" t="s">
        <v>82</v>
      </c>
    </row>
    <row r="1706" spans="2:63" s="11" customFormat="1" ht="22.9" customHeight="1">
      <c r="B1706" s="120"/>
      <c r="D1706" s="121" t="s">
        <v>72</v>
      </c>
      <c r="E1706" s="130" t="s">
        <v>2061</v>
      </c>
      <c r="F1706" s="130" t="s">
        <v>2062</v>
      </c>
      <c r="I1706" s="123"/>
      <c r="J1706" s="131">
        <f>BK1706</f>
        <v>0</v>
      </c>
      <c r="L1706" s="120"/>
      <c r="M1706" s="125"/>
      <c r="P1706" s="126">
        <f>SUM(P1707:P1723)</f>
        <v>0</v>
      </c>
      <c r="R1706" s="126">
        <f>SUM(R1707:R1723)</f>
        <v>1.06256758</v>
      </c>
      <c r="T1706" s="127">
        <f>SUM(T1707:T1723)</f>
        <v>0</v>
      </c>
      <c r="AR1706" s="121" t="s">
        <v>82</v>
      </c>
      <c r="AT1706" s="128" t="s">
        <v>72</v>
      </c>
      <c r="AU1706" s="128" t="s">
        <v>80</v>
      </c>
      <c r="AY1706" s="121" t="s">
        <v>161</v>
      </c>
      <c r="BK1706" s="129">
        <f>SUM(BK1707:BK1723)</f>
        <v>0</v>
      </c>
    </row>
    <row r="1707" spans="2:65" s="1" customFormat="1" ht="37.9" customHeight="1">
      <c r="B1707" s="132"/>
      <c r="C1707" s="350" t="s">
        <v>1975</v>
      </c>
      <c r="D1707" s="350" t="s">
        <v>164</v>
      </c>
      <c r="E1707" s="351" t="s">
        <v>4204</v>
      </c>
      <c r="F1707" s="352" t="s">
        <v>4205</v>
      </c>
      <c r="G1707" s="353" t="s">
        <v>167</v>
      </c>
      <c r="H1707" s="354">
        <v>2253.854</v>
      </c>
      <c r="I1707" s="138"/>
      <c r="J1707" s="139">
        <f>ROUND(I1707*H1707,2)</f>
        <v>0</v>
      </c>
      <c r="K1707" s="135" t="s">
        <v>168</v>
      </c>
      <c r="L1707" s="33"/>
      <c r="M1707" s="140" t="s">
        <v>3</v>
      </c>
      <c r="N1707" s="141" t="s">
        <v>44</v>
      </c>
      <c r="P1707" s="142">
        <f>O1707*H1707</f>
        <v>0</v>
      </c>
      <c r="Q1707" s="142">
        <v>0.00011</v>
      </c>
      <c r="R1707" s="142">
        <f>Q1707*H1707</f>
        <v>0.24792393999999998</v>
      </c>
      <c r="S1707" s="142">
        <v>0</v>
      </c>
      <c r="T1707" s="143">
        <f>S1707*H1707</f>
        <v>0</v>
      </c>
      <c r="AR1707" s="144" t="s">
        <v>310</v>
      </c>
      <c r="AT1707" s="144" t="s">
        <v>164</v>
      </c>
      <c r="AU1707" s="144" t="s">
        <v>82</v>
      </c>
      <c r="AY1707" s="18" t="s">
        <v>161</v>
      </c>
      <c r="BE1707" s="145">
        <f>IF(N1707="základní",J1707,0)</f>
        <v>0</v>
      </c>
      <c r="BF1707" s="145">
        <f>IF(N1707="snížená",J1707,0)</f>
        <v>0</v>
      </c>
      <c r="BG1707" s="145">
        <f>IF(N1707="zákl. přenesená",J1707,0)</f>
        <v>0</v>
      </c>
      <c r="BH1707" s="145">
        <f>IF(N1707="sníž. přenesená",J1707,0)</f>
        <v>0</v>
      </c>
      <c r="BI1707" s="145">
        <f>IF(N1707="nulová",J1707,0)</f>
        <v>0</v>
      </c>
      <c r="BJ1707" s="18" t="s">
        <v>80</v>
      </c>
      <c r="BK1707" s="145">
        <f>ROUND(I1707*H1707,2)</f>
        <v>0</v>
      </c>
      <c r="BL1707" s="18" t="s">
        <v>310</v>
      </c>
      <c r="BM1707" s="144" t="s">
        <v>3839</v>
      </c>
    </row>
    <row r="1708" spans="2:47" s="1" customFormat="1" ht="12">
      <c r="B1708" s="33"/>
      <c r="C1708" s="344"/>
      <c r="D1708" s="356" t="s">
        <v>171</v>
      </c>
      <c r="E1708" s="344"/>
      <c r="F1708" s="289" t="s">
        <v>2092</v>
      </c>
      <c r="G1708" s="344"/>
      <c r="H1708" s="344"/>
      <c r="I1708" s="148"/>
      <c r="L1708" s="33"/>
      <c r="M1708" s="149"/>
      <c r="T1708" s="54"/>
      <c r="AT1708" s="18" t="s">
        <v>171</v>
      </c>
      <c r="AU1708" s="18" t="s">
        <v>82</v>
      </c>
    </row>
    <row r="1709" spans="2:51" s="12" customFormat="1" ht="12">
      <c r="B1709" s="150"/>
      <c r="C1709" s="358"/>
      <c r="D1709" s="359" t="s">
        <v>173</v>
      </c>
      <c r="E1709" s="360" t="s">
        <v>3</v>
      </c>
      <c r="F1709" s="361" t="s">
        <v>3840</v>
      </c>
      <c r="G1709" s="358"/>
      <c r="H1709" s="360" t="s">
        <v>3</v>
      </c>
      <c r="I1709" s="154"/>
      <c r="L1709" s="150"/>
      <c r="M1709" s="155"/>
      <c r="T1709" s="156"/>
      <c r="AT1709" s="152" t="s">
        <v>173</v>
      </c>
      <c r="AU1709" s="152" t="s">
        <v>82</v>
      </c>
      <c r="AV1709" s="12" t="s">
        <v>80</v>
      </c>
      <c r="AW1709" s="12" t="s">
        <v>32</v>
      </c>
      <c r="AX1709" s="12" t="s">
        <v>73</v>
      </c>
      <c r="AY1709" s="152" t="s">
        <v>161</v>
      </c>
    </row>
    <row r="1710" spans="2:51" s="13" customFormat="1" ht="12">
      <c r="B1710" s="157"/>
      <c r="C1710" s="363"/>
      <c r="D1710" s="359" t="s">
        <v>173</v>
      </c>
      <c r="E1710" s="364" t="s">
        <v>3</v>
      </c>
      <c r="F1710" s="365" t="s">
        <v>3841</v>
      </c>
      <c r="G1710" s="363"/>
      <c r="H1710" s="366">
        <v>1463.369</v>
      </c>
      <c r="I1710" s="161"/>
      <c r="L1710" s="157"/>
      <c r="M1710" s="162"/>
      <c r="T1710" s="163"/>
      <c r="AT1710" s="158" t="s">
        <v>173</v>
      </c>
      <c r="AU1710" s="158" t="s">
        <v>82</v>
      </c>
      <c r="AV1710" s="13" t="s">
        <v>82</v>
      </c>
      <c r="AW1710" s="13" t="s">
        <v>32</v>
      </c>
      <c r="AX1710" s="13" t="s">
        <v>73</v>
      </c>
      <c r="AY1710" s="158" t="s">
        <v>161</v>
      </c>
    </row>
    <row r="1711" spans="2:51" s="12" customFormat="1" ht="12">
      <c r="B1711" s="150"/>
      <c r="C1711" s="358"/>
      <c r="D1711" s="359" t="s">
        <v>173</v>
      </c>
      <c r="E1711" s="360" t="s">
        <v>3</v>
      </c>
      <c r="F1711" s="361" t="s">
        <v>3842</v>
      </c>
      <c r="G1711" s="358"/>
      <c r="H1711" s="360" t="s">
        <v>3</v>
      </c>
      <c r="I1711" s="154"/>
      <c r="L1711" s="150"/>
      <c r="M1711" s="155"/>
      <c r="T1711" s="156"/>
      <c r="AT1711" s="152" t="s">
        <v>173</v>
      </c>
      <c r="AU1711" s="152" t="s">
        <v>82</v>
      </c>
      <c r="AV1711" s="12" t="s">
        <v>80</v>
      </c>
      <c r="AW1711" s="12" t="s">
        <v>32</v>
      </c>
      <c r="AX1711" s="12" t="s">
        <v>73</v>
      </c>
      <c r="AY1711" s="152" t="s">
        <v>161</v>
      </c>
    </row>
    <row r="1712" spans="2:51" s="13" customFormat="1" ht="22.5">
      <c r="B1712" s="157"/>
      <c r="C1712" s="363"/>
      <c r="D1712" s="359" t="s">
        <v>173</v>
      </c>
      <c r="E1712" s="364" t="s">
        <v>3</v>
      </c>
      <c r="F1712" s="365" t="s">
        <v>3843</v>
      </c>
      <c r="G1712" s="363"/>
      <c r="H1712" s="366">
        <v>781.44</v>
      </c>
      <c r="I1712" s="161"/>
      <c r="L1712" s="157"/>
      <c r="M1712" s="162"/>
      <c r="T1712" s="163"/>
      <c r="AT1712" s="158" t="s">
        <v>173</v>
      </c>
      <c r="AU1712" s="158" t="s">
        <v>82</v>
      </c>
      <c r="AV1712" s="13" t="s">
        <v>82</v>
      </c>
      <c r="AW1712" s="13" t="s">
        <v>32</v>
      </c>
      <c r="AX1712" s="13" t="s">
        <v>73</v>
      </c>
      <c r="AY1712" s="158" t="s">
        <v>161</v>
      </c>
    </row>
    <row r="1713" spans="2:51" s="12" customFormat="1" ht="12">
      <c r="B1713" s="150"/>
      <c r="C1713" s="358"/>
      <c r="D1713" s="359" t="s">
        <v>173</v>
      </c>
      <c r="E1713" s="360" t="s">
        <v>3</v>
      </c>
      <c r="F1713" s="361" t="s">
        <v>3844</v>
      </c>
      <c r="G1713" s="358"/>
      <c r="H1713" s="360" t="s">
        <v>3</v>
      </c>
      <c r="I1713" s="154"/>
      <c r="L1713" s="150"/>
      <c r="M1713" s="155"/>
      <c r="T1713" s="156"/>
      <c r="AT1713" s="152" t="s">
        <v>173</v>
      </c>
      <c r="AU1713" s="152" t="s">
        <v>82</v>
      </c>
      <c r="AV1713" s="12" t="s">
        <v>80</v>
      </c>
      <c r="AW1713" s="12" t="s">
        <v>32</v>
      </c>
      <c r="AX1713" s="12" t="s">
        <v>73</v>
      </c>
      <c r="AY1713" s="152" t="s">
        <v>161</v>
      </c>
    </row>
    <row r="1714" spans="2:51" s="12" customFormat="1" ht="12">
      <c r="B1714" s="150"/>
      <c r="C1714" s="358"/>
      <c r="D1714" s="359" t="s">
        <v>173</v>
      </c>
      <c r="E1714" s="360" t="s">
        <v>3</v>
      </c>
      <c r="F1714" s="361" t="s">
        <v>3137</v>
      </c>
      <c r="G1714" s="358"/>
      <c r="H1714" s="360" t="s">
        <v>3</v>
      </c>
      <c r="I1714" s="154"/>
      <c r="L1714" s="150"/>
      <c r="M1714" s="155"/>
      <c r="T1714" s="156"/>
      <c r="AT1714" s="152" t="s">
        <v>173</v>
      </c>
      <c r="AU1714" s="152" t="s">
        <v>82</v>
      </c>
      <c r="AV1714" s="12" t="s">
        <v>80</v>
      </c>
      <c r="AW1714" s="12" t="s">
        <v>32</v>
      </c>
      <c r="AX1714" s="12" t="s">
        <v>73</v>
      </c>
      <c r="AY1714" s="152" t="s">
        <v>161</v>
      </c>
    </row>
    <row r="1715" spans="2:51" s="13" customFormat="1" ht="12">
      <c r="B1715" s="157"/>
      <c r="C1715" s="363"/>
      <c r="D1715" s="359" t="s">
        <v>173</v>
      </c>
      <c r="E1715" s="364" t="s">
        <v>3</v>
      </c>
      <c r="F1715" s="365" t="s">
        <v>3138</v>
      </c>
      <c r="G1715" s="363"/>
      <c r="H1715" s="366">
        <v>9.045</v>
      </c>
      <c r="I1715" s="161"/>
      <c r="L1715" s="157"/>
      <c r="M1715" s="162"/>
      <c r="T1715" s="163"/>
      <c r="AT1715" s="158" t="s">
        <v>173</v>
      </c>
      <c r="AU1715" s="158" t="s">
        <v>82</v>
      </c>
      <c r="AV1715" s="13" t="s">
        <v>82</v>
      </c>
      <c r="AW1715" s="13" t="s">
        <v>32</v>
      </c>
      <c r="AX1715" s="13" t="s">
        <v>73</v>
      </c>
      <c r="AY1715" s="158" t="s">
        <v>161</v>
      </c>
    </row>
    <row r="1716" spans="2:51" s="14" customFormat="1" ht="12">
      <c r="B1716" s="164"/>
      <c r="C1716" s="368"/>
      <c r="D1716" s="359" t="s">
        <v>173</v>
      </c>
      <c r="E1716" s="369" t="s">
        <v>3</v>
      </c>
      <c r="F1716" s="370" t="s">
        <v>192</v>
      </c>
      <c r="G1716" s="368"/>
      <c r="H1716" s="371">
        <v>2253.8540000000003</v>
      </c>
      <c r="I1716" s="168"/>
      <c r="L1716" s="164"/>
      <c r="M1716" s="169"/>
      <c r="T1716" s="170"/>
      <c r="AT1716" s="165" t="s">
        <v>173</v>
      </c>
      <c r="AU1716" s="165" t="s">
        <v>82</v>
      </c>
      <c r="AV1716" s="14" t="s">
        <v>169</v>
      </c>
      <c r="AW1716" s="14" t="s">
        <v>32</v>
      </c>
      <c r="AX1716" s="14" t="s">
        <v>80</v>
      </c>
      <c r="AY1716" s="165" t="s">
        <v>161</v>
      </c>
    </row>
    <row r="1717" spans="2:65" s="1" customFormat="1" ht="37.9" customHeight="1">
      <c r="B1717" s="132"/>
      <c r="C1717" s="350" t="s">
        <v>1981</v>
      </c>
      <c r="D1717" s="350" t="s">
        <v>164</v>
      </c>
      <c r="E1717" s="351" t="s">
        <v>4204</v>
      </c>
      <c r="F1717" s="352" t="s">
        <v>4208</v>
      </c>
      <c r="G1717" s="353" t="s">
        <v>167</v>
      </c>
      <c r="H1717" s="354">
        <v>2253.854</v>
      </c>
      <c r="I1717" s="138"/>
      <c r="J1717" s="139">
        <f>ROUND(I1717*H1717,2)</f>
        <v>0</v>
      </c>
      <c r="K1717" s="135" t="s">
        <v>168</v>
      </c>
      <c r="L1717" s="33"/>
      <c r="M1717" s="140" t="s">
        <v>3</v>
      </c>
      <c r="N1717" s="141" t="s">
        <v>44</v>
      </c>
      <c r="P1717" s="142">
        <f>O1717*H1717</f>
        <v>0</v>
      </c>
      <c r="Q1717" s="142">
        <v>0.00036</v>
      </c>
      <c r="R1717" s="142">
        <f>Q1717*H1717</f>
        <v>0.81138744</v>
      </c>
      <c r="S1717" s="142">
        <v>0</v>
      </c>
      <c r="T1717" s="143">
        <f>S1717*H1717</f>
        <v>0</v>
      </c>
      <c r="AR1717" s="144" t="s">
        <v>310</v>
      </c>
      <c r="AT1717" s="144" t="s">
        <v>164</v>
      </c>
      <c r="AU1717" s="144" t="s">
        <v>82</v>
      </c>
      <c r="AY1717" s="18" t="s">
        <v>161</v>
      </c>
      <c r="BE1717" s="145">
        <f>IF(N1717="základní",J1717,0)</f>
        <v>0</v>
      </c>
      <c r="BF1717" s="145">
        <f>IF(N1717="snížená",J1717,0)</f>
        <v>0</v>
      </c>
      <c r="BG1717" s="145">
        <f>IF(N1717="zákl. přenesená",J1717,0)</f>
        <v>0</v>
      </c>
      <c r="BH1717" s="145">
        <f>IF(N1717="sníž. přenesená",J1717,0)</f>
        <v>0</v>
      </c>
      <c r="BI1717" s="145">
        <f>IF(N1717="nulová",J1717,0)</f>
        <v>0</v>
      </c>
      <c r="BJ1717" s="18" t="s">
        <v>80</v>
      </c>
      <c r="BK1717" s="145">
        <f>ROUND(I1717*H1717,2)</f>
        <v>0</v>
      </c>
      <c r="BL1717" s="18" t="s">
        <v>310</v>
      </c>
      <c r="BM1717" s="144" t="s">
        <v>3845</v>
      </c>
    </row>
    <row r="1718" spans="2:47" s="1" customFormat="1" ht="12">
      <c r="B1718" s="33"/>
      <c r="C1718" s="344"/>
      <c r="D1718" s="356" t="s">
        <v>171</v>
      </c>
      <c r="E1718" s="344"/>
      <c r="F1718" s="289" t="s">
        <v>2102</v>
      </c>
      <c r="G1718" s="344"/>
      <c r="H1718" s="344"/>
      <c r="I1718" s="148"/>
      <c r="L1718" s="33"/>
      <c r="M1718" s="149"/>
      <c r="T1718" s="54"/>
      <c r="AT1718" s="18" t="s">
        <v>171</v>
      </c>
      <c r="AU1718" s="18" t="s">
        <v>82</v>
      </c>
    </row>
    <row r="1719" spans="2:65" s="1" customFormat="1" ht="44.25" customHeight="1">
      <c r="B1719" s="132"/>
      <c r="C1719" s="350" t="s">
        <v>1989</v>
      </c>
      <c r="D1719" s="350" t="s">
        <v>164</v>
      </c>
      <c r="E1719" s="351" t="s">
        <v>4206</v>
      </c>
      <c r="F1719" s="352" t="s">
        <v>4209</v>
      </c>
      <c r="G1719" s="353" t="s">
        <v>167</v>
      </c>
      <c r="H1719" s="354">
        <v>9.045</v>
      </c>
      <c r="I1719" s="138"/>
      <c r="J1719" s="139">
        <f>ROUND(I1719*H1719,2)</f>
        <v>0</v>
      </c>
      <c r="K1719" s="135" t="s">
        <v>168</v>
      </c>
      <c r="L1719" s="33"/>
      <c r="M1719" s="140" t="s">
        <v>3</v>
      </c>
      <c r="N1719" s="141" t="s">
        <v>44</v>
      </c>
      <c r="P1719" s="142">
        <f>O1719*H1719</f>
        <v>0</v>
      </c>
      <c r="Q1719" s="142">
        <v>0.00036</v>
      </c>
      <c r="R1719" s="142">
        <f>Q1719*H1719</f>
        <v>0.0032562000000000003</v>
      </c>
      <c r="S1719" s="142">
        <v>0</v>
      </c>
      <c r="T1719" s="143">
        <f>S1719*H1719</f>
        <v>0</v>
      </c>
      <c r="AR1719" s="144" t="s">
        <v>310</v>
      </c>
      <c r="AT1719" s="144" t="s">
        <v>164</v>
      </c>
      <c r="AU1719" s="144" t="s">
        <v>82</v>
      </c>
      <c r="AY1719" s="18" t="s">
        <v>161</v>
      </c>
      <c r="BE1719" s="145">
        <f>IF(N1719="základní",J1719,0)</f>
        <v>0</v>
      </c>
      <c r="BF1719" s="145">
        <f>IF(N1719="snížená",J1719,0)</f>
        <v>0</v>
      </c>
      <c r="BG1719" s="145">
        <f>IF(N1719="zákl. přenesená",J1719,0)</f>
        <v>0</v>
      </c>
      <c r="BH1719" s="145">
        <f>IF(N1719="sníž. přenesená",J1719,0)</f>
        <v>0</v>
      </c>
      <c r="BI1719" s="145">
        <f>IF(N1719="nulová",J1719,0)</f>
        <v>0</v>
      </c>
      <c r="BJ1719" s="18" t="s">
        <v>80</v>
      </c>
      <c r="BK1719" s="145">
        <f>ROUND(I1719*H1719,2)</f>
        <v>0</v>
      </c>
      <c r="BL1719" s="18" t="s">
        <v>310</v>
      </c>
      <c r="BM1719" s="144" t="s">
        <v>3846</v>
      </c>
    </row>
    <row r="1720" spans="2:47" s="1" customFormat="1" ht="12">
      <c r="B1720" s="33"/>
      <c r="D1720" s="146" t="s">
        <v>171</v>
      </c>
      <c r="F1720" s="147" t="s">
        <v>3847</v>
      </c>
      <c r="I1720" s="148"/>
      <c r="L1720" s="33"/>
      <c r="M1720" s="149"/>
      <c r="T1720" s="54"/>
      <c r="AT1720" s="18" t="s">
        <v>171</v>
      </c>
      <c r="AU1720" s="18" t="s">
        <v>82</v>
      </c>
    </row>
    <row r="1721" spans="2:51" s="12" customFormat="1" ht="12">
      <c r="B1721" s="150"/>
      <c r="D1721" s="151" t="s">
        <v>173</v>
      </c>
      <c r="E1721" s="152" t="s">
        <v>3</v>
      </c>
      <c r="F1721" s="153" t="s">
        <v>3844</v>
      </c>
      <c r="H1721" s="152" t="s">
        <v>3</v>
      </c>
      <c r="I1721" s="154"/>
      <c r="L1721" s="150"/>
      <c r="M1721" s="155"/>
      <c r="T1721" s="156"/>
      <c r="AT1721" s="152" t="s">
        <v>173</v>
      </c>
      <c r="AU1721" s="152" t="s">
        <v>82</v>
      </c>
      <c r="AV1721" s="12" t="s">
        <v>80</v>
      </c>
      <c r="AW1721" s="12" t="s">
        <v>32</v>
      </c>
      <c r="AX1721" s="12" t="s">
        <v>73</v>
      </c>
      <c r="AY1721" s="152" t="s">
        <v>161</v>
      </c>
    </row>
    <row r="1722" spans="2:51" s="12" customFormat="1" ht="12">
      <c r="B1722" s="150"/>
      <c r="D1722" s="151" t="s">
        <v>173</v>
      </c>
      <c r="E1722" s="152" t="s">
        <v>3</v>
      </c>
      <c r="F1722" s="153" t="s">
        <v>3137</v>
      </c>
      <c r="H1722" s="152" t="s">
        <v>3</v>
      </c>
      <c r="I1722" s="154"/>
      <c r="L1722" s="150"/>
      <c r="M1722" s="155"/>
      <c r="T1722" s="156"/>
      <c r="AT1722" s="152" t="s">
        <v>173</v>
      </c>
      <c r="AU1722" s="152" t="s">
        <v>82</v>
      </c>
      <c r="AV1722" s="12" t="s">
        <v>80</v>
      </c>
      <c r="AW1722" s="12" t="s">
        <v>32</v>
      </c>
      <c r="AX1722" s="12" t="s">
        <v>73</v>
      </c>
      <c r="AY1722" s="152" t="s">
        <v>161</v>
      </c>
    </row>
    <row r="1723" spans="2:51" s="13" customFormat="1" ht="12">
      <c r="B1723" s="157"/>
      <c r="D1723" s="151" t="s">
        <v>173</v>
      </c>
      <c r="E1723" s="158" t="s">
        <v>3</v>
      </c>
      <c r="F1723" s="159" t="s">
        <v>3138</v>
      </c>
      <c r="H1723" s="160">
        <v>9.045</v>
      </c>
      <c r="I1723" s="161"/>
      <c r="L1723" s="157"/>
      <c r="M1723" s="162"/>
      <c r="T1723" s="163"/>
      <c r="AT1723" s="158" t="s">
        <v>173</v>
      </c>
      <c r="AU1723" s="158" t="s">
        <v>82</v>
      </c>
      <c r="AV1723" s="13" t="s">
        <v>82</v>
      </c>
      <c r="AW1723" s="13" t="s">
        <v>32</v>
      </c>
      <c r="AX1723" s="13" t="s">
        <v>80</v>
      </c>
      <c r="AY1723" s="158" t="s">
        <v>161</v>
      </c>
    </row>
    <row r="1724" spans="2:63" s="11" customFormat="1" ht="22.9" customHeight="1">
      <c r="B1724" s="120"/>
      <c r="D1724" s="121" t="s">
        <v>72</v>
      </c>
      <c r="E1724" s="130" t="s">
        <v>2103</v>
      </c>
      <c r="F1724" s="130" t="s">
        <v>2104</v>
      </c>
      <c r="I1724" s="123"/>
      <c r="J1724" s="131">
        <f>BK1724</f>
        <v>0</v>
      </c>
      <c r="L1724" s="120"/>
      <c r="M1724" s="125"/>
      <c r="P1724" s="126">
        <f>SUM(P1725:P1728)</f>
        <v>0</v>
      </c>
      <c r="R1724" s="126">
        <f>SUM(R1725:R1728)</f>
        <v>1.3493499999999998</v>
      </c>
      <c r="T1724" s="127">
        <f>SUM(T1725:T1728)</f>
        <v>0.41829849999999996</v>
      </c>
      <c r="AR1724" s="121" t="s">
        <v>82</v>
      </c>
      <c r="AT1724" s="128" t="s">
        <v>72</v>
      </c>
      <c r="AU1724" s="128" t="s">
        <v>80</v>
      </c>
      <c r="AY1724" s="121" t="s">
        <v>161</v>
      </c>
      <c r="BK1724" s="129">
        <f>SUM(BK1725:BK1728)</f>
        <v>0</v>
      </c>
    </row>
    <row r="1725" spans="2:65" s="1" customFormat="1" ht="16.5" customHeight="1">
      <c r="B1725" s="132"/>
      <c r="C1725" s="133" t="s">
        <v>1995</v>
      </c>
      <c r="D1725" s="133" t="s">
        <v>164</v>
      </c>
      <c r="E1725" s="134" t="s">
        <v>2106</v>
      </c>
      <c r="F1725" s="135" t="s">
        <v>2107</v>
      </c>
      <c r="G1725" s="136" t="s">
        <v>167</v>
      </c>
      <c r="H1725" s="137">
        <v>1349.35</v>
      </c>
      <c r="I1725" s="138"/>
      <c r="J1725" s="139">
        <f>ROUND(I1725*H1725,2)</f>
        <v>0</v>
      </c>
      <c r="K1725" s="135" t="s">
        <v>168</v>
      </c>
      <c r="L1725" s="33"/>
      <c r="M1725" s="140" t="s">
        <v>3</v>
      </c>
      <c r="N1725" s="141" t="s">
        <v>44</v>
      </c>
      <c r="P1725" s="142">
        <f>O1725*H1725</f>
        <v>0</v>
      </c>
      <c r="Q1725" s="142">
        <v>0.001</v>
      </c>
      <c r="R1725" s="142">
        <f>Q1725*H1725</f>
        <v>1.3493499999999998</v>
      </c>
      <c r="S1725" s="142">
        <v>0.00031</v>
      </c>
      <c r="T1725" s="143">
        <f>S1725*H1725</f>
        <v>0.41829849999999996</v>
      </c>
      <c r="AR1725" s="144" t="s">
        <v>310</v>
      </c>
      <c r="AT1725" s="144" t="s">
        <v>164</v>
      </c>
      <c r="AU1725" s="144" t="s">
        <v>82</v>
      </c>
      <c r="AY1725" s="18" t="s">
        <v>161</v>
      </c>
      <c r="BE1725" s="145">
        <f>IF(N1725="základní",J1725,0)</f>
        <v>0</v>
      </c>
      <c r="BF1725" s="145">
        <f>IF(N1725="snížená",J1725,0)</f>
        <v>0</v>
      </c>
      <c r="BG1725" s="145">
        <f>IF(N1725="zákl. přenesená",J1725,0)</f>
        <v>0</v>
      </c>
      <c r="BH1725" s="145">
        <f>IF(N1725="sníž. přenesená",J1725,0)</f>
        <v>0</v>
      </c>
      <c r="BI1725" s="145">
        <f>IF(N1725="nulová",J1725,0)</f>
        <v>0</v>
      </c>
      <c r="BJ1725" s="18" t="s">
        <v>80</v>
      </c>
      <c r="BK1725" s="145">
        <f>ROUND(I1725*H1725,2)</f>
        <v>0</v>
      </c>
      <c r="BL1725" s="18" t="s">
        <v>310</v>
      </c>
      <c r="BM1725" s="144" t="s">
        <v>3848</v>
      </c>
    </row>
    <row r="1726" spans="2:47" s="1" customFormat="1" ht="12">
      <c r="B1726" s="33"/>
      <c r="D1726" s="146" t="s">
        <v>171</v>
      </c>
      <c r="F1726" s="147" t="s">
        <v>2109</v>
      </c>
      <c r="I1726" s="148"/>
      <c r="L1726" s="33"/>
      <c r="M1726" s="149"/>
      <c r="T1726" s="54"/>
      <c r="AT1726" s="18" t="s">
        <v>171</v>
      </c>
      <c r="AU1726" s="18" t="s">
        <v>82</v>
      </c>
    </row>
    <row r="1727" spans="2:51" s="12" customFormat="1" ht="12">
      <c r="B1727" s="150"/>
      <c r="D1727" s="151" t="s">
        <v>173</v>
      </c>
      <c r="E1727" s="152" t="s">
        <v>3</v>
      </c>
      <c r="F1727" s="153" t="s">
        <v>433</v>
      </c>
      <c r="H1727" s="152" t="s">
        <v>3</v>
      </c>
      <c r="I1727" s="154"/>
      <c r="L1727" s="150"/>
      <c r="M1727" s="155"/>
      <c r="T1727" s="156"/>
      <c r="AT1727" s="152" t="s">
        <v>173</v>
      </c>
      <c r="AU1727" s="152" t="s">
        <v>82</v>
      </c>
      <c r="AV1727" s="12" t="s">
        <v>80</v>
      </c>
      <c r="AW1727" s="12" t="s">
        <v>32</v>
      </c>
      <c r="AX1727" s="12" t="s">
        <v>73</v>
      </c>
      <c r="AY1727" s="152" t="s">
        <v>161</v>
      </c>
    </row>
    <row r="1728" spans="2:51" s="13" customFormat="1" ht="12">
      <c r="B1728" s="157"/>
      <c r="D1728" s="151" t="s">
        <v>173</v>
      </c>
      <c r="E1728" s="158" t="s">
        <v>3</v>
      </c>
      <c r="F1728" s="159" t="s">
        <v>3849</v>
      </c>
      <c r="H1728" s="160">
        <v>1349.35</v>
      </c>
      <c r="I1728" s="161"/>
      <c r="L1728" s="157"/>
      <c r="M1728" s="162"/>
      <c r="T1728" s="163"/>
      <c r="AT1728" s="158" t="s">
        <v>173</v>
      </c>
      <c r="AU1728" s="158" t="s">
        <v>82</v>
      </c>
      <c r="AV1728" s="13" t="s">
        <v>82</v>
      </c>
      <c r="AW1728" s="13" t="s">
        <v>32</v>
      </c>
      <c r="AX1728" s="13" t="s">
        <v>80</v>
      </c>
      <c r="AY1728" s="158" t="s">
        <v>161</v>
      </c>
    </row>
    <row r="1729" spans="2:63" s="11" customFormat="1" ht="25.9" customHeight="1">
      <c r="B1729" s="120"/>
      <c r="D1729" s="121" t="s">
        <v>72</v>
      </c>
      <c r="E1729" s="122" t="s">
        <v>2111</v>
      </c>
      <c r="F1729" s="122" t="s">
        <v>2112</v>
      </c>
      <c r="I1729" s="123"/>
      <c r="J1729" s="124">
        <f>BK1729</f>
        <v>0</v>
      </c>
      <c r="L1729" s="120"/>
      <c r="M1729" s="125"/>
      <c r="P1729" s="126">
        <f>P1730</f>
        <v>0</v>
      </c>
      <c r="R1729" s="126">
        <f>R1730</f>
        <v>0</v>
      </c>
      <c r="T1729" s="127">
        <f>T1730</f>
        <v>0</v>
      </c>
      <c r="AR1729" s="121" t="s">
        <v>169</v>
      </c>
      <c r="AT1729" s="128" t="s">
        <v>72</v>
      </c>
      <c r="AU1729" s="128" t="s">
        <v>73</v>
      </c>
      <c r="AY1729" s="121" t="s">
        <v>161</v>
      </c>
      <c r="BK1729" s="129">
        <f>BK1730</f>
        <v>0</v>
      </c>
    </row>
    <row r="1730" spans="2:63" s="11" customFormat="1" ht="22.9" customHeight="1">
      <c r="B1730" s="120"/>
      <c r="D1730" s="121" t="s">
        <v>72</v>
      </c>
      <c r="E1730" s="130" t="s">
        <v>2113</v>
      </c>
      <c r="F1730" s="130" t="s">
        <v>2114</v>
      </c>
      <c r="I1730" s="123"/>
      <c r="J1730" s="131">
        <f>BK1730</f>
        <v>0</v>
      </c>
      <c r="L1730" s="120"/>
      <c r="M1730" s="125"/>
      <c r="P1730" s="126">
        <f>SUM(P1731:P1803)</f>
        <v>0</v>
      </c>
      <c r="R1730" s="126">
        <f>SUM(R1731:R1803)</f>
        <v>0</v>
      </c>
      <c r="T1730" s="127">
        <f>SUM(T1731:T1803)</f>
        <v>0</v>
      </c>
      <c r="AR1730" s="121" t="s">
        <v>169</v>
      </c>
      <c r="AT1730" s="128" t="s">
        <v>72</v>
      </c>
      <c r="AU1730" s="128" t="s">
        <v>80</v>
      </c>
      <c r="AY1730" s="121" t="s">
        <v>161</v>
      </c>
      <c r="BK1730" s="129">
        <f>SUM(BK1731:BK1803)</f>
        <v>0</v>
      </c>
    </row>
    <row r="1731" spans="2:65" s="1" customFormat="1" ht="16.5" customHeight="1">
      <c r="B1731" s="132"/>
      <c r="C1731" s="133" t="s">
        <v>2000</v>
      </c>
      <c r="D1731" s="133" t="s">
        <v>164</v>
      </c>
      <c r="E1731" s="134" t="s">
        <v>3850</v>
      </c>
      <c r="F1731" s="135" t="s">
        <v>3851</v>
      </c>
      <c r="G1731" s="136" t="s">
        <v>167</v>
      </c>
      <c r="H1731" s="137">
        <v>127.1</v>
      </c>
      <c r="I1731" s="138"/>
      <c r="J1731" s="139">
        <f>ROUND(I1731*H1731,2)</f>
        <v>0</v>
      </c>
      <c r="K1731" s="135" t="s">
        <v>3</v>
      </c>
      <c r="L1731" s="33"/>
      <c r="M1731" s="140" t="s">
        <v>3</v>
      </c>
      <c r="N1731" s="141" t="s">
        <v>44</v>
      </c>
      <c r="P1731" s="142">
        <f>O1731*H1731</f>
        <v>0</v>
      </c>
      <c r="Q1731" s="142">
        <v>0</v>
      </c>
      <c r="R1731" s="142">
        <f>Q1731*H1731</f>
        <v>0</v>
      </c>
      <c r="S1731" s="142">
        <v>0</v>
      </c>
      <c r="T1731" s="143">
        <f>S1731*H1731</f>
        <v>0</v>
      </c>
      <c r="AR1731" s="144" t="s">
        <v>2118</v>
      </c>
      <c r="AT1731" s="144" t="s">
        <v>164</v>
      </c>
      <c r="AU1731" s="144" t="s">
        <v>82</v>
      </c>
      <c r="AY1731" s="18" t="s">
        <v>161</v>
      </c>
      <c r="BE1731" s="145">
        <f>IF(N1731="základní",J1731,0)</f>
        <v>0</v>
      </c>
      <c r="BF1731" s="145">
        <f>IF(N1731="snížená",J1731,0)</f>
        <v>0</v>
      </c>
      <c r="BG1731" s="145">
        <f>IF(N1731="zákl. přenesená",J1731,0)</f>
        <v>0</v>
      </c>
      <c r="BH1731" s="145">
        <f>IF(N1731="sníž. přenesená",J1731,0)</f>
        <v>0</v>
      </c>
      <c r="BI1731" s="145">
        <f>IF(N1731="nulová",J1731,0)</f>
        <v>0</v>
      </c>
      <c r="BJ1731" s="18" t="s">
        <v>80</v>
      </c>
      <c r="BK1731" s="145">
        <f>ROUND(I1731*H1731,2)</f>
        <v>0</v>
      </c>
      <c r="BL1731" s="18" t="s">
        <v>2118</v>
      </c>
      <c r="BM1731" s="144" t="s">
        <v>3852</v>
      </c>
    </row>
    <row r="1732" spans="2:51" s="12" customFormat="1" ht="12">
      <c r="B1732" s="150"/>
      <c r="D1732" s="151" t="s">
        <v>173</v>
      </c>
      <c r="E1732" s="152" t="s">
        <v>3</v>
      </c>
      <c r="F1732" s="153" t="s">
        <v>3853</v>
      </c>
      <c r="H1732" s="152" t="s">
        <v>3</v>
      </c>
      <c r="I1732" s="154"/>
      <c r="L1732" s="150"/>
      <c r="M1732" s="155"/>
      <c r="T1732" s="156"/>
      <c r="AT1732" s="152" t="s">
        <v>173</v>
      </c>
      <c r="AU1732" s="152" t="s">
        <v>82</v>
      </c>
      <c r="AV1732" s="12" t="s">
        <v>80</v>
      </c>
      <c r="AW1732" s="12" t="s">
        <v>32</v>
      </c>
      <c r="AX1732" s="12" t="s">
        <v>73</v>
      </c>
      <c r="AY1732" s="152" t="s">
        <v>161</v>
      </c>
    </row>
    <row r="1733" spans="2:51" s="13" customFormat="1" ht="12">
      <c r="B1733" s="157"/>
      <c r="D1733" s="151" t="s">
        <v>173</v>
      </c>
      <c r="E1733" s="158" t="s">
        <v>3</v>
      </c>
      <c r="F1733" s="159" t="s">
        <v>3854</v>
      </c>
      <c r="H1733" s="160">
        <v>71.34</v>
      </c>
      <c r="I1733" s="161"/>
      <c r="L1733" s="157"/>
      <c r="M1733" s="162"/>
      <c r="T1733" s="163"/>
      <c r="AT1733" s="158" t="s">
        <v>173</v>
      </c>
      <c r="AU1733" s="158" t="s">
        <v>82</v>
      </c>
      <c r="AV1733" s="13" t="s">
        <v>82</v>
      </c>
      <c r="AW1733" s="13" t="s">
        <v>32</v>
      </c>
      <c r="AX1733" s="13" t="s">
        <v>73</v>
      </c>
      <c r="AY1733" s="158" t="s">
        <v>161</v>
      </c>
    </row>
    <row r="1734" spans="2:51" s="12" customFormat="1" ht="12">
      <c r="B1734" s="150"/>
      <c r="D1734" s="151" t="s">
        <v>173</v>
      </c>
      <c r="E1734" s="152" t="s">
        <v>3</v>
      </c>
      <c r="F1734" s="153" t="s">
        <v>3855</v>
      </c>
      <c r="H1734" s="152" t="s">
        <v>3</v>
      </c>
      <c r="I1734" s="154"/>
      <c r="L1734" s="150"/>
      <c r="M1734" s="155"/>
      <c r="T1734" s="156"/>
      <c r="AT1734" s="152" t="s">
        <v>173</v>
      </c>
      <c r="AU1734" s="152" t="s">
        <v>82</v>
      </c>
      <c r="AV1734" s="12" t="s">
        <v>80</v>
      </c>
      <c r="AW1734" s="12" t="s">
        <v>32</v>
      </c>
      <c r="AX1734" s="12" t="s">
        <v>73</v>
      </c>
      <c r="AY1734" s="152" t="s">
        <v>161</v>
      </c>
    </row>
    <row r="1735" spans="2:51" s="13" customFormat="1" ht="12">
      <c r="B1735" s="157"/>
      <c r="D1735" s="151" t="s">
        <v>173</v>
      </c>
      <c r="E1735" s="158" t="s">
        <v>3</v>
      </c>
      <c r="F1735" s="159" t="s">
        <v>3856</v>
      </c>
      <c r="H1735" s="160">
        <v>44.31</v>
      </c>
      <c r="I1735" s="161"/>
      <c r="L1735" s="157"/>
      <c r="M1735" s="162"/>
      <c r="T1735" s="163"/>
      <c r="AT1735" s="158" t="s">
        <v>173</v>
      </c>
      <c r="AU1735" s="158" t="s">
        <v>82</v>
      </c>
      <c r="AV1735" s="13" t="s">
        <v>82</v>
      </c>
      <c r="AW1735" s="13" t="s">
        <v>32</v>
      </c>
      <c r="AX1735" s="13" t="s">
        <v>73</v>
      </c>
      <c r="AY1735" s="158" t="s">
        <v>161</v>
      </c>
    </row>
    <row r="1736" spans="2:51" s="12" customFormat="1" ht="12">
      <c r="B1736" s="150"/>
      <c r="D1736" s="151" t="s">
        <v>173</v>
      </c>
      <c r="E1736" s="152" t="s">
        <v>3</v>
      </c>
      <c r="F1736" s="153" t="s">
        <v>3857</v>
      </c>
      <c r="H1736" s="152" t="s">
        <v>3</v>
      </c>
      <c r="I1736" s="154"/>
      <c r="L1736" s="150"/>
      <c r="M1736" s="155"/>
      <c r="T1736" s="156"/>
      <c r="AT1736" s="152" t="s">
        <v>173</v>
      </c>
      <c r="AU1736" s="152" t="s">
        <v>82</v>
      </c>
      <c r="AV1736" s="12" t="s">
        <v>80</v>
      </c>
      <c r="AW1736" s="12" t="s">
        <v>32</v>
      </c>
      <c r="AX1736" s="12" t="s">
        <v>73</v>
      </c>
      <c r="AY1736" s="152" t="s">
        <v>161</v>
      </c>
    </row>
    <row r="1737" spans="2:51" s="13" customFormat="1" ht="12">
      <c r="B1737" s="157"/>
      <c r="D1737" s="151" t="s">
        <v>173</v>
      </c>
      <c r="E1737" s="158" t="s">
        <v>3</v>
      </c>
      <c r="F1737" s="159" t="s">
        <v>3858</v>
      </c>
      <c r="H1737" s="160">
        <v>11.45</v>
      </c>
      <c r="I1737" s="161"/>
      <c r="L1737" s="157"/>
      <c r="M1737" s="162"/>
      <c r="T1737" s="163"/>
      <c r="AT1737" s="158" t="s">
        <v>173</v>
      </c>
      <c r="AU1737" s="158" t="s">
        <v>82</v>
      </c>
      <c r="AV1737" s="13" t="s">
        <v>82</v>
      </c>
      <c r="AW1737" s="13" t="s">
        <v>32</v>
      </c>
      <c r="AX1737" s="13" t="s">
        <v>73</v>
      </c>
      <c r="AY1737" s="158" t="s">
        <v>161</v>
      </c>
    </row>
    <row r="1738" spans="2:51" s="14" customFormat="1" ht="12">
      <c r="B1738" s="164"/>
      <c r="D1738" s="151" t="s">
        <v>173</v>
      </c>
      <c r="E1738" s="165" t="s">
        <v>3</v>
      </c>
      <c r="F1738" s="166" t="s">
        <v>192</v>
      </c>
      <c r="H1738" s="167">
        <v>127.10000000000001</v>
      </c>
      <c r="I1738" s="168"/>
      <c r="L1738" s="164"/>
      <c r="M1738" s="169"/>
      <c r="T1738" s="170"/>
      <c r="AT1738" s="165" t="s">
        <v>173</v>
      </c>
      <c r="AU1738" s="165" t="s">
        <v>82</v>
      </c>
      <c r="AV1738" s="14" t="s">
        <v>169</v>
      </c>
      <c r="AW1738" s="14" t="s">
        <v>32</v>
      </c>
      <c r="AX1738" s="14" t="s">
        <v>80</v>
      </c>
      <c r="AY1738" s="165" t="s">
        <v>161</v>
      </c>
    </row>
    <row r="1739" spans="2:65" s="1" customFormat="1" ht="16.5" customHeight="1">
      <c r="B1739" s="132"/>
      <c r="C1739" s="133" t="s">
        <v>2007</v>
      </c>
      <c r="D1739" s="133" t="s">
        <v>164</v>
      </c>
      <c r="E1739" s="134" t="s">
        <v>3859</v>
      </c>
      <c r="F1739" s="135" t="s">
        <v>3860</v>
      </c>
      <c r="G1739" s="136" t="s">
        <v>167</v>
      </c>
      <c r="H1739" s="137">
        <v>254.47</v>
      </c>
      <c r="I1739" s="138"/>
      <c r="J1739" s="139">
        <f>ROUND(I1739*H1739,2)</f>
        <v>0</v>
      </c>
      <c r="K1739" s="135" t="s">
        <v>3</v>
      </c>
      <c r="L1739" s="33"/>
      <c r="M1739" s="140" t="s">
        <v>3</v>
      </c>
      <c r="N1739" s="141" t="s">
        <v>44</v>
      </c>
      <c r="P1739" s="142">
        <f>O1739*H1739</f>
        <v>0</v>
      </c>
      <c r="Q1739" s="142">
        <v>0</v>
      </c>
      <c r="R1739" s="142">
        <f>Q1739*H1739</f>
        <v>0</v>
      </c>
      <c r="S1739" s="142">
        <v>0</v>
      </c>
      <c r="T1739" s="143">
        <f>S1739*H1739</f>
        <v>0</v>
      </c>
      <c r="AR1739" s="144" t="s">
        <v>2118</v>
      </c>
      <c r="AT1739" s="144" t="s">
        <v>164</v>
      </c>
      <c r="AU1739" s="144" t="s">
        <v>82</v>
      </c>
      <c r="AY1739" s="18" t="s">
        <v>161</v>
      </c>
      <c r="BE1739" s="145">
        <f>IF(N1739="základní",J1739,0)</f>
        <v>0</v>
      </c>
      <c r="BF1739" s="145">
        <f>IF(N1739="snížená",J1739,0)</f>
        <v>0</v>
      </c>
      <c r="BG1739" s="145">
        <f>IF(N1739="zákl. přenesená",J1739,0)</f>
        <v>0</v>
      </c>
      <c r="BH1739" s="145">
        <f>IF(N1739="sníž. přenesená",J1739,0)</f>
        <v>0</v>
      </c>
      <c r="BI1739" s="145">
        <f>IF(N1739="nulová",J1739,0)</f>
        <v>0</v>
      </c>
      <c r="BJ1739" s="18" t="s">
        <v>80</v>
      </c>
      <c r="BK1739" s="145">
        <f>ROUND(I1739*H1739,2)</f>
        <v>0</v>
      </c>
      <c r="BL1739" s="18" t="s">
        <v>2118</v>
      </c>
      <c r="BM1739" s="144" t="s">
        <v>3861</v>
      </c>
    </row>
    <row r="1740" spans="2:51" s="12" customFormat="1" ht="12">
      <c r="B1740" s="150"/>
      <c r="D1740" s="151" t="s">
        <v>173</v>
      </c>
      <c r="E1740" s="152" t="s">
        <v>3</v>
      </c>
      <c r="F1740" s="153" t="s">
        <v>3862</v>
      </c>
      <c r="H1740" s="152" t="s">
        <v>3</v>
      </c>
      <c r="I1740" s="154"/>
      <c r="L1740" s="150"/>
      <c r="M1740" s="155"/>
      <c r="T1740" s="156"/>
      <c r="AT1740" s="152" t="s">
        <v>173</v>
      </c>
      <c r="AU1740" s="152" t="s">
        <v>82</v>
      </c>
      <c r="AV1740" s="12" t="s">
        <v>80</v>
      </c>
      <c r="AW1740" s="12" t="s">
        <v>32</v>
      </c>
      <c r="AX1740" s="12" t="s">
        <v>73</v>
      </c>
      <c r="AY1740" s="152" t="s">
        <v>161</v>
      </c>
    </row>
    <row r="1741" spans="2:51" s="13" customFormat="1" ht="12">
      <c r="B1741" s="157"/>
      <c r="D1741" s="151" t="s">
        <v>173</v>
      </c>
      <c r="E1741" s="158" t="s">
        <v>3</v>
      </c>
      <c r="F1741" s="159" t="s">
        <v>2943</v>
      </c>
      <c r="H1741" s="160">
        <v>19.02</v>
      </c>
      <c r="I1741" s="161"/>
      <c r="L1741" s="157"/>
      <c r="M1741" s="162"/>
      <c r="T1741" s="163"/>
      <c r="AT1741" s="158" t="s">
        <v>173</v>
      </c>
      <c r="AU1741" s="158" t="s">
        <v>82</v>
      </c>
      <c r="AV1741" s="13" t="s">
        <v>82</v>
      </c>
      <c r="AW1741" s="13" t="s">
        <v>32</v>
      </c>
      <c r="AX1741" s="13" t="s">
        <v>73</v>
      </c>
      <c r="AY1741" s="158" t="s">
        <v>161</v>
      </c>
    </row>
    <row r="1742" spans="2:51" s="12" customFormat="1" ht="12">
      <c r="B1742" s="150"/>
      <c r="D1742" s="151" t="s">
        <v>173</v>
      </c>
      <c r="E1742" s="152" t="s">
        <v>3</v>
      </c>
      <c r="F1742" s="153" t="s">
        <v>3863</v>
      </c>
      <c r="H1742" s="152" t="s">
        <v>3</v>
      </c>
      <c r="I1742" s="154"/>
      <c r="L1742" s="150"/>
      <c r="M1742" s="155"/>
      <c r="T1742" s="156"/>
      <c r="AT1742" s="152" t="s">
        <v>173</v>
      </c>
      <c r="AU1742" s="152" t="s">
        <v>82</v>
      </c>
      <c r="AV1742" s="12" t="s">
        <v>80</v>
      </c>
      <c r="AW1742" s="12" t="s">
        <v>32</v>
      </c>
      <c r="AX1742" s="12" t="s">
        <v>73</v>
      </c>
      <c r="AY1742" s="152" t="s">
        <v>161</v>
      </c>
    </row>
    <row r="1743" spans="2:51" s="13" customFormat="1" ht="12">
      <c r="B1743" s="157"/>
      <c r="D1743" s="151" t="s">
        <v>173</v>
      </c>
      <c r="E1743" s="158" t="s">
        <v>3</v>
      </c>
      <c r="F1743" s="159" t="s">
        <v>2945</v>
      </c>
      <c r="H1743" s="160">
        <v>21.4</v>
      </c>
      <c r="I1743" s="161"/>
      <c r="L1743" s="157"/>
      <c r="M1743" s="162"/>
      <c r="T1743" s="163"/>
      <c r="AT1743" s="158" t="s">
        <v>173</v>
      </c>
      <c r="AU1743" s="158" t="s">
        <v>82</v>
      </c>
      <c r="AV1743" s="13" t="s">
        <v>82</v>
      </c>
      <c r="AW1743" s="13" t="s">
        <v>32</v>
      </c>
      <c r="AX1743" s="13" t="s">
        <v>73</v>
      </c>
      <c r="AY1743" s="158" t="s">
        <v>161</v>
      </c>
    </row>
    <row r="1744" spans="2:51" s="12" customFormat="1" ht="12">
      <c r="B1744" s="150"/>
      <c r="D1744" s="151" t="s">
        <v>173</v>
      </c>
      <c r="E1744" s="152" t="s">
        <v>3</v>
      </c>
      <c r="F1744" s="153" t="s">
        <v>3864</v>
      </c>
      <c r="H1744" s="152" t="s">
        <v>3</v>
      </c>
      <c r="I1744" s="154"/>
      <c r="L1744" s="150"/>
      <c r="M1744" s="155"/>
      <c r="T1744" s="156"/>
      <c r="AT1744" s="152" t="s">
        <v>173</v>
      </c>
      <c r="AU1744" s="152" t="s">
        <v>82</v>
      </c>
      <c r="AV1744" s="12" t="s">
        <v>80</v>
      </c>
      <c r="AW1744" s="12" t="s">
        <v>32</v>
      </c>
      <c r="AX1744" s="12" t="s">
        <v>73</v>
      </c>
      <c r="AY1744" s="152" t="s">
        <v>161</v>
      </c>
    </row>
    <row r="1745" spans="2:51" s="13" customFormat="1" ht="12">
      <c r="B1745" s="157"/>
      <c r="D1745" s="151" t="s">
        <v>173</v>
      </c>
      <c r="E1745" s="158" t="s">
        <v>3</v>
      </c>
      <c r="F1745" s="159" t="s">
        <v>2947</v>
      </c>
      <c r="H1745" s="160">
        <v>19.77</v>
      </c>
      <c r="I1745" s="161"/>
      <c r="L1745" s="157"/>
      <c r="M1745" s="162"/>
      <c r="T1745" s="163"/>
      <c r="AT1745" s="158" t="s">
        <v>173</v>
      </c>
      <c r="AU1745" s="158" t="s">
        <v>82</v>
      </c>
      <c r="AV1745" s="13" t="s">
        <v>82</v>
      </c>
      <c r="AW1745" s="13" t="s">
        <v>32</v>
      </c>
      <c r="AX1745" s="13" t="s">
        <v>73</v>
      </c>
      <c r="AY1745" s="158" t="s">
        <v>161</v>
      </c>
    </row>
    <row r="1746" spans="2:51" s="12" customFormat="1" ht="12">
      <c r="B1746" s="150"/>
      <c r="D1746" s="151" t="s">
        <v>173</v>
      </c>
      <c r="E1746" s="152" t="s">
        <v>3</v>
      </c>
      <c r="F1746" s="153" t="s">
        <v>3865</v>
      </c>
      <c r="H1746" s="152" t="s">
        <v>3</v>
      </c>
      <c r="I1746" s="154"/>
      <c r="L1746" s="150"/>
      <c r="M1746" s="155"/>
      <c r="T1746" s="156"/>
      <c r="AT1746" s="152" t="s">
        <v>173</v>
      </c>
      <c r="AU1746" s="152" t="s">
        <v>82</v>
      </c>
      <c r="AV1746" s="12" t="s">
        <v>80</v>
      </c>
      <c r="AW1746" s="12" t="s">
        <v>32</v>
      </c>
      <c r="AX1746" s="12" t="s">
        <v>73</v>
      </c>
      <c r="AY1746" s="152" t="s">
        <v>161</v>
      </c>
    </row>
    <row r="1747" spans="2:51" s="13" customFormat="1" ht="12">
      <c r="B1747" s="157"/>
      <c r="D1747" s="151" t="s">
        <v>173</v>
      </c>
      <c r="E1747" s="158" t="s">
        <v>3</v>
      </c>
      <c r="F1747" s="159" t="s">
        <v>2949</v>
      </c>
      <c r="H1747" s="160">
        <v>20.27</v>
      </c>
      <c r="I1747" s="161"/>
      <c r="L1747" s="157"/>
      <c r="M1747" s="162"/>
      <c r="T1747" s="163"/>
      <c r="AT1747" s="158" t="s">
        <v>173</v>
      </c>
      <c r="AU1747" s="158" t="s">
        <v>82</v>
      </c>
      <c r="AV1747" s="13" t="s">
        <v>82</v>
      </c>
      <c r="AW1747" s="13" t="s">
        <v>32</v>
      </c>
      <c r="AX1747" s="13" t="s">
        <v>73</v>
      </c>
      <c r="AY1747" s="158" t="s">
        <v>161</v>
      </c>
    </row>
    <row r="1748" spans="2:51" s="12" customFormat="1" ht="12">
      <c r="B1748" s="150"/>
      <c r="D1748" s="151" t="s">
        <v>173</v>
      </c>
      <c r="E1748" s="152" t="s">
        <v>3</v>
      </c>
      <c r="F1748" s="153" t="s">
        <v>3866</v>
      </c>
      <c r="H1748" s="152" t="s">
        <v>3</v>
      </c>
      <c r="I1748" s="154"/>
      <c r="L1748" s="150"/>
      <c r="M1748" s="155"/>
      <c r="T1748" s="156"/>
      <c r="AT1748" s="152" t="s">
        <v>173</v>
      </c>
      <c r="AU1748" s="152" t="s">
        <v>82</v>
      </c>
      <c r="AV1748" s="12" t="s">
        <v>80</v>
      </c>
      <c r="AW1748" s="12" t="s">
        <v>32</v>
      </c>
      <c r="AX1748" s="12" t="s">
        <v>73</v>
      </c>
      <c r="AY1748" s="152" t="s">
        <v>161</v>
      </c>
    </row>
    <row r="1749" spans="2:51" s="13" customFormat="1" ht="12">
      <c r="B1749" s="157"/>
      <c r="D1749" s="151" t="s">
        <v>173</v>
      </c>
      <c r="E1749" s="158" t="s">
        <v>3</v>
      </c>
      <c r="F1749" s="159" t="s">
        <v>2951</v>
      </c>
      <c r="H1749" s="160">
        <v>19.12</v>
      </c>
      <c r="I1749" s="161"/>
      <c r="L1749" s="157"/>
      <c r="M1749" s="162"/>
      <c r="T1749" s="163"/>
      <c r="AT1749" s="158" t="s">
        <v>173</v>
      </c>
      <c r="AU1749" s="158" t="s">
        <v>82</v>
      </c>
      <c r="AV1749" s="13" t="s">
        <v>82</v>
      </c>
      <c r="AW1749" s="13" t="s">
        <v>32</v>
      </c>
      <c r="AX1749" s="13" t="s">
        <v>73</v>
      </c>
      <c r="AY1749" s="158" t="s">
        <v>161</v>
      </c>
    </row>
    <row r="1750" spans="2:51" s="12" customFormat="1" ht="12">
      <c r="B1750" s="150"/>
      <c r="D1750" s="151" t="s">
        <v>173</v>
      </c>
      <c r="E1750" s="152" t="s">
        <v>3</v>
      </c>
      <c r="F1750" s="153" t="s">
        <v>3867</v>
      </c>
      <c r="H1750" s="152" t="s">
        <v>3</v>
      </c>
      <c r="I1750" s="154"/>
      <c r="L1750" s="150"/>
      <c r="M1750" s="155"/>
      <c r="T1750" s="156"/>
      <c r="AT1750" s="152" t="s">
        <v>173</v>
      </c>
      <c r="AU1750" s="152" t="s">
        <v>82</v>
      </c>
      <c r="AV1750" s="12" t="s">
        <v>80</v>
      </c>
      <c r="AW1750" s="12" t="s">
        <v>32</v>
      </c>
      <c r="AX1750" s="12" t="s">
        <v>73</v>
      </c>
      <c r="AY1750" s="152" t="s">
        <v>161</v>
      </c>
    </row>
    <row r="1751" spans="2:51" s="13" customFormat="1" ht="12">
      <c r="B1751" s="157"/>
      <c r="D1751" s="151" t="s">
        <v>173</v>
      </c>
      <c r="E1751" s="158" t="s">
        <v>3</v>
      </c>
      <c r="F1751" s="159" t="s">
        <v>3868</v>
      </c>
      <c r="H1751" s="160">
        <v>22.05</v>
      </c>
      <c r="I1751" s="161"/>
      <c r="L1751" s="157"/>
      <c r="M1751" s="162"/>
      <c r="T1751" s="163"/>
      <c r="AT1751" s="158" t="s">
        <v>173</v>
      </c>
      <c r="AU1751" s="158" t="s">
        <v>82</v>
      </c>
      <c r="AV1751" s="13" t="s">
        <v>82</v>
      </c>
      <c r="AW1751" s="13" t="s">
        <v>32</v>
      </c>
      <c r="AX1751" s="13" t="s">
        <v>73</v>
      </c>
      <c r="AY1751" s="158" t="s">
        <v>161</v>
      </c>
    </row>
    <row r="1752" spans="2:51" s="12" customFormat="1" ht="12">
      <c r="B1752" s="150"/>
      <c r="D1752" s="151" t="s">
        <v>173</v>
      </c>
      <c r="E1752" s="152" t="s">
        <v>3</v>
      </c>
      <c r="F1752" s="153" t="s">
        <v>3869</v>
      </c>
      <c r="H1752" s="152" t="s">
        <v>3</v>
      </c>
      <c r="I1752" s="154"/>
      <c r="L1752" s="150"/>
      <c r="M1752" s="155"/>
      <c r="T1752" s="156"/>
      <c r="AT1752" s="152" t="s">
        <v>173</v>
      </c>
      <c r="AU1752" s="152" t="s">
        <v>82</v>
      </c>
      <c r="AV1752" s="12" t="s">
        <v>80</v>
      </c>
      <c r="AW1752" s="12" t="s">
        <v>32</v>
      </c>
      <c r="AX1752" s="12" t="s">
        <v>73</v>
      </c>
      <c r="AY1752" s="152" t="s">
        <v>161</v>
      </c>
    </row>
    <row r="1753" spans="2:51" s="13" customFormat="1" ht="12">
      <c r="B1753" s="157"/>
      <c r="D1753" s="151" t="s">
        <v>173</v>
      </c>
      <c r="E1753" s="158" t="s">
        <v>3</v>
      </c>
      <c r="F1753" s="159" t="s">
        <v>3870</v>
      </c>
      <c r="H1753" s="160">
        <v>56.98</v>
      </c>
      <c r="I1753" s="161"/>
      <c r="L1753" s="157"/>
      <c r="M1753" s="162"/>
      <c r="T1753" s="163"/>
      <c r="AT1753" s="158" t="s">
        <v>173</v>
      </c>
      <c r="AU1753" s="158" t="s">
        <v>82</v>
      </c>
      <c r="AV1753" s="13" t="s">
        <v>82</v>
      </c>
      <c r="AW1753" s="13" t="s">
        <v>32</v>
      </c>
      <c r="AX1753" s="13" t="s">
        <v>73</v>
      </c>
      <c r="AY1753" s="158" t="s">
        <v>161</v>
      </c>
    </row>
    <row r="1754" spans="2:51" s="12" customFormat="1" ht="12">
      <c r="B1754" s="150"/>
      <c r="D1754" s="151" t="s">
        <v>173</v>
      </c>
      <c r="E1754" s="152" t="s">
        <v>3</v>
      </c>
      <c r="F1754" s="153" t="s">
        <v>3871</v>
      </c>
      <c r="H1754" s="152" t="s">
        <v>3</v>
      </c>
      <c r="I1754" s="154"/>
      <c r="L1754" s="150"/>
      <c r="M1754" s="155"/>
      <c r="T1754" s="156"/>
      <c r="AT1754" s="152" t="s">
        <v>173</v>
      </c>
      <c r="AU1754" s="152" t="s">
        <v>82</v>
      </c>
      <c r="AV1754" s="12" t="s">
        <v>80</v>
      </c>
      <c r="AW1754" s="12" t="s">
        <v>32</v>
      </c>
      <c r="AX1754" s="12" t="s">
        <v>73</v>
      </c>
      <c r="AY1754" s="152" t="s">
        <v>161</v>
      </c>
    </row>
    <row r="1755" spans="2:51" s="13" customFormat="1" ht="12">
      <c r="B1755" s="157"/>
      <c r="D1755" s="151" t="s">
        <v>173</v>
      </c>
      <c r="E1755" s="158" t="s">
        <v>3</v>
      </c>
      <c r="F1755" s="159" t="s">
        <v>3492</v>
      </c>
      <c r="H1755" s="160">
        <v>12.98</v>
      </c>
      <c r="I1755" s="161"/>
      <c r="L1755" s="157"/>
      <c r="M1755" s="162"/>
      <c r="T1755" s="163"/>
      <c r="AT1755" s="158" t="s">
        <v>173</v>
      </c>
      <c r="AU1755" s="158" t="s">
        <v>82</v>
      </c>
      <c r="AV1755" s="13" t="s">
        <v>82</v>
      </c>
      <c r="AW1755" s="13" t="s">
        <v>32</v>
      </c>
      <c r="AX1755" s="13" t="s">
        <v>73</v>
      </c>
      <c r="AY1755" s="158" t="s">
        <v>161</v>
      </c>
    </row>
    <row r="1756" spans="2:51" s="12" customFormat="1" ht="12">
      <c r="B1756" s="150"/>
      <c r="D1756" s="151" t="s">
        <v>173</v>
      </c>
      <c r="E1756" s="152" t="s">
        <v>3</v>
      </c>
      <c r="F1756" s="153" t="s">
        <v>3872</v>
      </c>
      <c r="H1756" s="152" t="s">
        <v>3</v>
      </c>
      <c r="I1756" s="154"/>
      <c r="L1756" s="150"/>
      <c r="M1756" s="155"/>
      <c r="T1756" s="156"/>
      <c r="AT1756" s="152" t="s">
        <v>173</v>
      </c>
      <c r="AU1756" s="152" t="s">
        <v>82</v>
      </c>
      <c r="AV1756" s="12" t="s">
        <v>80</v>
      </c>
      <c r="AW1756" s="12" t="s">
        <v>32</v>
      </c>
      <c r="AX1756" s="12" t="s">
        <v>73</v>
      </c>
      <c r="AY1756" s="152" t="s">
        <v>161</v>
      </c>
    </row>
    <row r="1757" spans="2:51" s="13" customFormat="1" ht="12">
      <c r="B1757" s="157"/>
      <c r="D1757" s="151" t="s">
        <v>173</v>
      </c>
      <c r="E1757" s="158" t="s">
        <v>3</v>
      </c>
      <c r="F1757" s="159" t="s">
        <v>3493</v>
      </c>
      <c r="H1757" s="160">
        <v>17.86</v>
      </c>
      <c r="I1757" s="161"/>
      <c r="L1757" s="157"/>
      <c r="M1757" s="162"/>
      <c r="T1757" s="163"/>
      <c r="AT1757" s="158" t="s">
        <v>173</v>
      </c>
      <c r="AU1757" s="158" t="s">
        <v>82</v>
      </c>
      <c r="AV1757" s="13" t="s">
        <v>82</v>
      </c>
      <c r="AW1757" s="13" t="s">
        <v>32</v>
      </c>
      <c r="AX1757" s="13" t="s">
        <v>73</v>
      </c>
      <c r="AY1757" s="158" t="s">
        <v>161</v>
      </c>
    </row>
    <row r="1758" spans="2:51" s="12" customFormat="1" ht="12">
      <c r="B1758" s="150"/>
      <c r="D1758" s="151" t="s">
        <v>173</v>
      </c>
      <c r="E1758" s="152" t="s">
        <v>3</v>
      </c>
      <c r="F1758" s="153" t="s">
        <v>3873</v>
      </c>
      <c r="H1758" s="152" t="s">
        <v>3</v>
      </c>
      <c r="I1758" s="154"/>
      <c r="L1758" s="150"/>
      <c r="M1758" s="155"/>
      <c r="T1758" s="156"/>
      <c r="AT1758" s="152" t="s">
        <v>173</v>
      </c>
      <c r="AU1758" s="152" t="s">
        <v>82</v>
      </c>
      <c r="AV1758" s="12" t="s">
        <v>80</v>
      </c>
      <c r="AW1758" s="12" t="s">
        <v>32</v>
      </c>
      <c r="AX1758" s="12" t="s">
        <v>73</v>
      </c>
      <c r="AY1758" s="152" t="s">
        <v>161</v>
      </c>
    </row>
    <row r="1759" spans="2:51" s="13" customFormat="1" ht="12">
      <c r="B1759" s="157"/>
      <c r="D1759" s="151" t="s">
        <v>173</v>
      </c>
      <c r="E1759" s="158" t="s">
        <v>3</v>
      </c>
      <c r="F1759" s="159" t="s">
        <v>3494</v>
      </c>
      <c r="H1759" s="160">
        <v>25.16</v>
      </c>
      <c r="I1759" s="161"/>
      <c r="L1759" s="157"/>
      <c r="M1759" s="162"/>
      <c r="T1759" s="163"/>
      <c r="AT1759" s="158" t="s">
        <v>173</v>
      </c>
      <c r="AU1759" s="158" t="s">
        <v>82</v>
      </c>
      <c r="AV1759" s="13" t="s">
        <v>82</v>
      </c>
      <c r="AW1759" s="13" t="s">
        <v>32</v>
      </c>
      <c r="AX1759" s="13" t="s">
        <v>73</v>
      </c>
      <c r="AY1759" s="158" t="s">
        <v>161</v>
      </c>
    </row>
    <row r="1760" spans="2:51" s="12" customFormat="1" ht="12">
      <c r="B1760" s="150"/>
      <c r="D1760" s="151" t="s">
        <v>173</v>
      </c>
      <c r="E1760" s="152" t="s">
        <v>3</v>
      </c>
      <c r="F1760" s="153" t="s">
        <v>3874</v>
      </c>
      <c r="H1760" s="152" t="s">
        <v>3</v>
      </c>
      <c r="I1760" s="154"/>
      <c r="L1760" s="150"/>
      <c r="M1760" s="155"/>
      <c r="T1760" s="156"/>
      <c r="AT1760" s="152" t="s">
        <v>173</v>
      </c>
      <c r="AU1760" s="152" t="s">
        <v>82</v>
      </c>
      <c r="AV1760" s="12" t="s">
        <v>80</v>
      </c>
      <c r="AW1760" s="12" t="s">
        <v>32</v>
      </c>
      <c r="AX1760" s="12" t="s">
        <v>73</v>
      </c>
      <c r="AY1760" s="152" t="s">
        <v>161</v>
      </c>
    </row>
    <row r="1761" spans="2:51" s="13" customFormat="1" ht="12">
      <c r="B1761" s="157"/>
      <c r="D1761" s="151" t="s">
        <v>173</v>
      </c>
      <c r="E1761" s="158" t="s">
        <v>3</v>
      </c>
      <c r="F1761" s="159" t="s">
        <v>3495</v>
      </c>
      <c r="H1761" s="160">
        <v>6.32</v>
      </c>
      <c r="I1761" s="161"/>
      <c r="L1761" s="157"/>
      <c r="M1761" s="162"/>
      <c r="T1761" s="163"/>
      <c r="AT1761" s="158" t="s">
        <v>173</v>
      </c>
      <c r="AU1761" s="158" t="s">
        <v>82</v>
      </c>
      <c r="AV1761" s="13" t="s">
        <v>82</v>
      </c>
      <c r="AW1761" s="13" t="s">
        <v>32</v>
      </c>
      <c r="AX1761" s="13" t="s">
        <v>73</v>
      </c>
      <c r="AY1761" s="158" t="s">
        <v>161</v>
      </c>
    </row>
    <row r="1762" spans="2:51" s="12" customFormat="1" ht="12">
      <c r="B1762" s="150"/>
      <c r="D1762" s="151" t="s">
        <v>173</v>
      </c>
      <c r="E1762" s="152" t="s">
        <v>3</v>
      </c>
      <c r="F1762" s="153" t="s">
        <v>3875</v>
      </c>
      <c r="H1762" s="152" t="s">
        <v>3</v>
      </c>
      <c r="I1762" s="154"/>
      <c r="L1762" s="150"/>
      <c r="M1762" s="155"/>
      <c r="T1762" s="156"/>
      <c r="AT1762" s="152" t="s">
        <v>173</v>
      </c>
      <c r="AU1762" s="152" t="s">
        <v>82</v>
      </c>
      <c r="AV1762" s="12" t="s">
        <v>80</v>
      </c>
      <c r="AW1762" s="12" t="s">
        <v>32</v>
      </c>
      <c r="AX1762" s="12" t="s">
        <v>73</v>
      </c>
      <c r="AY1762" s="152" t="s">
        <v>161</v>
      </c>
    </row>
    <row r="1763" spans="2:51" s="13" customFormat="1" ht="12">
      <c r="B1763" s="157"/>
      <c r="D1763" s="151" t="s">
        <v>173</v>
      </c>
      <c r="E1763" s="158" t="s">
        <v>3</v>
      </c>
      <c r="F1763" s="159" t="s">
        <v>3496</v>
      </c>
      <c r="H1763" s="160">
        <v>13.54</v>
      </c>
      <c r="I1763" s="161"/>
      <c r="L1763" s="157"/>
      <c r="M1763" s="162"/>
      <c r="T1763" s="163"/>
      <c r="AT1763" s="158" t="s">
        <v>173</v>
      </c>
      <c r="AU1763" s="158" t="s">
        <v>82</v>
      </c>
      <c r="AV1763" s="13" t="s">
        <v>82</v>
      </c>
      <c r="AW1763" s="13" t="s">
        <v>32</v>
      </c>
      <c r="AX1763" s="13" t="s">
        <v>73</v>
      </c>
      <c r="AY1763" s="158" t="s">
        <v>161</v>
      </c>
    </row>
    <row r="1764" spans="2:51" s="14" customFormat="1" ht="12">
      <c r="B1764" s="164"/>
      <c r="D1764" s="151" t="s">
        <v>173</v>
      </c>
      <c r="E1764" s="165" t="s">
        <v>3</v>
      </c>
      <c r="F1764" s="166" t="s">
        <v>192</v>
      </c>
      <c r="H1764" s="167">
        <v>254.46999999999997</v>
      </c>
      <c r="I1764" s="168"/>
      <c r="L1764" s="164"/>
      <c r="M1764" s="169"/>
      <c r="T1764" s="170"/>
      <c r="AT1764" s="165" t="s">
        <v>173</v>
      </c>
      <c r="AU1764" s="165" t="s">
        <v>82</v>
      </c>
      <c r="AV1764" s="14" t="s">
        <v>169</v>
      </c>
      <c r="AW1764" s="14" t="s">
        <v>32</v>
      </c>
      <c r="AX1764" s="14" t="s">
        <v>80</v>
      </c>
      <c r="AY1764" s="165" t="s">
        <v>161</v>
      </c>
    </row>
    <row r="1765" spans="2:65" s="1" customFormat="1" ht="16.5" customHeight="1">
      <c r="B1765" s="132"/>
      <c r="C1765" s="133" t="s">
        <v>2012</v>
      </c>
      <c r="D1765" s="133" t="s">
        <v>164</v>
      </c>
      <c r="E1765" s="134" t="s">
        <v>3876</v>
      </c>
      <c r="F1765" s="135" t="s">
        <v>3877</v>
      </c>
      <c r="G1765" s="136" t="s">
        <v>167</v>
      </c>
      <c r="H1765" s="137">
        <v>103.49</v>
      </c>
      <c r="I1765" s="138"/>
      <c r="J1765" s="139">
        <f>ROUND(I1765*H1765,2)</f>
        <v>0</v>
      </c>
      <c r="K1765" s="135" t="s">
        <v>3</v>
      </c>
      <c r="L1765" s="33"/>
      <c r="M1765" s="140" t="s">
        <v>3</v>
      </c>
      <c r="N1765" s="141" t="s">
        <v>44</v>
      </c>
      <c r="P1765" s="142">
        <f>O1765*H1765</f>
        <v>0</v>
      </c>
      <c r="Q1765" s="142">
        <v>0</v>
      </c>
      <c r="R1765" s="142">
        <f>Q1765*H1765</f>
        <v>0</v>
      </c>
      <c r="S1765" s="142">
        <v>0</v>
      </c>
      <c r="T1765" s="143">
        <f>S1765*H1765</f>
        <v>0</v>
      </c>
      <c r="AR1765" s="144" t="s">
        <v>2118</v>
      </c>
      <c r="AT1765" s="144" t="s">
        <v>164</v>
      </c>
      <c r="AU1765" s="144" t="s">
        <v>82</v>
      </c>
      <c r="AY1765" s="18" t="s">
        <v>161</v>
      </c>
      <c r="BE1765" s="145">
        <f>IF(N1765="základní",J1765,0)</f>
        <v>0</v>
      </c>
      <c r="BF1765" s="145">
        <f>IF(N1765="snížená",J1765,0)</f>
        <v>0</v>
      </c>
      <c r="BG1765" s="145">
        <f>IF(N1765="zákl. přenesená",J1765,0)</f>
        <v>0</v>
      </c>
      <c r="BH1765" s="145">
        <f>IF(N1765="sníž. přenesená",J1765,0)</f>
        <v>0</v>
      </c>
      <c r="BI1765" s="145">
        <f>IF(N1765="nulová",J1765,0)</f>
        <v>0</v>
      </c>
      <c r="BJ1765" s="18" t="s">
        <v>80</v>
      </c>
      <c r="BK1765" s="145">
        <f>ROUND(I1765*H1765,2)</f>
        <v>0</v>
      </c>
      <c r="BL1765" s="18" t="s">
        <v>2118</v>
      </c>
      <c r="BM1765" s="144" t="s">
        <v>3878</v>
      </c>
    </row>
    <row r="1766" spans="2:51" s="12" customFormat="1" ht="12">
      <c r="B1766" s="150"/>
      <c r="D1766" s="151" t="s">
        <v>173</v>
      </c>
      <c r="E1766" s="152" t="s">
        <v>3</v>
      </c>
      <c r="F1766" s="153" t="s">
        <v>3879</v>
      </c>
      <c r="H1766" s="152" t="s">
        <v>3</v>
      </c>
      <c r="I1766" s="154"/>
      <c r="L1766" s="150"/>
      <c r="M1766" s="155"/>
      <c r="T1766" s="156"/>
      <c r="AT1766" s="152" t="s">
        <v>173</v>
      </c>
      <c r="AU1766" s="152" t="s">
        <v>82</v>
      </c>
      <c r="AV1766" s="12" t="s">
        <v>80</v>
      </c>
      <c r="AW1766" s="12" t="s">
        <v>32</v>
      </c>
      <c r="AX1766" s="12" t="s">
        <v>73</v>
      </c>
      <c r="AY1766" s="152" t="s">
        <v>161</v>
      </c>
    </row>
    <row r="1767" spans="2:51" s="13" customFormat="1" ht="12">
      <c r="B1767" s="157"/>
      <c r="D1767" s="151" t="s">
        <v>173</v>
      </c>
      <c r="E1767" s="158" t="s">
        <v>3</v>
      </c>
      <c r="F1767" s="159" t="s">
        <v>3880</v>
      </c>
      <c r="H1767" s="160">
        <v>9.48</v>
      </c>
      <c r="I1767" s="161"/>
      <c r="L1767" s="157"/>
      <c r="M1767" s="162"/>
      <c r="T1767" s="163"/>
      <c r="AT1767" s="158" t="s">
        <v>173</v>
      </c>
      <c r="AU1767" s="158" t="s">
        <v>82</v>
      </c>
      <c r="AV1767" s="13" t="s">
        <v>82</v>
      </c>
      <c r="AW1767" s="13" t="s">
        <v>32</v>
      </c>
      <c r="AX1767" s="13" t="s">
        <v>73</v>
      </c>
      <c r="AY1767" s="158" t="s">
        <v>161</v>
      </c>
    </row>
    <row r="1768" spans="2:51" s="12" customFormat="1" ht="12">
      <c r="B1768" s="150"/>
      <c r="D1768" s="151" t="s">
        <v>173</v>
      </c>
      <c r="E1768" s="152" t="s">
        <v>3</v>
      </c>
      <c r="F1768" s="153" t="s">
        <v>3881</v>
      </c>
      <c r="H1768" s="152" t="s">
        <v>3</v>
      </c>
      <c r="I1768" s="154"/>
      <c r="L1768" s="150"/>
      <c r="M1768" s="155"/>
      <c r="T1768" s="156"/>
      <c r="AT1768" s="152" t="s">
        <v>173</v>
      </c>
      <c r="AU1768" s="152" t="s">
        <v>82</v>
      </c>
      <c r="AV1768" s="12" t="s">
        <v>80</v>
      </c>
      <c r="AW1768" s="12" t="s">
        <v>32</v>
      </c>
      <c r="AX1768" s="12" t="s">
        <v>73</v>
      </c>
      <c r="AY1768" s="152" t="s">
        <v>161</v>
      </c>
    </row>
    <row r="1769" spans="2:51" s="13" customFormat="1" ht="12">
      <c r="B1769" s="157"/>
      <c r="D1769" s="151" t="s">
        <v>173</v>
      </c>
      <c r="E1769" s="158" t="s">
        <v>3</v>
      </c>
      <c r="F1769" s="159" t="s">
        <v>3882</v>
      </c>
      <c r="H1769" s="160">
        <v>7.3</v>
      </c>
      <c r="I1769" s="161"/>
      <c r="L1769" s="157"/>
      <c r="M1769" s="162"/>
      <c r="T1769" s="163"/>
      <c r="AT1769" s="158" t="s">
        <v>173</v>
      </c>
      <c r="AU1769" s="158" t="s">
        <v>82</v>
      </c>
      <c r="AV1769" s="13" t="s">
        <v>82</v>
      </c>
      <c r="AW1769" s="13" t="s">
        <v>32</v>
      </c>
      <c r="AX1769" s="13" t="s">
        <v>73</v>
      </c>
      <c r="AY1769" s="158" t="s">
        <v>161</v>
      </c>
    </row>
    <row r="1770" spans="2:51" s="12" customFormat="1" ht="12">
      <c r="B1770" s="150"/>
      <c r="D1770" s="151" t="s">
        <v>173</v>
      </c>
      <c r="E1770" s="152" t="s">
        <v>3</v>
      </c>
      <c r="F1770" s="153" t="s">
        <v>3883</v>
      </c>
      <c r="H1770" s="152" t="s">
        <v>3</v>
      </c>
      <c r="I1770" s="154"/>
      <c r="L1770" s="150"/>
      <c r="M1770" s="155"/>
      <c r="T1770" s="156"/>
      <c r="AT1770" s="152" t="s">
        <v>173</v>
      </c>
      <c r="AU1770" s="152" t="s">
        <v>82</v>
      </c>
      <c r="AV1770" s="12" t="s">
        <v>80</v>
      </c>
      <c r="AW1770" s="12" t="s">
        <v>32</v>
      </c>
      <c r="AX1770" s="12" t="s">
        <v>73</v>
      </c>
      <c r="AY1770" s="152" t="s">
        <v>161</v>
      </c>
    </row>
    <row r="1771" spans="2:51" s="13" customFormat="1" ht="12">
      <c r="B1771" s="157"/>
      <c r="D1771" s="151" t="s">
        <v>173</v>
      </c>
      <c r="E1771" s="158" t="s">
        <v>3</v>
      </c>
      <c r="F1771" s="159" t="s">
        <v>3884</v>
      </c>
      <c r="H1771" s="160">
        <v>12.11</v>
      </c>
      <c r="I1771" s="161"/>
      <c r="L1771" s="157"/>
      <c r="M1771" s="162"/>
      <c r="T1771" s="163"/>
      <c r="AT1771" s="158" t="s">
        <v>173</v>
      </c>
      <c r="AU1771" s="158" t="s">
        <v>82</v>
      </c>
      <c r="AV1771" s="13" t="s">
        <v>82</v>
      </c>
      <c r="AW1771" s="13" t="s">
        <v>32</v>
      </c>
      <c r="AX1771" s="13" t="s">
        <v>73</v>
      </c>
      <c r="AY1771" s="158" t="s">
        <v>161</v>
      </c>
    </row>
    <row r="1772" spans="2:51" s="12" customFormat="1" ht="12">
      <c r="B1772" s="150"/>
      <c r="D1772" s="151" t="s">
        <v>173</v>
      </c>
      <c r="E1772" s="152" t="s">
        <v>3</v>
      </c>
      <c r="F1772" s="153" t="s">
        <v>3885</v>
      </c>
      <c r="H1772" s="152" t="s">
        <v>3</v>
      </c>
      <c r="I1772" s="154"/>
      <c r="L1772" s="150"/>
      <c r="M1772" s="155"/>
      <c r="T1772" s="156"/>
      <c r="AT1772" s="152" t="s">
        <v>173</v>
      </c>
      <c r="AU1772" s="152" t="s">
        <v>82</v>
      </c>
      <c r="AV1772" s="12" t="s">
        <v>80</v>
      </c>
      <c r="AW1772" s="12" t="s">
        <v>32</v>
      </c>
      <c r="AX1772" s="12" t="s">
        <v>73</v>
      </c>
      <c r="AY1772" s="152" t="s">
        <v>161</v>
      </c>
    </row>
    <row r="1773" spans="2:51" s="13" customFormat="1" ht="12">
      <c r="B1773" s="157"/>
      <c r="D1773" s="151" t="s">
        <v>173</v>
      </c>
      <c r="E1773" s="158" t="s">
        <v>3</v>
      </c>
      <c r="F1773" s="159" t="s">
        <v>3413</v>
      </c>
      <c r="H1773" s="160">
        <v>8.39</v>
      </c>
      <c r="I1773" s="161"/>
      <c r="L1773" s="157"/>
      <c r="M1773" s="162"/>
      <c r="T1773" s="163"/>
      <c r="AT1773" s="158" t="s">
        <v>173</v>
      </c>
      <c r="AU1773" s="158" t="s">
        <v>82</v>
      </c>
      <c r="AV1773" s="13" t="s">
        <v>82</v>
      </c>
      <c r="AW1773" s="13" t="s">
        <v>32</v>
      </c>
      <c r="AX1773" s="13" t="s">
        <v>73</v>
      </c>
      <c r="AY1773" s="158" t="s">
        <v>161</v>
      </c>
    </row>
    <row r="1774" spans="2:51" s="12" customFormat="1" ht="12">
      <c r="B1774" s="150"/>
      <c r="D1774" s="151" t="s">
        <v>173</v>
      </c>
      <c r="E1774" s="152" t="s">
        <v>3</v>
      </c>
      <c r="F1774" s="153" t="s">
        <v>3886</v>
      </c>
      <c r="H1774" s="152" t="s">
        <v>3</v>
      </c>
      <c r="I1774" s="154"/>
      <c r="L1774" s="150"/>
      <c r="M1774" s="155"/>
      <c r="T1774" s="156"/>
      <c r="AT1774" s="152" t="s">
        <v>173</v>
      </c>
      <c r="AU1774" s="152" t="s">
        <v>82</v>
      </c>
      <c r="AV1774" s="12" t="s">
        <v>80</v>
      </c>
      <c r="AW1774" s="12" t="s">
        <v>32</v>
      </c>
      <c r="AX1774" s="12" t="s">
        <v>73</v>
      </c>
      <c r="AY1774" s="152" t="s">
        <v>161</v>
      </c>
    </row>
    <row r="1775" spans="2:51" s="13" customFormat="1" ht="12">
      <c r="B1775" s="157"/>
      <c r="D1775" s="151" t="s">
        <v>173</v>
      </c>
      <c r="E1775" s="158" t="s">
        <v>3</v>
      </c>
      <c r="F1775" s="159" t="s">
        <v>3414</v>
      </c>
      <c r="H1775" s="160">
        <v>2.28</v>
      </c>
      <c r="I1775" s="161"/>
      <c r="L1775" s="157"/>
      <c r="M1775" s="162"/>
      <c r="T1775" s="163"/>
      <c r="AT1775" s="158" t="s">
        <v>173</v>
      </c>
      <c r="AU1775" s="158" t="s">
        <v>82</v>
      </c>
      <c r="AV1775" s="13" t="s">
        <v>82</v>
      </c>
      <c r="AW1775" s="13" t="s">
        <v>32</v>
      </c>
      <c r="AX1775" s="13" t="s">
        <v>73</v>
      </c>
      <c r="AY1775" s="158" t="s">
        <v>161</v>
      </c>
    </row>
    <row r="1776" spans="2:51" s="12" customFormat="1" ht="12">
      <c r="B1776" s="150"/>
      <c r="D1776" s="151" t="s">
        <v>173</v>
      </c>
      <c r="E1776" s="152" t="s">
        <v>3</v>
      </c>
      <c r="F1776" s="153" t="s">
        <v>3887</v>
      </c>
      <c r="H1776" s="152" t="s">
        <v>3</v>
      </c>
      <c r="I1776" s="154"/>
      <c r="L1776" s="150"/>
      <c r="M1776" s="155"/>
      <c r="T1776" s="156"/>
      <c r="AT1776" s="152" t="s">
        <v>173</v>
      </c>
      <c r="AU1776" s="152" t="s">
        <v>82</v>
      </c>
      <c r="AV1776" s="12" t="s">
        <v>80</v>
      </c>
      <c r="AW1776" s="12" t="s">
        <v>32</v>
      </c>
      <c r="AX1776" s="12" t="s">
        <v>73</v>
      </c>
      <c r="AY1776" s="152" t="s">
        <v>161</v>
      </c>
    </row>
    <row r="1777" spans="2:51" s="13" customFormat="1" ht="12">
      <c r="B1777" s="157"/>
      <c r="D1777" s="151" t="s">
        <v>173</v>
      </c>
      <c r="E1777" s="158" t="s">
        <v>3</v>
      </c>
      <c r="F1777" s="159" t="s">
        <v>3415</v>
      </c>
      <c r="H1777" s="160">
        <v>11.24</v>
      </c>
      <c r="I1777" s="161"/>
      <c r="L1777" s="157"/>
      <c r="M1777" s="162"/>
      <c r="T1777" s="163"/>
      <c r="AT1777" s="158" t="s">
        <v>173</v>
      </c>
      <c r="AU1777" s="158" t="s">
        <v>82</v>
      </c>
      <c r="AV1777" s="13" t="s">
        <v>82</v>
      </c>
      <c r="AW1777" s="13" t="s">
        <v>32</v>
      </c>
      <c r="AX1777" s="13" t="s">
        <v>73</v>
      </c>
      <c r="AY1777" s="158" t="s">
        <v>161</v>
      </c>
    </row>
    <row r="1778" spans="2:51" s="12" customFormat="1" ht="12">
      <c r="B1778" s="150"/>
      <c r="D1778" s="151" t="s">
        <v>173</v>
      </c>
      <c r="E1778" s="152" t="s">
        <v>3</v>
      </c>
      <c r="F1778" s="153" t="s">
        <v>3888</v>
      </c>
      <c r="H1778" s="152" t="s">
        <v>3</v>
      </c>
      <c r="I1778" s="154"/>
      <c r="L1778" s="150"/>
      <c r="M1778" s="155"/>
      <c r="T1778" s="156"/>
      <c r="AT1778" s="152" t="s">
        <v>173</v>
      </c>
      <c r="AU1778" s="152" t="s">
        <v>82</v>
      </c>
      <c r="AV1778" s="12" t="s">
        <v>80</v>
      </c>
      <c r="AW1778" s="12" t="s">
        <v>32</v>
      </c>
      <c r="AX1778" s="12" t="s">
        <v>73</v>
      </c>
      <c r="AY1778" s="152" t="s">
        <v>161</v>
      </c>
    </row>
    <row r="1779" spans="2:51" s="13" customFormat="1" ht="12">
      <c r="B1779" s="157"/>
      <c r="D1779" s="151" t="s">
        <v>173</v>
      </c>
      <c r="E1779" s="158" t="s">
        <v>3</v>
      </c>
      <c r="F1779" s="159" t="s">
        <v>3416</v>
      </c>
      <c r="H1779" s="160">
        <v>1.41</v>
      </c>
      <c r="I1779" s="161"/>
      <c r="L1779" s="157"/>
      <c r="M1779" s="162"/>
      <c r="T1779" s="163"/>
      <c r="AT1779" s="158" t="s">
        <v>173</v>
      </c>
      <c r="AU1779" s="158" t="s">
        <v>82</v>
      </c>
      <c r="AV1779" s="13" t="s">
        <v>82</v>
      </c>
      <c r="AW1779" s="13" t="s">
        <v>32</v>
      </c>
      <c r="AX1779" s="13" t="s">
        <v>73</v>
      </c>
      <c r="AY1779" s="158" t="s">
        <v>161</v>
      </c>
    </row>
    <row r="1780" spans="2:51" s="12" customFormat="1" ht="12">
      <c r="B1780" s="150"/>
      <c r="D1780" s="151" t="s">
        <v>173</v>
      </c>
      <c r="E1780" s="152" t="s">
        <v>3</v>
      </c>
      <c r="F1780" s="153" t="s">
        <v>3889</v>
      </c>
      <c r="H1780" s="152" t="s">
        <v>3</v>
      </c>
      <c r="I1780" s="154"/>
      <c r="L1780" s="150"/>
      <c r="M1780" s="155"/>
      <c r="T1780" s="156"/>
      <c r="AT1780" s="152" t="s">
        <v>173</v>
      </c>
      <c r="AU1780" s="152" t="s">
        <v>82</v>
      </c>
      <c r="AV1780" s="12" t="s">
        <v>80</v>
      </c>
      <c r="AW1780" s="12" t="s">
        <v>32</v>
      </c>
      <c r="AX1780" s="12" t="s">
        <v>73</v>
      </c>
      <c r="AY1780" s="152" t="s">
        <v>161</v>
      </c>
    </row>
    <row r="1781" spans="2:51" s="13" customFormat="1" ht="12">
      <c r="B1781" s="157"/>
      <c r="D1781" s="151" t="s">
        <v>173</v>
      </c>
      <c r="E1781" s="158" t="s">
        <v>3</v>
      </c>
      <c r="F1781" s="159" t="s">
        <v>3417</v>
      </c>
      <c r="H1781" s="160">
        <v>17.06</v>
      </c>
      <c r="I1781" s="161"/>
      <c r="L1781" s="157"/>
      <c r="M1781" s="162"/>
      <c r="T1781" s="163"/>
      <c r="AT1781" s="158" t="s">
        <v>173</v>
      </c>
      <c r="AU1781" s="158" t="s">
        <v>82</v>
      </c>
      <c r="AV1781" s="13" t="s">
        <v>82</v>
      </c>
      <c r="AW1781" s="13" t="s">
        <v>32</v>
      </c>
      <c r="AX1781" s="13" t="s">
        <v>73</v>
      </c>
      <c r="AY1781" s="158" t="s">
        <v>161</v>
      </c>
    </row>
    <row r="1782" spans="2:51" s="12" customFormat="1" ht="12">
      <c r="B1782" s="150"/>
      <c r="D1782" s="151" t="s">
        <v>173</v>
      </c>
      <c r="E1782" s="152" t="s">
        <v>3</v>
      </c>
      <c r="F1782" s="153" t="s">
        <v>3890</v>
      </c>
      <c r="H1782" s="152" t="s">
        <v>3</v>
      </c>
      <c r="I1782" s="154"/>
      <c r="L1782" s="150"/>
      <c r="M1782" s="155"/>
      <c r="T1782" s="156"/>
      <c r="AT1782" s="152" t="s">
        <v>173</v>
      </c>
      <c r="AU1782" s="152" t="s">
        <v>82</v>
      </c>
      <c r="AV1782" s="12" t="s">
        <v>80</v>
      </c>
      <c r="AW1782" s="12" t="s">
        <v>32</v>
      </c>
      <c r="AX1782" s="12" t="s">
        <v>73</v>
      </c>
      <c r="AY1782" s="152" t="s">
        <v>161</v>
      </c>
    </row>
    <row r="1783" spans="2:51" s="13" customFormat="1" ht="12">
      <c r="B1783" s="157"/>
      <c r="D1783" s="151" t="s">
        <v>173</v>
      </c>
      <c r="E1783" s="158" t="s">
        <v>3</v>
      </c>
      <c r="F1783" s="159" t="s">
        <v>2982</v>
      </c>
      <c r="H1783" s="160">
        <v>34.22</v>
      </c>
      <c r="I1783" s="161"/>
      <c r="L1783" s="157"/>
      <c r="M1783" s="162"/>
      <c r="T1783" s="163"/>
      <c r="AT1783" s="158" t="s">
        <v>173</v>
      </c>
      <c r="AU1783" s="158" t="s">
        <v>82</v>
      </c>
      <c r="AV1783" s="13" t="s">
        <v>82</v>
      </c>
      <c r="AW1783" s="13" t="s">
        <v>32</v>
      </c>
      <c r="AX1783" s="13" t="s">
        <v>73</v>
      </c>
      <c r="AY1783" s="158" t="s">
        <v>161</v>
      </c>
    </row>
    <row r="1784" spans="2:51" s="14" customFormat="1" ht="12">
      <c r="B1784" s="164"/>
      <c r="D1784" s="151" t="s">
        <v>173</v>
      </c>
      <c r="E1784" s="165" t="s">
        <v>3</v>
      </c>
      <c r="F1784" s="166" t="s">
        <v>192</v>
      </c>
      <c r="H1784" s="167">
        <v>103.49</v>
      </c>
      <c r="I1784" s="168"/>
      <c r="L1784" s="164"/>
      <c r="M1784" s="169"/>
      <c r="T1784" s="170"/>
      <c r="AT1784" s="165" t="s">
        <v>173</v>
      </c>
      <c r="AU1784" s="165" t="s">
        <v>82</v>
      </c>
      <c r="AV1784" s="14" t="s">
        <v>169</v>
      </c>
      <c r="AW1784" s="14" t="s">
        <v>32</v>
      </c>
      <c r="AX1784" s="14" t="s">
        <v>80</v>
      </c>
      <c r="AY1784" s="165" t="s">
        <v>161</v>
      </c>
    </row>
    <row r="1785" spans="2:65" s="1" customFormat="1" ht="24.95" customHeight="1">
      <c r="B1785" s="132"/>
      <c r="C1785" s="133" t="s">
        <v>2017</v>
      </c>
      <c r="D1785" s="133" t="s">
        <v>164</v>
      </c>
      <c r="E1785" s="134" t="s">
        <v>4191</v>
      </c>
      <c r="F1785" s="135" t="s">
        <v>4192</v>
      </c>
      <c r="G1785" s="136" t="s">
        <v>167</v>
      </c>
      <c r="H1785" s="137">
        <v>47.73</v>
      </c>
      <c r="I1785" s="138"/>
      <c r="J1785" s="139">
        <f>ROUND(I1785*H1785,2)</f>
        <v>0</v>
      </c>
      <c r="K1785" s="135" t="s">
        <v>3</v>
      </c>
      <c r="L1785" s="33"/>
      <c r="M1785" s="140" t="s">
        <v>3</v>
      </c>
      <c r="N1785" s="141" t="s">
        <v>44</v>
      </c>
      <c r="P1785" s="142">
        <f>O1785*H1785</f>
        <v>0</v>
      </c>
      <c r="Q1785" s="142">
        <v>0</v>
      </c>
      <c r="R1785" s="142">
        <f>Q1785*H1785</f>
        <v>0</v>
      </c>
      <c r="S1785" s="142">
        <v>0</v>
      </c>
      <c r="T1785" s="143">
        <f>S1785*H1785</f>
        <v>0</v>
      </c>
      <c r="AR1785" s="144" t="s">
        <v>2118</v>
      </c>
      <c r="AT1785" s="144" t="s">
        <v>164</v>
      </c>
      <c r="AU1785" s="144" t="s">
        <v>82</v>
      </c>
      <c r="AY1785" s="18" t="s">
        <v>161</v>
      </c>
      <c r="BE1785" s="145">
        <f>IF(N1785="základní",J1785,0)</f>
        <v>0</v>
      </c>
      <c r="BF1785" s="145">
        <f>IF(N1785="snížená",J1785,0)</f>
        <v>0</v>
      </c>
      <c r="BG1785" s="145">
        <f>IF(N1785="zákl. přenesená",J1785,0)</f>
        <v>0</v>
      </c>
      <c r="BH1785" s="145">
        <f>IF(N1785="sníž. přenesená",J1785,0)</f>
        <v>0</v>
      </c>
      <c r="BI1785" s="145">
        <f>IF(N1785="nulová",J1785,0)</f>
        <v>0</v>
      </c>
      <c r="BJ1785" s="18" t="s">
        <v>80</v>
      </c>
      <c r="BK1785" s="145">
        <f>ROUND(I1785*H1785,2)</f>
        <v>0</v>
      </c>
      <c r="BL1785" s="18" t="s">
        <v>2118</v>
      </c>
      <c r="BM1785" s="144" t="s">
        <v>3892</v>
      </c>
    </row>
    <row r="1786" spans="2:51" s="12" customFormat="1" ht="12">
      <c r="B1786" s="150"/>
      <c r="D1786" s="151" t="s">
        <v>173</v>
      </c>
      <c r="E1786" s="152" t="s">
        <v>3</v>
      </c>
      <c r="F1786" s="153" t="s">
        <v>3893</v>
      </c>
      <c r="H1786" s="152" t="s">
        <v>3</v>
      </c>
      <c r="I1786" s="154"/>
      <c r="L1786" s="150"/>
      <c r="M1786" s="155"/>
      <c r="T1786" s="156"/>
      <c r="AT1786" s="152" t="s">
        <v>173</v>
      </c>
      <c r="AU1786" s="152" t="s">
        <v>82</v>
      </c>
      <c r="AV1786" s="12" t="s">
        <v>80</v>
      </c>
      <c r="AW1786" s="12" t="s">
        <v>32</v>
      </c>
      <c r="AX1786" s="12" t="s">
        <v>73</v>
      </c>
      <c r="AY1786" s="152" t="s">
        <v>161</v>
      </c>
    </row>
    <row r="1787" spans="2:51" s="13" customFormat="1" ht="12">
      <c r="B1787" s="157"/>
      <c r="D1787" s="151" t="s">
        <v>173</v>
      </c>
      <c r="E1787" s="158" t="s">
        <v>3</v>
      </c>
      <c r="F1787" s="159" t="s">
        <v>3463</v>
      </c>
      <c r="H1787" s="160">
        <v>47.73</v>
      </c>
      <c r="I1787" s="161"/>
      <c r="L1787" s="157"/>
      <c r="M1787" s="162"/>
      <c r="T1787" s="163"/>
      <c r="AT1787" s="158" t="s">
        <v>173</v>
      </c>
      <c r="AU1787" s="158" t="s">
        <v>82</v>
      </c>
      <c r="AV1787" s="13" t="s">
        <v>82</v>
      </c>
      <c r="AW1787" s="13" t="s">
        <v>32</v>
      </c>
      <c r="AX1787" s="13" t="s">
        <v>73</v>
      </c>
      <c r="AY1787" s="158" t="s">
        <v>161</v>
      </c>
    </row>
    <row r="1788" spans="2:51" s="14" customFormat="1" ht="12">
      <c r="B1788" s="164"/>
      <c r="D1788" s="151" t="s">
        <v>173</v>
      </c>
      <c r="E1788" s="165" t="s">
        <v>3</v>
      </c>
      <c r="F1788" s="166" t="s">
        <v>192</v>
      </c>
      <c r="H1788" s="167">
        <v>47.73</v>
      </c>
      <c r="I1788" s="168"/>
      <c r="L1788" s="164"/>
      <c r="M1788" s="169"/>
      <c r="T1788" s="170"/>
      <c r="AT1788" s="165" t="s">
        <v>173</v>
      </c>
      <c r="AU1788" s="165" t="s">
        <v>82</v>
      </c>
      <c r="AV1788" s="14" t="s">
        <v>169</v>
      </c>
      <c r="AW1788" s="14" t="s">
        <v>32</v>
      </c>
      <c r="AX1788" s="14" t="s">
        <v>80</v>
      </c>
      <c r="AY1788" s="165" t="s">
        <v>161</v>
      </c>
    </row>
    <row r="1789" spans="2:65" s="1" customFormat="1" ht="16.5" customHeight="1">
      <c r="B1789" s="132"/>
      <c r="C1789" s="133" t="s">
        <v>2023</v>
      </c>
      <c r="D1789" s="133" t="s">
        <v>164</v>
      </c>
      <c r="E1789" s="134" t="s">
        <v>3894</v>
      </c>
      <c r="F1789" s="135" t="s">
        <v>3895</v>
      </c>
      <c r="G1789" s="136" t="s">
        <v>167</v>
      </c>
      <c r="H1789" s="137">
        <v>10.15</v>
      </c>
      <c r="I1789" s="138"/>
      <c r="J1789" s="139">
        <f>ROUND(I1789*H1789,2)</f>
        <v>0</v>
      </c>
      <c r="K1789" s="135" t="s">
        <v>3</v>
      </c>
      <c r="L1789" s="33"/>
      <c r="M1789" s="140" t="s">
        <v>3</v>
      </c>
      <c r="N1789" s="141" t="s">
        <v>44</v>
      </c>
      <c r="P1789" s="142">
        <f>O1789*H1789</f>
        <v>0</v>
      </c>
      <c r="Q1789" s="142">
        <v>0</v>
      </c>
      <c r="R1789" s="142">
        <f>Q1789*H1789</f>
        <v>0</v>
      </c>
      <c r="S1789" s="142">
        <v>0</v>
      </c>
      <c r="T1789" s="143">
        <f>S1789*H1789</f>
        <v>0</v>
      </c>
      <c r="AR1789" s="144" t="s">
        <v>2118</v>
      </c>
      <c r="AT1789" s="144" t="s">
        <v>164</v>
      </c>
      <c r="AU1789" s="144" t="s">
        <v>82</v>
      </c>
      <c r="AY1789" s="18" t="s">
        <v>161</v>
      </c>
      <c r="BE1789" s="145">
        <f>IF(N1789="základní",J1789,0)</f>
        <v>0</v>
      </c>
      <c r="BF1789" s="145">
        <f>IF(N1789="snížená",J1789,0)</f>
        <v>0</v>
      </c>
      <c r="BG1789" s="145">
        <f>IF(N1789="zákl. přenesená",J1789,0)</f>
        <v>0</v>
      </c>
      <c r="BH1789" s="145">
        <f>IF(N1789="sníž. přenesená",J1789,0)</f>
        <v>0</v>
      </c>
      <c r="BI1789" s="145">
        <f>IF(N1789="nulová",J1789,0)</f>
        <v>0</v>
      </c>
      <c r="BJ1789" s="18" t="s">
        <v>80</v>
      </c>
      <c r="BK1789" s="145">
        <f>ROUND(I1789*H1789,2)</f>
        <v>0</v>
      </c>
      <c r="BL1789" s="18" t="s">
        <v>2118</v>
      </c>
      <c r="BM1789" s="144" t="s">
        <v>3896</v>
      </c>
    </row>
    <row r="1790" spans="2:51" s="12" customFormat="1" ht="12">
      <c r="B1790" s="150"/>
      <c r="D1790" s="151" t="s">
        <v>173</v>
      </c>
      <c r="E1790" s="152" t="s">
        <v>3</v>
      </c>
      <c r="F1790" s="153" t="s">
        <v>3897</v>
      </c>
      <c r="H1790" s="152" t="s">
        <v>3</v>
      </c>
      <c r="I1790" s="154"/>
      <c r="L1790" s="150"/>
      <c r="M1790" s="155"/>
      <c r="T1790" s="156"/>
      <c r="AT1790" s="152" t="s">
        <v>173</v>
      </c>
      <c r="AU1790" s="152" t="s">
        <v>82</v>
      </c>
      <c r="AV1790" s="12" t="s">
        <v>80</v>
      </c>
      <c r="AW1790" s="12" t="s">
        <v>32</v>
      </c>
      <c r="AX1790" s="12" t="s">
        <v>73</v>
      </c>
      <c r="AY1790" s="152" t="s">
        <v>161</v>
      </c>
    </row>
    <row r="1791" spans="2:51" s="13" customFormat="1" ht="12">
      <c r="B1791" s="157"/>
      <c r="D1791" s="151" t="s">
        <v>173</v>
      </c>
      <c r="E1791" s="158" t="s">
        <v>3</v>
      </c>
      <c r="F1791" s="159" t="s">
        <v>2874</v>
      </c>
      <c r="H1791" s="160">
        <v>10.15</v>
      </c>
      <c r="I1791" s="161"/>
      <c r="L1791" s="157"/>
      <c r="M1791" s="162"/>
      <c r="T1791" s="163"/>
      <c r="AT1791" s="158" t="s">
        <v>173</v>
      </c>
      <c r="AU1791" s="158" t="s">
        <v>82</v>
      </c>
      <c r="AV1791" s="13" t="s">
        <v>82</v>
      </c>
      <c r="AW1791" s="13" t="s">
        <v>32</v>
      </c>
      <c r="AX1791" s="13" t="s">
        <v>73</v>
      </c>
      <c r="AY1791" s="158" t="s">
        <v>161</v>
      </c>
    </row>
    <row r="1792" spans="2:51" s="14" customFormat="1" ht="12">
      <c r="B1792" s="164"/>
      <c r="D1792" s="151" t="s">
        <v>173</v>
      </c>
      <c r="E1792" s="165" t="s">
        <v>3</v>
      </c>
      <c r="F1792" s="166" t="s">
        <v>192</v>
      </c>
      <c r="H1792" s="167">
        <v>10.15</v>
      </c>
      <c r="I1792" s="168"/>
      <c r="L1792" s="164"/>
      <c r="M1792" s="169"/>
      <c r="T1792" s="170"/>
      <c r="AT1792" s="165" t="s">
        <v>173</v>
      </c>
      <c r="AU1792" s="165" t="s">
        <v>82</v>
      </c>
      <c r="AV1792" s="14" t="s">
        <v>169</v>
      </c>
      <c r="AW1792" s="14" t="s">
        <v>32</v>
      </c>
      <c r="AX1792" s="14" t="s">
        <v>80</v>
      </c>
      <c r="AY1792" s="165" t="s">
        <v>161</v>
      </c>
    </row>
    <row r="1793" spans="2:65" s="1" customFormat="1" ht="16.5" customHeight="1">
      <c r="B1793" s="132"/>
      <c r="C1793" s="133" t="s">
        <v>2030</v>
      </c>
      <c r="D1793" s="133" t="s">
        <v>164</v>
      </c>
      <c r="E1793" s="134" t="s">
        <v>3898</v>
      </c>
      <c r="F1793" s="135" t="s">
        <v>3899</v>
      </c>
      <c r="G1793" s="136" t="s">
        <v>167</v>
      </c>
      <c r="H1793" s="137">
        <v>88.7</v>
      </c>
      <c r="I1793" s="138"/>
      <c r="J1793" s="139">
        <f>ROUND(I1793*H1793,2)</f>
        <v>0</v>
      </c>
      <c r="K1793" s="135" t="s">
        <v>3</v>
      </c>
      <c r="L1793" s="33"/>
      <c r="M1793" s="140" t="s">
        <v>3</v>
      </c>
      <c r="N1793" s="141" t="s">
        <v>44</v>
      </c>
      <c r="P1793" s="142">
        <f>O1793*H1793</f>
        <v>0</v>
      </c>
      <c r="Q1793" s="142">
        <v>0</v>
      </c>
      <c r="R1793" s="142">
        <f>Q1793*H1793</f>
        <v>0</v>
      </c>
      <c r="S1793" s="142">
        <v>0</v>
      </c>
      <c r="T1793" s="143">
        <f>S1793*H1793</f>
        <v>0</v>
      </c>
      <c r="AR1793" s="144" t="s">
        <v>2118</v>
      </c>
      <c r="AT1793" s="144" t="s">
        <v>164</v>
      </c>
      <c r="AU1793" s="144" t="s">
        <v>82</v>
      </c>
      <c r="AY1793" s="18" t="s">
        <v>161</v>
      </c>
      <c r="BE1793" s="145">
        <f>IF(N1793="základní",J1793,0)</f>
        <v>0</v>
      </c>
      <c r="BF1793" s="145">
        <f>IF(N1793="snížená",J1793,0)</f>
        <v>0</v>
      </c>
      <c r="BG1793" s="145">
        <f>IF(N1793="zákl. přenesená",J1793,0)</f>
        <v>0</v>
      </c>
      <c r="BH1793" s="145">
        <f>IF(N1793="sníž. přenesená",J1793,0)</f>
        <v>0</v>
      </c>
      <c r="BI1793" s="145">
        <f>IF(N1793="nulová",J1793,0)</f>
        <v>0</v>
      </c>
      <c r="BJ1793" s="18" t="s">
        <v>80</v>
      </c>
      <c r="BK1793" s="145">
        <f>ROUND(I1793*H1793,2)</f>
        <v>0</v>
      </c>
      <c r="BL1793" s="18" t="s">
        <v>2118</v>
      </c>
      <c r="BM1793" s="144" t="s">
        <v>3900</v>
      </c>
    </row>
    <row r="1794" spans="2:51" s="12" customFormat="1" ht="12">
      <c r="B1794" s="150"/>
      <c r="D1794" s="151" t="s">
        <v>173</v>
      </c>
      <c r="E1794" s="152" t="s">
        <v>3</v>
      </c>
      <c r="F1794" s="153" t="s">
        <v>3901</v>
      </c>
      <c r="H1794" s="152" t="s">
        <v>3</v>
      </c>
      <c r="I1794" s="154"/>
      <c r="L1794" s="150"/>
      <c r="M1794" s="155"/>
      <c r="T1794" s="156"/>
      <c r="AT1794" s="152" t="s">
        <v>173</v>
      </c>
      <c r="AU1794" s="152" t="s">
        <v>82</v>
      </c>
      <c r="AV1794" s="12" t="s">
        <v>80</v>
      </c>
      <c r="AW1794" s="12" t="s">
        <v>32</v>
      </c>
      <c r="AX1794" s="12" t="s">
        <v>73</v>
      </c>
      <c r="AY1794" s="152" t="s">
        <v>161</v>
      </c>
    </row>
    <row r="1795" spans="2:51" s="13" customFormat="1" ht="12">
      <c r="B1795" s="157"/>
      <c r="D1795" s="151" t="s">
        <v>173</v>
      </c>
      <c r="E1795" s="158" t="s">
        <v>3</v>
      </c>
      <c r="F1795" s="159" t="s">
        <v>3902</v>
      </c>
      <c r="H1795" s="160">
        <v>55.46</v>
      </c>
      <c r="I1795" s="161"/>
      <c r="L1795" s="157"/>
      <c r="M1795" s="162"/>
      <c r="T1795" s="163"/>
      <c r="AT1795" s="158" t="s">
        <v>173</v>
      </c>
      <c r="AU1795" s="158" t="s">
        <v>82</v>
      </c>
      <c r="AV1795" s="13" t="s">
        <v>82</v>
      </c>
      <c r="AW1795" s="13" t="s">
        <v>32</v>
      </c>
      <c r="AX1795" s="13" t="s">
        <v>73</v>
      </c>
      <c r="AY1795" s="158" t="s">
        <v>161</v>
      </c>
    </row>
    <row r="1796" spans="2:51" s="12" customFormat="1" ht="12">
      <c r="B1796" s="150"/>
      <c r="D1796" s="151" t="s">
        <v>173</v>
      </c>
      <c r="E1796" s="152" t="s">
        <v>3</v>
      </c>
      <c r="F1796" s="153" t="s">
        <v>3903</v>
      </c>
      <c r="H1796" s="152" t="s">
        <v>3</v>
      </c>
      <c r="I1796" s="154"/>
      <c r="L1796" s="150"/>
      <c r="M1796" s="155"/>
      <c r="T1796" s="156"/>
      <c r="AT1796" s="152" t="s">
        <v>173</v>
      </c>
      <c r="AU1796" s="152" t="s">
        <v>82</v>
      </c>
      <c r="AV1796" s="12" t="s">
        <v>80</v>
      </c>
      <c r="AW1796" s="12" t="s">
        <v>32</v>
      </c>
      <c r="AX1796" s="12" t="s">
        <v>73</v>
      </c>
      <c r="AY1796" s="152" t="s">
        <v>161</v>
      </c>
    </row>
    <row r="1797" spans="2:51" s="13" customFormat="1" ht="12">
      <c r="B1797" s="157"/>
      <c r="D1797" s="151" t="s">
        <v>173</v>
      </c>
      <c r="E1797" s="158" t="s">
        <v>3</v>
      </c>
      <c r="F1797" s="159" t="s">
        <v>3497</v>
      </c>
      <c r="H1797" s="160">
        <v>12.59</v>
      </c>
      <c r="I1797" s="161"/>
      <c r="L1797" s="157"/>
      <c r="M1797" s="162"/>
      <c r="T1797" s="163"/>
      <c r="AT1797" s="158" t="s">
        <v>173</v>
      </c>
      <c r="AU1797" s="158" t="s">
        <v>82</v>
      </c>
      <c r="AV1797" s="13" t="s">
        <v>82</v>
      </c>
      <c r="AW1797" s="13" t="s">
        <v>32</v>
      </c>
      <c r="AX1797" s="13" t="s">
        <v>73</v>
      </c>
      <c r="AY1797" s="158" t="s">
        <v>161</v>
      </c>
    </row>
    <row r="1798" spans="2:51" s="12" customFormat="1" ht="12">
      <c r="B1798" s="150"/>
      <c r="D1798" s="151" t="s">
        <v>173</v>
      </c>
      <c r="E1798" s="152" t="s">
        <v>3</v>
      </c>
      <c r="F1798" s="153" t="s">
        <v>3904</v>
      </c>
      <c r="H1798" s="152" t="s">
        <v>3</v>
      </c>
      <c r="I1798" s="154"/>
      <c r="L1798" s="150"/>
      <c r="M1798" s="155"/>
      <c r="T1798" s="156"/>
      <c r="AT1798" s="152" t="s">
        <v>173</v>
      </c>
      <c r="AU1798" s="152" t="s">
        <v>82</v>
      </c>
      <c r="AV1798" s="12" t="s">
        <v>80</v>
      </c>
      <c r="AW1798" s="12" t="s">
        <v>32</v>
      </c>
      <c r="AX1798" s="12" t="s">
        <v>73</v>
      </c>
      <c r="AY1798" s="152" t="s">
        <v>161</v>
      </c>
    </row>
    <row r="1799" spans="2:51" s="13" customFormat="1" ht="12">
      <c r="B1799" s="157"/>
      <c r="D1799" s="151" t="s">
        <v>173</v>
      </c>
      <c r="E1799" s="158" t="s">
        <v>3</v>
      </c>
      <c r="F1799" s="159" t="s">
        <v>3505</v>
      </c>
      <c r="H1799" s="160">
        <v>20.65</v>
      </c>
      <c r="I1799" s="161"/>
      <c r="L1799" s="157"/>
      <c r="M1799" s="162"/>
      <c r="T1799" s="163"/>
      <c r="AT1799" s="158" t="s">
        <v>173</v>
      </c>
      <c r="AU1799" s="158" t="s">
        <v>82</v>
      </c>
      <c r="AV1799" s="13" t="s">
        <v>82</v>
      </c>
      <c r="AW1799" s="13" t="s">
        <v>32</v>
      </c>
      <c r="AX1799" s="13" t="s">
        <v>73</v>
      </c>
      <c r="AY1799" s="158" t="s">
        <v>161</v>
      </c>
    </row>
    <row r="1800" spans="2:51" s="14" customFormat="1" ht="12">
      <c r="B1800" s="164"/>
      <c r="D1800" s="151" t="s">
        <v>173</v>
      </c>
      <c r="E1800" s="165" t="s">
        <v>3</v>
      </c>
      <c r="F1800" s="166" t="s">
        <v>192</v>
      </c>
      <c r="H1800" s="167">
        <v>88.69999999999999</v>
      </c>
      <c r="I1800" s="168"/>
      <c r="L1800" s="164"/>
      <c r="M1800" s="169"/>
      <c r="T1800" s="170"/>
      <c r="AT1800" s="165" t="s">
        <v>173</v>
      </c>
      <c r="AU1800" s="165" t="s">
        <v>82</v>
      </c>
      <c r="AV1800" s="14" t="s">
        <v>169</v>
      </c>
      <c r="AW1800" s="14" t="s">
        <v>32</v>
      </c>
      <c r="AX1800" s="14" t="s">
        <v>80</v>
      </c>
      <c r="AY1800" s="165" t="s">
        <v>161</v>
      </c>
    </row>
    <row r="1801" spans="2:65" s="1" customFormat="1" ht="16.5" customHeight="1">
      <c r="B1801" s="132"/>
      <c r="C1801" s="11"/>
      <c r="D1801" s="121" t="s">
        <v>72</v>
      </c>
      <c r="E1801" s="130" t="s">
        <v>4197</v>
      </c>
      <c r="F1801" s="130" t="s">
        <v>4198</v>
      </c>
      <c r="G1801" s="11"/>
      <c r="H1801" s="11"/>
      <c r="I1801" s="123"/>
      <c r="J1801" s="131">
        <f>BK1801</f>
        <v>0</v>
      </c>
      <c r="K1801" s="11"/>
      <c r="L1801" s="33"/>
      <c r="M1801" s="140" t="s">
        <v>3</v>
      </c>
      <c r="N1801" s="141" t="s">
        <v>44</v>
      </c>
      <c r="P1801" s="142">
        <f>O1801*H1801</f>
        <v>0</v>
      </c>
      <c r="Q1801" s="142">
        <v>0</v>
      </c>
      <c r="R1801" s="142">
        <f>Q1801*H1801</f>
        <v>0</v>
      </c>
      <c r="S1801" s="142">
        <v>0</v>
      </c>
      <c r="T1801" s="143">
        <f>S1801*H1801</f>
        <v>0</v>
      </c>
      <c r="V1801" s="286"/>
      <c r="AR1801" s="144" t="s">
        <v>2118</v>
      </c>
      <c r="AT1801" s="144" t="s">
        <v>164</v>
      </c>
      <c r="AU1801" s="144" t="s">
        <v>82</v>
      </c>
      <c r="AY1801" s="18" t="s">
        <v>161</v>
      </c>
      <c r="BE1801" s="145">
        <f>IF(N1801="základní",J1801,0)</f>
        <v>0</v>
      </c>
      <c r="BF1801" s="145">
        <f>IF(N1801="snížená",J1801,0)</f>
        <v>0</v>
      </c>
      <c r="BG1801" s="145">
        <f>IF(N1801="zákl. přenesená",J1801,0)</f>
        <v>0</v>
      </c>
      <c r="BH1801" s="145">
        <f>IF(N1801="sníž. přenesená",J1801,0)</f>
        <v>0</v>
      </c>
      <c r="BI1801" s="145">
        <f>IF(N1801="nulová",J1801,0)</f>
        <v>0</v>
      </c>
      <c r="BJ1801" s="18" t="s">
        <v>80</v>
      </c>
      <c r="BK1801" s="145">
        <f>ROUND(I1801*H1801,2)</f>
        <v>0</v>
      </c>
      <c r="BL1801" s="18" t="s">
        <v>2118</v>
      </c>
      <c r="BM1801" s="144" t="s">
        <v>3905</v>
      </c>
    </row>
    <row r="1802" spans="2:51" s="12" customFormat="1" ht="48">
      <c r="B1802" s="150"/>
      <c r="C1802" s="287">
        <v>293</v>
      </c>
      <c r="D1802" s="133" t="s">
        <v>164</v>
      </c>
      <c r="E1802" s="134" t="s">
        <v>4199</v>
      </c>
      <c r="F1802" s="135" t="s">
        <v>4200</v>
      </c>
      <c r="G1802" s="136" t="s">
        <v>212</v>
      </c>
      <c r="H1802" s="137">
        <v>1</v>
      </c>
      <c r="I1802" s="138"/>
      <c r="J1802" s="139">
        <f>ROUND(I1802*H1802,2)</f>
        <v>0</v>
      </c>
      <c r="K1802" s="135" t="s">
        <v>3</v>
      </c>
      <c r="L1802" s="150"/>
      <c r="M1802" s="155"/>
      <c r="T1802" s="156"/>
      <c r="V1802" s="286"/>
      <c r="AT1802" s="152" t="s">
        <v>173</v>
      </c>
      <c r="AU1802" s="152" t="s">
        <v>82</v>
      </c>
      <c r="AV1802" s="12" t="s">
        <v>80</v>
      </c>
      <c r="AW1802" s="12" t="s">
        <v>32</v>
      </c>
      <c r="AX1802" s="12" t="s">
        <v>73</v>
      </c>
      <c r="AY1802" s="152" t="s">
        <v>161</v>
      </c>
    </row>
    <row r="1803" spans="2:51" s="13" customFormat="1" ht="12">
      <c r="B1803" s="157"/>
      <c r="D1803" s="151"/>
      <c r="E1803" s="158"/>
      <c r="F1803" s="159"/>
      <c r="H1803" s="160"/>
      <c r="I1803" s="161"/>
      <c r="L1803" s="157"/>
      <c r="M1803" s="197"/>
      <c r="N1803" s="198"/>
      <c r="O1803" s="198"/>
      <c r="P1803" s="198"/>
      <c r="Q1803" s="198"/>
      <c r="R1803" s="198"/>
      <c r="S1803" s="198"/>
      <c r="T1803" s="199"/>
      <c r="AT1803" s="158" t="s">
        <v>173</v>
      </c>
      <c r="AU1803" s="158" t="s">
        <v>82</v>
      </c>
      <c r="AV1803" s="13" t="s">
        <v>82</v>
      </c>
      <c r="AW1803" s="13" t="s">
        <v>32</v>
      </c>
      <c r="AX1803" s="13" t="s">
        <v>80</v>
      </c>
      <c r="AY1803" s="158" t="s">
        <v>161</v>
      </c>
    </row>
    <row r="1804" spans="2:12" s="1" customFormat="1" ht="6.95" customHeight="1">
      <c r="B1804" s="42"/>
      <c r="C1804" s="43"/>
      <c r="D1804" s="43"/>
      <c r="E1804" s="43"/>
      <c r="F1804" s="43"/>
      <c r="G1804" s="43"/>
      <c r="H1804" s="43"/>
      <c r="I1804" s="43"/>
      <c r="J1804" s="43"/>
      <c r="K1804" s="43"/>
      <c r="L1804" s="33"/>
    </row>
  </sheetData>
  <autoFilter ref="C113:K1803"/>
  <mergeCells count="12">
    <mergeCell ref="E106:H106"/>
    <mergeCell ref="L2:V2"/>
    <mergeCell ref="E50:H50"/>
    <mergeCell ref="E52:H52"/>
    <mergeCell ref="E54:H54"/>
    <mergeCell ref="E102:H102"/>
    <mergeCell ref="E104:H104"/>
    <mergeCell ref="E7:H7"/>
    <mergeCell ref="E9:H9"/>
    <mergeCell ref="E11:H11"/>
    <mergeCell ref="E20:H20"/>
    <mergeCell ref="E29:H29"/>
  </mergeCells>
  <hyperlinks>
    <hyperlink ref="F118" r:id="rId1" display="https://podminky.urs.cz/item/CS_URS_2021_02/139751101"/>
    <hyperlink ref="F122" r:id="rId2" display="https://podminky.urs.cz/item/CS_URS_2021_02/162211311"/>
    <hyperlink ref="F124" r:id="rId3" display="https://podminky.urs.cz/item/CS_URS_2021_02/162211319"/>
    <hyperlink ref="F127" r:id="rId4" display="https://podminky.urs.cz/item/CS_URS_2021_02/162751117"/>
    <hyperlink ref="F129" r:id="rId5" display="https://podminky.urs.cz/item/CS_URS_2021_02/171201231"/>
    <hyperlink ref="F133" r:id="rId6" display="https://podminky.urs.cz/item/CS_URS_2021_02/213141111"/>
    <hyperlink ref="F144" r:id="rId7" display="https://podminky.urs.cz/item/CS_URS_2021_02/69311080"/>
    <hyperlink ref="F153" r:id="rId8" display="https://podminky.urs.cz/item/CS_URS_2021_02/69311081"/>
    <hyperlink ref="F158" r:id="rId9" display="https://podminky.urs.cz/item/CS_URS_2021_02/310239211"/>
    <hyperlink ref="F162" r:id="rId10" display="https://podminky.urs.cz/item/CS_URS_2021_02/311278341"/>
    <hyperlink ref="F166" r:id="rId11" display="https://podminky.urs.cz/item/CS_URS_2021_02/317141423"/>
    <hyperlink ref="F170" r:id="rId12" display="https://podminky.urs.cz/item/CS_URS_2021_02/317168022"/>
    <hyperlink ref="F174" r:id="rId13" display="https://podminky.urs.cz/item/CS_URS_2021_02/317168026"/>
    <hyperlink ref="F178" r:id="rId14" display="https://podminky.urs.cz/item/CS_URS_2021_02/317234410"/>
    <hyperlink ref="F182" r:id="rId15" display="https://podminky.urs.cz/item/CS_URS_2021_02/317941121"/>
    <hyperlink ref="F191" r:id="rId16" display="https://podminky.urs.cz/item/CS_URS_2021_02/13010742"/>
    <hyperlink ref="F198" r:id="rId17" display="https://podminky.urs.cz/item/CS_URS_2021_02/13010420"/>
    <hyperlink ref="F202" r:id="rId18" display="https://podminky.urs.cz/item/CS_URS_2021_02/340237212"/>
    <hyperlink ref="F206" r:id="rId19" display="https://podminky.urs.cz/item/CS_URS_2021_02/340239212"/>
    <hyperlink ref="F216" r:id="rId20" display="https://podminky.urs.cz/item/CS_URS_2021_02/342271531"/>
    <hyperlink ref="F224" r:id="rId21" display="https://podminky.urs.cz/item/CS_URS_2021_02/342291121"/>
    <hyperlink ref="F231" r:id="rId22" display="https://podminky.urs.cz/item/CS_URS_2021_02/346272256"/>
    <hyperlink ref="F236" r:id="rId23" display="https://podminky.urs.cz/item/CS_URS_2021_02/611321111"/>
    <hyperlink ref="F249" r:id="rId24" display="https://podminky.urs.cz/item/CS_URS_2021_02/611325423"/>
    <hyperlink ref="F269" r:id="rId25" display="https://podminky.urs.cz/item/CS_URS_2021_02/611345413"/>
    <hyperlink ref="F276" r:id="rId26" display="https://podminky.urs.cz/item/CS_URS_2021_02/612131101"/>
    <hyperlink ref="F320" r:id="rId27" display="https://podminky.urs.cz/item/CS_URS_2021_02/612131111"/>
    <hyperlink ref="F324" r:id="rId28" display="https://podminky.urs.cz/item/CS_URS_2021_02/612135101"/>
    <hyperlink ref="F328" r:id="rId29" display="https://podminky.urs.cz/item/CS_URS_2021_02/612311131"/>
    <hyperlink ref="F357" r:id="rId30" display="https://podminky.urs.cz/item/CS_URS_2021_02/612321111"/>
    <hyperlink ref="F402" r:id="rId31" display="https://podminky.urs.cz/item/CS_URS_2021_02/612325302"/>
    <hyperlink ref="F406" r:id="rId32" display="https://podminky.urs.cz/item/CS_URS_2021_02/612325423"/>
    <hyperlink ref="F484" r:id="rId33" display="https://podminky.urs.cz/item/CS_URS_2021_02/612341121"/>
    <hyperlink ref="F511" r:id="rId34" display="https://podminky.urs.cz/item/CS_URS_2021_02/612821002"/>
    <hyperlink ref="F515" r:id="rId35" display="https://podminky.urs.cz/item/CS_URS_2021_02/612821031"/>
    <hyperlink ref="F519" r:id="rId36" display="https://podminky.urs.cz/item/CS_URS_2021_02/615142012"/>
    <hyperlink ref="F526" r:id="rId37" display="https://podminky.urs.cz/item/CS_URS_2021_02/619991001"/>
    <hyperlink ref="F538" r:id="rId38" display="https://podminky.urs.cz/item/CS_URS_2021_02/619991011"/>
    <hyperlink ref="F546" r:id="rId39" display="https://podminky.urs.cz/item/CS_URS_2021_02/622325303"/>
    <hyperlink ref="F550" r:id="rId40" display="https://podminky.urs.cz/item/CS_URS_2021_02/631311115"/>
    <hyperlink ref="F561" r:id="rId41" display="https://podminky.urs.cz/item/CS_URS_2021_02/631311135"/>
    <hyperlink ref="F565" r:id="rId42" display="https://podminky.urs.cz/item/CS_URS_2021_02/631319171"/>
    <hyperlink ref="F576" r:id="rId43" display="https://podminky.urs.cz/item/CS_URS_2021_02/631319175"/>
    <hyperlink ref="F580" r:id="rId44" display="https://podminky.urs.cz/item/CS_URS_2021_02/631362021"/>
    <hyperlink ref="F584" r:id="rId45" display="https://podminky.urs.cz/item/CS_URS_2021_02/632450124"/>
    <hyperlink ref="F588" r:id="rId46" display="https://podminky.urs.cz/item/CS_URS_2021_02/632451232"/>
    <hyperlink ref="F592" r:id="rId47" display="https://podminky.urs.cz/item/CS_URS_2021_02/634112113"/>
    <hyperlink ref="F603" r:id="rId48" display="https://podminky.urs.cz/item/CS_URS_2021_02/634112115"/>
    <hyperlink ref="F607" r:id="rId49" display="https://podminky.urs.cz/item/CS_URS_2021_02/635211121"/>
    <hyperlink ref="F625" r:id="rId50" display="https://podminky.urs.cz/item/CS_URS_2021_02/949101111"/>
    <hyperlink ref="F634" r:id="rId51" display="https://podminky.urs.cz/item/CS_URS_2021_02/952901111"/>
    <hyperlink ref="F645" r:id="rId52" display="https://podminky.urs.cz/item/CS_URS_2021_02/962031132"/>
    <hyperlink ref="F652" r:id="rId53" display="https://podminky.urs.cz/item/CS_URS_2021_02/962031133"/>
    <hyperlink ref="F660" r:id="rId54" display="https://podminky.urs.cz/item/CS_URS_2021_02/962032230"/>
    <hyperlink ref="F665" r:id="rId55" display="https://podminky.urs.cz/item/CS_URS_2021_02/962032231"/>
    <hyperlink ref="F669" r:id="rId56" display="https://podminky.urs.cz/item/CS_URS_2021_02/890111812"/>
    <hyperlink ref="F673" r:id="rId57" display="https://podminky.urs.cz/item/CS_URS_2021_02/962081141"/>
    <hyperlink ref="F677" r:id="rId58" display="https://podminky.urs.cz/item/CS_URS_2021_02/965043341"/>
    <hyperlink ref="F688" r:id="rId59" display="https://podminky.urs.cz/item/CS_URS_2021_02/965046111"/>
    <hyperlink ref="F692" r:id="rId60" display="https://podminky.urs.cz/item/CS_URS_2021_02/965081213"/>
    <hyperlink ref="F701" r:id="rId61" display="https://podminky.urs.cz/item/CS_URS_2021_02/965081313"/>
    <hyperlink ref="F706" r:id="rId62" display="https://podminky.urs.cz/item/CS_URS_2021_02/965081611"/>
    <hyperlink ref="F722" r:id="rId63" display="https://podminky.urs.cz/item/CS_URS_2021_02/965082923"/>
    <hyperlink ref="F733" r:id="rId64" display="https://podminky.urs.cz/item/CS_URS_2021_02/968062244"/>
    <hyperlink ref="F741" r:id="rId65" display="https://podminky.urs.cz/item/CS_URS_2021_02/968062245"/>
    <hyperlink ref="F747" r:id="rId66" display="https://podminky.urs.cz/item/CS_URS_2021_02/968062455"/>
    <hyperlink ref="F754" r:id="rId67" display="https://podminky.urs.cz/item/CS_URS_2021_02/968062456"/>
    <hyperlink ref="F763" r:id="rId68" display="https://podminky.urs.cz/item/CS_URS_2021_02/968062747"/>
    <hyperlink ref="F770" r:id="rId69" display="https://podminky.urs.cz/item/CS_URS_2021_02/968062991"/>
    <hyperlink ref="F777" r:id="rId70" display="https://podminky.urs.cz/item/CS_URS_2021_02/971033331"/>
    <hyperlink ref="F784" r:id="rId71" display="https://podminky.urs.cz/item/CS_URS_2021_02/973021511"/>
    <hyperlink ref="F788" r:id="rId72" display="https://podminky.urs.cz/item/CS_URS_2021_02/974031165"/>
    <hyperlink ref="F792" r:id="rId73" display="https://podminky.urs.cz/item/CS_URS_2021_02/974031387"/>
    <hyperlink ref="F797" r:id="rId74" display="https://podminky.urs.cz/item/CS_URS_2021_02/974031664"/>
    <hyperlink ref="F811" r:id="rId75" display="https://podminky.urs.cz/item/CS_URS_2021_02/976072221"/>
    <hyperlink ref="F821" r:id="rId76" display="https://podminky.urs.cz/item/CS_URS_2021_02/976085311"/>
    <hyperlink ref="F825" r:id="rId77" display="https://podminky.urs.cz/item/CS_URS_2021_02/978011161"/>
    <hyperlink ref="F847" r:id="rId78" display="https://podminky.urs.cz/item/CS_URS_2021_02/978012191"/>
    <hyperlink ref="F852" r:id="rId79" display="https://podminky.urs.cz/item/CS_URS_2021_02/978013161"/>
    <hyperlink ref="F922" r:id="rId80" display="https://podminky.urs.cz/item/CS_URS_2021_02/978013191"/>
    <hyperlink ref="F929" r:id="rId81" display="https://podminky.urs.cz/item/CS_URS_2021_02/978023411"/>
    <hyperlink ref="F933" r:id="rId82" display="https://podminky.urs.cz/item/CS_URS_2021_02/978059541"/>
    <hyperlink ref="F965" r:id="rId83" display="https://podminky.urs.cz/item/CS_URS_2021_02/985131311"/>
    <hyperlink ref="F969" r:id="rId84" display="https://podminky.urs.cz/item/CS_URS_2021_02/985311211"/>
    <hyperlink ref="F993" r:id="rId85" display="https://podminky.urs.cz/item/CS_URS_2021_02/953943211"/>
    <hyperlink ref="F1007" r:id="rId86" display="https://podminky.urs.cz/item/CS_URS_2021_02/997013213"/>
    <hyperlink ref="F1009" r:id="rId87" display="https://podminky.urs.cz/item/CS_URS_2021_02/997013219"/>
    <hyperlink ref="F1012" r:id="rId88" display="https://podminky.urs.cz/item/CS_URS_2021_02/997013501"/>
    <hyperlink ref="F1014" r:id="rId89" display="https://podminky.urs.cz/item/CS_URS_2021_02/997013509"/>
    <hyperlink ref="F1017" r:id="rId90" display="https://podminky.urs.cz/item/CS_URS_2021_02/997013871"/>
    <hyperlink ref="F1020" r:id="rId91" display="https://podminky.urs.cz/item/CS_URS_2021_02/998018002"/>
    <hyperlink ref="F1024" r:id="rId92" display="https://podminky.urs.cz/item/CS_URS_2021_02/711111001"/>
    <hyperlink ref="F1031" r:id="rId93" display="https://podminky.urs.cz/item/CS_URS_2021_02/11163150"/>
    <hyperlink ref="F1034" r:id="rId94" display="https://podminky.urs.cz/item/CS_URS_2021_02/711141559"/>
    <hyperlink ref="F1041" r:id="rId95" display="https://podminky.urs.cz/item/CS_URS_2021_02/62853005"/>
    <hyperlink ref="F1044" r:id="rId96" display="https://podminky.urs.cz/item/CS_URS_2021_02/711493111"/>
    <hyperlink ref="F1057" r:id="rId97" display="https://podminky.urs.cz/item/CS_URS_2021_02/711493112"/>
    <hyperlink ref="F1075" r:id="rId98" display="https://podminky.urs.cz/item/CS_URS_2021_02/998711102"/>
    <hyperlink ref="F1077" r:id="rId99" display="https://podminky.urs.cz/item/CS_URS_2021_02/998711181"/>
    <hyperlink ref="F1080" r:id="rId100" display="https://podminky.urs.cz/item/CS_URS_2021_02/713111121"/>
    <hyperlink ref="F1093" r:id="rId101" display="https://podminky.urs.cz/item/CS_URS_2021_02/63150983.1"/>
    <hyperlink ref="F1096" r:id="rId102" display="https://podminky.urs.cz/item/CS_URS_2021_02/713121111"/>
    <hyperlink ref="F1107" r:id="rId103" display="https://podminky.urs.cz/item/CS_URS_2021_02/28375914"/>
    <hyperlink ref="F1120" r:id="rId104" display="https://podminky.urs.cz/item/CS_URS_2021_02/713191132"/>
    <hyperlink ref="F1129" r:id="rId105" display="https://podminky.urs.cz/item/CS_URS_2021_02/28329042"/>
    <hyperlink ref="F1132" r:id="rId106" display="https://podminky.urs.cz/item/CS_URS_2021_02/998713102"/>
    <hyperlink ref="F1134" r:id="rId107" display="https://podminky.urs.cz/item/CS_URS_2021_02/998713181"/>
    <hyperlink ref="F1150" r:id="rId108" display="https://podminky.urs.cz/item/CS_URS_2021_02/762522811"/>
    <hyperlink ref="F1155" r:id="rId109" display="https://podminky.urs.cz/item/CS_URS_2021_02/762526811"/>
    <hyperlink ref="F1160" r:id="rId110" display="https://podminky.urs.cz/item/CS_URS_2021_02/763111311"/>
    <hyperlink ref="F1164" r:id="rId111" display="https://podminky.urs.cz/item/CS_URS_2021_02/763111323"/>
    <hyperlink ref="F1173" r:id="rId112" display="https://podminky.urs.cz/item/CS_URS_2021_02/763111458"/>
    <hyperlink ref="F1178" r:id="rId113" display="https://podminky.urs.cz/item/CS_URS_2021_02/763111460"/>
    <hyperlink ref="F1183" r:id="rId114" display="https://podminky.urs.cz/item/CS_URS_2021_02/763111812"/>
    <hyperlink ref="F1187" r:id="rId115" display="https://podminky.urs.cz/item/CS_URS_2021_02/763121811"/>
    <hyperlink ref="F1192" r:id="rId116" display="https://podminky.urs.cz/item/CS_URS_2021_02/763131511"/>
    <hyperlink ref="F1229" r:id="rId117" display="https://podminky.urs.cz/item/CS_URS_2021_02/763131531"/>
    <hyperlink ref="F1242" r:id="rId118" display="https://podminky.urs.cz/item/CS_URS_2021_02/763131551"/>
    <hyperlink ref="F1246" r:id="rId119" display="https://podminky.urs.cz/item/CS_URS_2021_02/763131821"/>
    <hyperlink ref="F1258" r:id="rId120" display="https://podminky.urs.cz/item/CS_URS_2021_02/763135002"/>
    <hyperlink ref="F1289" r:id="rId121" display="https://podminky.urs.cz/item/CS_URS_2021_02/763135812"/>
    <hyperlink ref="F1293" r:id="rId122" display="https://podminky.urs.cz/item/CS_URS_2021_02/763164511"/>
    <hyperlink ref="F1297" r:id="rId123" display="https://podminky.urs.cz/item/CS_URS_2021_02/763164551"/>
    <hyperlink ref="F1304" r:id="rId124" display="https://podminky.urs.cz/item/CS_URS_2021_02/763164631"/>
    <hyperlink ref="F1308" r:id="rId125" display="https://podminky.urs.cz/item/CS_URS_2021_02/998763302"/>
    <hyperlink ref="F1310" r:id="rId126" display="https://podminky.urs.cz/item/CS_URS_2021_02/998763381"/>
    <hyperlink ref="F1357" r:id="rId127" display="https://podminky.urs.cz/item/CS_URS_2021_02/766441821"/>
    <hyperlink ref="F1360" r:id="rId128" display="https://podminky.urs.cz/item/CS_URS_2021_02/766812820"/>
    <hyperlink ref="F1364" r:id="rId129" display="https://podminky.urs.cz/item/CS_URS_2021_02/766812840"/>
    <hyperlink ref="F1368" r:id="rId130" display="https://podminky.urs.cz/item/CS_URS_2021_02/998766202"/>
    <hyperlink ref="F1384" r:id="rId131" display="https://podminky.urs.cz/item/CS_URS_2021_02/767161813"/>
    <hyperlink ref="F1388" r:id="rId132" display="https://podminky.urs.cz/item/CS_URS_2021_02/767661811"/>
    <hyperlink ref="F1392" r:id="rId133" display="https://podminky.urs.cz/item/CS_URS_2021_02/998767202"/>
    <hyperlink ref="F1395" r:id="rId134" display="https://podminky.urs.cz/item/CS_URS_2021_02/771121011"/>
    <hyperlink ref="F1402" r:id="rId135" display="https://podminky.urs.cz/item/CS_URS_2021_02/771151022"/>
    <hyperlink ref="F1409" r:id="rId136" display="https://podminky.urs.cz/item/CS_URS_2021_02/771274113"/>
    <hyperlink ref="F1413" r:id="rId137" display="https://podminky.urs.cz/item/CS_URS_2021_02/771274232"/>
    <hyperlink ref="F1416" r:id="rId138" display="https://podminky.urs.cz/item/CS_URS_2021_02/771474112"/>
    <hyperlink ref="F1421" r:id="rId139" display="https://podminky.urs.cz/item/CS_URS_2021_02/771474132"/>
    <hyperlink ref="F1430" r:id="rId140" display="https://podminky.urs.cz/item/CS_URS_2021_02/771574154"/>
    <hyperlink ref="F1448" r:id="rId141" display="https://podminky.urs.cz/item/CS_URS_2021_02/771591115"/>
    <hyperlink ref="F1457" r:id="rId142" display="https://podminky.urs.cz/item/CS_URS_2021_02/998771102"/>
    <hyperlink ref="F1459" r:id="rId143" display="https://podminky.urs.cz/item/CS_URS_2021_02/998771181"/>
    <hyperlink ref="F1462" r:id="rId144" display="https://podminky.urs.cz/item/CS_URS_2021_02/771121011"/>
    <hyperlink ref="F1467" r:id="rId145" display="https://podminky.urs.cz/item/CS_URS_2021_02/771151022"/>
    <hyperlink ref="F1472" r:id="rId146" display="https://podminky.urs.cz/item/CS_URS_2021_02/773200940"/>
    <hyperlink ref="F1477" r:id="rId147" display="https://podminky.urs.cz/item/CS_URS_2021_02/773511261"/>
    <hyperlink ref="F1482" r:id="rId148" display="https://podminky.urs.cz/item/CS_URS_2021_02/58346130"/>
    <hyperlink ref="F1485" r:id="rId149" display="https://podminky.urs.cz/item/CS_URS_2021_02/773901112"/>
    <hyperlink ref="F1490" r:id="rId150" display="https://podminky.urs.cz/item/CS_URS_2021_02/998773202"/>
    <hyperlink ref="F1493" r:id="rId151" display="https://podminky.urs.cz/item/CS_URS_2021_02/775511810"/>
    <hyperlink ref="F1505" r:id="rId152" display="https://podminky.urs.cz/item/CS_URS_2021_02/776111311"/>
    <hyperlink ref="F1516" r:id="rId153" display="https://podminky.urs.cz/item/CS_URS_2021_02/776121321"/>
    <hyperlink ref="F1527" r:id="rId154" display="https://podminky.urs.cz/item/CS_URS_2021_02/776141121"/>
    <hyperlink ref="F1538" r:id="rId155" display="https://podminky.urs.cz/item/CS_URS_2021_02/776141122"/>
    <hyperlink ref="F1545" r:id="rId156" display="https://podminky.urs.cz/item/CS_URS_2021_02/776201811"/>
    <hyperlink ref="F1558" r:id="rId157" display="https://podminky.urs.cz/item/CS_URS_2021_02/776211111"/>
    <hyperlink ref="F1562" r:id="rId158" display="https://podminky.urs.cz/item/CS_URS_2021_02/69751103"/>
    <hyperlink ref="F1565" r:id="rId159" display="https://podminky.urs.cz/item/CS_URS_2021_02/776221111"/>
    <hyperlink ref="F1574" r:id="rId160" display="https://podminky.urs.cz/item/CS_URS_2021_02/28411104"/>
    <hyperlink ref="F1581" r:id="rId161" display="https://podminky.urs.cz/item/CS_URS_2021_02/776221121"/>
    <hyperlink ref="F1591" r:id="rId162" display="https://podminky.urs.cz/item/CS_URS_2021_02/776223111"/>
    <hyperlink ref="F1602" r:id="rId163" display="https://podminky.urs.cz/item/CS_URS_2021_02/776410811"/>
    <hyperlink ref="F1615" r:id="rId164" display="https://podminky.urs.cz/item/CS_URS_2021_02/776411111"/>
    <hyperlink ref="F1622" r:id="rId165" display="https://podminky.urs.cz/item/CS_URS_2021_02/28411008"/>
    <hyperlink ref="F1625" r:id="rId166" display="https://podminky.urs.cz/item/CS_URS_2021_02/776421111"/>
    <hyperlink ref="F1629" r:id="rId167" display="https://podminky.urs.cz/item/CS_URS_2021_02/69751200.1"/>
    <hyperlink ref="F1632" r:id="rId168" display="https://podminky.urs.cz/item/CS_URS_2021_02/776421312"/>
    <hyperlink ref="F1635" r:id="rId169" display="https://podminky.urs.cz/item/CS_URS_2021_02/59054105"/>
    <hyperlink ref="F1638" r:id="rId170" display="https://podminky.urs.cz/item/CS_URS_2021_02/998776102"/>
    <hyperlink ref="F1640" r:id="rId171" display="https://podminky.urs.cz/item/CS_URS_2021_02/998776181"/>
    <hyperlink ref="F1643" r:id="rId172" display="https://podminky.urs.cz/item/CS_URS_2021_02/781121011"/>
    <hyperlink ref="F1668" r:id="rId173" display="https://podminky.urs.cz/item/CS_URS_2021_02/781474111"/>
    <hyperlink ref="F1692" r:id="rId174" display="https://podminky.urs.cz/item/CS_URS_2021_02/59761001"/>
    <hyperlink ref="F1695" r:id="rId175" display="https://podminky.urs.cz/item/CS_URS_2021_02/781494111"/>
    <hyperlink ref="F1700" r:id="rId176" display="https://podminky.urs.cz/item/CS_URS_2021_02/781495115"/>
    <hyperlink ref="F1703" r:id="rId177" display="https://podminky.urs.cz/item/CS_URS_2021_02/998781102"/>
    <hyperlink ref="F1705" r:id="rId178" display="https://podminky.urs.cz/item/CS_URS_2021_02/998781181"/>
    <hyperlink ref="F1708" r:id="rId179" display="https://podminky.urs.cz/item/CS_URS_2021_02/783823133"/>
    <hyperlink ref="F1718" r:id="rId180" display="https://podminky.urs.cz/item/CS_URS_2021_02/783827123"/>
    <hyperlink ref="F1720" r:id="rId181" display="https://podminky.urs.cz/item/CS_URS_2021_02/783827125"/>
    <hyperlink ref="F1726" r:id="rId182" display="https://podminky.urs.cz/item/CS_URS_2021_02/784121001"/>
  </hyperlinks>
  <printOptions/>
  <pageMargins left="0.39375" right="0.39375" top="0.39375" bottom="0.39375" header="0" footer="0"/>
  <pageSetup blackAndWhite="1" fitToHeight="100" fitToWidth="1" horizontalDpi="600" verticalDpi="600" orientation="portrait" paperSize="9" scale="76" r:id="rId184"/>
  <headerFooter>
    <oddFooter>&amp;CStrana &amp;P z &amp;N</oddFooter>
  </headerFooter>
  <drawing r:id="rId18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90"/>
  <sheetViews>
    <sheetView showGridLines="0" workbookViewId="0" topLeftCell="A120"/>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t="s">
        <v>6</v>
      </c>
      <c r="M2" s="296"/>
      <c r="N2" s="296"/>
      <c r="O2" s="296"/>
      <c r="P2" s="296"/>
      <c r="Q2" s="296"/>
      <c r="R2" s="296"/>
      <c r="S2" s="296"/>
      <c r="T2" s="296"/>
      <c r="U2" s="296"/>
      <c r="V2" s="296"/>
      <c r="AT2" s="18" t="s">
        <v>105</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33" t="str">
        <f>'Rekapitulace stavby'!K6</f>
        <v>Mendelova univerzita v Brně, Zemědělská 1665/1, Brno-revize1</v>
      </c>
      <c r="F7" s="334"/>
      <c r="G7" s="334"/>
      <c r="H7" s="334"/>
      <c r="L7" s="21"/>
    </row>
    <row r="8" spans="2:12" ht="12" customHeight="1">
      <c r="B8" s="21"/>
      <c r="D8" s="28" t="s">
        <v>112</v>
      </c>
      <c r="L8" s="21"/>
    </row>
    <row r="9" spans="2:12" s="1" customFormat="1" ht="16.5" customHeight="1">
      <c r="B9" s="33"/>
      <c r="E9" s="333" t="s">
        <v>2840</v>
      </c>
      <c r="F9" s="332"/>
      <c r="G9" s="332"/>
      <c r="H9" s="332"/>
      <c r="L9" s="33"/>
    </row>
    <row r="10" spans="2:12" s="1" customFormat="1" ht="12" customHeight="1">
      <c r="B10" s="33"/>
      <c r="D10" s="28" t="s">
        <v>114</v>
      </c>
      <c r="L10" s="33"/>
    </row>
    <row r="11" spans="2:12" s="1" customFormat="1" ht="16.5" customHeight="1">
      <c r="B11" s="33"/>
      <c r="E11" s="325" t="s">
        <v>3907</v>
      </c>
      <c r="F11" s="332"/>
      <c r="G11" s="332"/>
      <c r="H11" s="33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35" t="str">
        <f>'Rekapitulace stavby'!E14</f>
        <v>Vyplň údaj</v>
      </c>
      <c r="F20" s="317"/>
      <c r="G20" s="317"/>
      <c r="H20" s="31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21" t="s">
        <v>3</v>
      </c>
      <c r="F29" s="321"/>
      <c r="G29" s="321"/>
      <c r="H29" s="32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ROUND((SUM(BE90:BE189)),2)</f>
        <v>0</v>
      </c>
      <c r="I35" s="94">
        <v>0.21</v>
      </c>
      <c r="J35" s="84">
        <f>ROUND(((SUM(BE90:BE189))*I35),2)</f>
        <v>0</v>
      </c>
      <c r="L35" s="33"/>
    </row>
    <row r="36" spans="2:12" s="1" customFormat="1" ht="14.45" customHeight="1">
      <c r="B36" s="33"/>
      <c r="E36" s="28" t="s">
        <v>45</v>
      </c>
      <c r="F36" s="84">
        <f>ROUND((SUM(BF90:BF189)),2)</f>
        <v>0</v>
      </c>
      <c r="I36" s="94">
        <v>0.15</v>
      </c>
      <c r="J36" s="84">
        <f>ROUND(((SUM(BF90:BF189))*I36),2)</f>
        <v>0</v>
      </c>
      <c r="L36" s="33"/>
    </row>
    <row r="37" spans="2:12" s="1" customFormat="1" ht="14.45" customHeight="1" hidden="1">
      <c r="B37" s="33"/>
      <c r="E37" s="28" t="s">
        <v>46</v>
      </c>
      <c r="F37" s="84">
        <f>ROUND((SUM(BG90:BG189)),2)</f>
        <v>0</v>
      </c>
      <c r="I37" s="94">
        <v>0.21</v>
      </c>
      <c r="J37" s="84">
        <f>0</f>
        <v>0</v>
      </c>
      <c r="L37" s="33"/>
    </row>
    <row r="38" spans="2:12" s="1" customFormat="1" ht="14.45" customHeight="1" hidden="1">
      <c r="B38" s="33"/>
      <c r="E38" s="28" t="s">
        <v>47</v>
      </c>
      <c r="F38" s="84">
        <f>ROUND((SUM(BH90:BH189)),2)</f>
        <v>0</v>
      </c>
      <c r="I38" s="94">
        <v>0.15</v>
      </c>
      <c r="J38" s="84">
        <f>0</f>
        <v>0</v>
      </c>
      <c r="L38" s="33"/>
    </row>
    <row r="39" spans="2:12" s="1" customFormat="1" ht="14.45" customHeight="1" hidden="1">
      <c r="B39" s="33"/>
      <c r="E39" s="28" t="s">
        <v>48</v>
      </c>
      <c r="F39" s="84">
        <f>ROUND((SUM(BI90:BI189)),2)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33" t="str">
        <f>E7</f>
        <v>Mendelova univerzita v Brně, Zemědělská 1665/1, Brno-revize1</v>
      </c>
      <c r="F50" s="334"/>
      <c r="G50" s="334"/>
      <c r="H50" s="334"/>
      <c r="L50" s="33"/>
    </row>
    <row r="51" spans="2:12" ht="12" customHeight="1">
      <c r="B51" s="21"/>
      <c r="C51" s="28" t="s">
        <v>112</v>
      </c>
      <c r="L51" s="21"/>
    </row>
    <row r="52" spans="2:12" s="1" customFormat="1" ht="16.5" customHeight="1">
      <c r="B52" s="33"/>
      <c r="E52" s="333" t="s">
        <v>2840</v>
      </c>
      <c r="F52" s="332"/>
      <c r="G52" s="332"/>
      <c r="H52" s="332"/>
      <c r="L52" s="33"/>
    </row>
    <row r="53" spans="2:12" s="1" customFormat="1" ht="12" customHeight="1">
      <c r="B53" s="33"/>
      <c r="C53" s="28" t="s">
        <v>114</v>
      </c>
      <c r="L53" s="33"/>
    </row>
    <row r="54" spans="2:12" s="1" customFormat="1" ht="16.5" customHeight="1">
      <c r="B54" s="33"/>
      <c r="E54" s="325" t="str">
        <f>E11</f>
        <v>02.02 - Elektroinstalace - fáze II.</v>
      </c>
      <c r="F54" s="332"/>
      <c r="G54" s="332"/>
      <c r="H54" s="33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J90</f>
        <v>0</v>
      </c>
      <c r="L63" s="33"/>
      <c r="AU63" s="18" t="s">
        <v>119</v>
      </c>
    </row>
    <row r="64" spans="2:12" s="8" customFormat="1" ht="24.95" customHeight="1">
      <c r="B64" s="104"/>
      <c r="D64" s="105" t="s">
        <v>2268</v>
      </c>
      <c r="E64" s="106"/>
      <c r="F64" s="106"/>
      <c r="G64" s="106"/>
      <c r="H64" s="106"/>
      <c r="I64" s="106"/>
      <c r="J64" s="107">
        <f>J91</f>
        <v>0</v>
      </c>
      <c r="L64" s="104"/>
    </row>
    <row r="65" spans="2:12" s="9" customFormat="1" ht="19.9" customHeight="1">
      <c r="B65" s="108"/>
      <c r="D65" s="109" t="s">
        <v>2269</v>
      </c>
      <c r="E65" s="110"/>
      <c r="F65" s="110"/>
      <c r="G65" s="110"/>
      <c r="H65" s="110"/>
      <c r="I65" s="110"/>
      <c r="J65" s="111">
        <f>J92</f>
        <v>0</v>
      </c>
      <c r="L65" s="108"/>
    </row>
    <row r="66" spans="2:12" s="9" customFormat="1" ht="19.9" customHeight="1">
      <c r="B66" s="108"/>
      <c r="D66" s="109" t="s">
        <v>2270</v>
      </c>
      <c r="E66" s="110"/>
      <c r="F66" s="110"/>
      <c r="G66" s="110"/>
      <c r="H66" s="110"/>
      <c r="I66" s="110"/>
      <c r="J66" s="111">
        <f>J133</f>
        <v>0</v>
      </c>
      <c r="L66" s="108"/>
    </row>
    <row r="67" spans="2:12" s="9" customFormat="1" ht="19.9" customHeight="1">
      <c r="B67" s="108"/>
      <c r="D67" s="109" t="s">
        <v>2271</v>
      </c>
      <c r="E67" s="110"/>
      <c r="F67" s="110"/>
      <c r="G67" s="110"/>
      <c r="H67" s="110"/>
      <c r="I67" s="110"/>
      <c r="J67" s="111">
        <f>J165</f>
        <v>0</v>
      </c>
      <c r="L67" s="108"/>
    </row>
    <row r="68" spans="2:12" s="9" customFormat="1" ht="19.9" customHeight="1">
      <c r="B68" s="108"/>
      <c r="D68" s="109" t="s">
        <v>2272</v>
      </c>
      <c r="E68" s="110"/>
      <c r="F68" s="110"/>
      <c r="G68" s="110"/>
      <c r="H68" s="110"/>
      <c r="I68" s="110"/>
      <c r="J68" s="111">
        <f>J185</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33" t="str">
        <f>E7</f>
        <v>Mendelova univerzita v Brně, Zemědělská 1665/1, Brno-revize1</v>
      </c>
      <c r="F78" s="334"/>
      <c r="G78" s="334"/>
      <c r="H78" s="334"/>
      <c r="L78" s="33"/>
    </row>
    <row r="79" spans="2:12" ht="12" customHeight="1">
      <c r="B79" s="21"/>
      <c r="C79" s="28" t="s">
        <v>112</v>
      </c>
      <c r="L79" s="21"/>
    </row>
    <row r="80" spans="2:12" s="1" customFormat="1" ht="16.5" customHeight="1">
      <c r="B80" s="33"/>
      <c r="E80" s="333" t="s">
        <v>2840</v>
      </c>
      <c r="F80" s="332"/>
      <c r="G80" s="332"/>
      <c r="H80" s="332"/>
      <c r="L80" s="33"/>
    </row>
    <row r="81" spans="2:12" s="1" customFormat="1" ht="12" customHeight="1">
      <c r="B81" s="33"/>
      <c r="C81" s="28" t="s">
        <v>114</v>
      </c>
      <c r="L81" s="33"/>
    </row>
    <row r="82" spans="2:12" s="1" customFormat="1" ht="16.5" customHeight="1">
      <c r="B82" s="33"/>
      <c r="E82" s="325" t="str">
        <f>E11</f>
        <v>02.02 - Elektroinstalace - fáze II.</v>
      </c>
      <c r="F82" s="332"/>
      <c r="G82" s="332"/>
      <c r="H82" s="332"/>
      <c r="L82" s="33"/>
    </row>
    <row r="83" spans="2:12" s="1" customFormat="1" ht="6.95" customHeight="1">
      <c r="B83" s="33"/>
      <c r="L83" s="33"/>
    </row>
    <row r="84" spans="2:12" s="1" customFormat="1" ht="12" customHeight="1">
      <c r="B84" s="33"/>
      <c r="C84" s="28" t="s">
        <v>21</v>
      </c>
      <c r="F84" s="26" t="str">
        <f>F14</f>
        <v xml:space="preserve"> </v>
      </c>
      <c r="I84" s="28" t="s">
        <v>23</v>
      </c>
      <c r="J84" s="50" t="str">
        <f>IF(J14="","",J14)</f>
        <v>9. 11. 2021</v>
      </c>
      <c r="L84" s="33"/>
    </row>
    <row r="85" spans="2:12" s="1" customFormat="1" ht="6.95" customHeight="1">
      <c r="B85" s="33"/>
      <c r="L85" s="33"/>
    </row>
    <row r="86" spans="2:12" s="1" customFormat="1" ht="40.15" customHeight="1">
      <c r="B86" s="33"/>
      <c r="C86" s="28" t="s">
        <v>25</v>
      </c>
      <c r="F86" s="26" t="str">
        <f>E17</f>
        <v xml:space="preserve"> </v>
      </c>
      <c r="I86" s="28" t="s">
        <v>30</v>
      </c>
      <c r="J86" s="31" t="str">
        <f>E23</f>
        <v>Energy Benefit Centre a.s., Křenová 438/3, Praha</v>
      </c>
      <c r="L86" s="33"/>
    </row>
    <row r="87" spans="2:12" s="1" customFormat="1" ht="40.15" customHeight="1">
      <c r="B87" s="33"/>
      <c r="C87" s="28" t="s">
        <v>28</v>
      </c>
      <c r="F87" s="26" t="str">
        <f>IF(E20="","",E20)</f>
        <v>Vyplň údaj</v>
      </c>
      <c r="I87" s="28" t="s">
        <v>33</v>
      </c>
      <c r="J87" s="31" t="str">
        <f>E26</f>
        <v>CKN Invest spol. s r.o., Ing. Rudolf Hlaváč</v>
      </c>
      <c r="L87" s="33"/>
    </row>
    <row r="88" spans="2:12" s="1" customFormat="1" ht="10.35" customHeight="1">
      <c r="B88" s="33"/>
      <c r="L88" s="33"/>
    </row>
    <row r="89" spans="2:20" s="10" customFormat="1" ht="29.25" customHeight="1">
      <c r="B89" s="112"/>
      <c r="C89" s="113" t="s">
        <v>147</v>
      </c>
      <c r="D89" s="114" t="s">
        <v>58</v>
      </c>
      <c r="E89" s="114" t="s">
        <v>54</v>
      </c>
      <c r="F89" s="114" t="s">
        <v>55</v>
      </c>
      <c r="G89" s="114" t="s">
        <v>148</v>
      </c>
      <c r="H89" s="114" t="s">
        <v>149</v>
      </c>
      <c r="I89" s="114" t="s">
        <v>150</v>
      </c>
      <c r="J89" s="114" t="s">
        <v>118</v>
      </c>
      <c r="K89" s="115" t="s">
        <v>151</v>
      </c>
      <c r="L89" s="112"/>
      <c r="M89" s="57" t="s">
        <v>3</v>
      </c>
      <c r="N89" s="58" t="s">
        <v>43</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72</v>
      </c>
      <c r="AU90" s="18" t="s">
        <v>119</v>
      </c>
      <c r="BK90" s="119">
        <f>BK91</f>
        <v>0</v>
      </c>
    </row>
    <row r="91" spans="2:63" s="11" customFormat="1" ht="25.9" customHeight="1">
      <c r="B91" s="120"/>
      <c r="D91" s="121" t="s">
        <v>72</v>
      </c>
      <c r="E91" s="122" t="s">
        <v>193</v>
      </c>
      <c r="F91" s="122" t="s">
        <v>2273</v>
      </c>
      <c r="I91" s="123"/>
      <c r="J91" s="124">
        <f>BK91</f>
        <v>0</v>
      </c>
      <c r="L91" s="120"/>
      <c r="M91" s="125"/>
      <c r="P91" s="126">
        <f>P92+P133+P165+P185</f>
        <v>0</v>
      </c>
      <c r="R91" s="126">
        <f>R92+R133+R165+R185</f>
        <v>0</v>
      </c>
      <c r="T91" s="127">
        <f>T92+T133+T165+T185</f>
        <v>0</v>
      </c>
      <c r="AR91" s="121" t="s">
        <v>199</v>
      </c>
      <c r="AT91" s="128" t="s">
        <v>72</v>
      </c>
      <c r="AU91" s="128" t="s">
        <v>73</v>
      </c>
      <c r="AY91" s="121" t="s">
        <v>161</v>
      </c>
      <c r="BK91" s="129">
        <f>BK92+BK133+BK165+BK185</f>
        <v>0</v>
      </c>
    </row>
    <row r="92" spans="2:63" s="11" customFormat="1" ht="22.9" customHeight="1">
      <c r="B92" s="120"/>
      <c r="D92" s="121" t="s">
        <v>72</v>
      </c>
      <c r="E92" s="130" t="s">
        <v>2274</v>
      </c>
      <c r="F92" s="130" t="s">
        <v>2275</v>
      </c>
      <c r="I92" s="123"/>
      <c r="J92" s="131">
        <f>BK92</f>
        <v>0</v>
      </c>
      <c r="L92" s="120"/>
      <c r="M92" s="125"/>
      <c r="P92" s="126">
        <f>SUM(P93:P132)</f>
        <v>0</v>
      </c>
      <c r="R92" s="126">
        <f>SUM(R93:R132)</f>
        <v>0</v>
      </c>
      <c r="T92" s="127">
        <f>SUM(T93:T132)</f>
        <v>0</v>
      </c>
      <c r="AR92" s="121" t="s">
        <v>199</v>
      </c>
      <c r="AT92" s="128" t="s">
        <v>72</v>
      </c>
      <c r="AU92" s="128" t="s">
        <v>80</v>
      </c>
      <c r="AY92" s="121" t="s">
        <v>161</v>
      </c>
      <c r="BK92" s="129">
        <f>SUM(BK93:BK132)</f>
        <v>0</v>
      </c>
    </row>
    <row r="93" spans="2:65" s="1" customFormat="1" ht="24.2" customHeight="1">
      <c r="B93" s="132"/>
      <c r="C93" s="133" t="s">
        <v>80</v>
      </c>
      <c r="D93" s="133" t="s">
        <v>164</v>
      </c>
      <c r="E93" s="134" t="s">
        <v>2276</v>
      </c>
      <c r="F93" s="135" t="s">
        <v>2277</v>
      </c>
      <c r="G93" s="136" t="s">
        <v>212</v>
      </c>
      <c r="H93" s="137">
        <v>150</v>
      </c>
      <c r="I93" s="138"/>
      <c r="J93" s="139">
        <f aca="true" t="shared" si="0" ref="J93:J132">ROUND(I93*H93,2)</f>
        <v>0</v>
      </c>
      <c r="K93" s="135" t="s">
        <v>3</v>
      </c>
      <c r="L93" s="33"/>
      <c r="M93" s="140" t="s">
        <v>3</v>
      </c>
      <c r="N93" s="141" t="s">
        <v>44</v>
      </c>
      <c r="P93" s="142">
        <f aca="true" t="shared" si="1" ref="P93:P132">O93*H93</f>
        <v>0</v>
      </c>
      <c r="Q93" s="142">
        <v>0</v>
      </c>
      <c r="R93" s="142">
        <f aca="true" t="shared" si="2" ref="R93:R132">Q93*H93</f>
        <v>0</v>
      </c>
      <c r="S93" s="142">
        <v>0</v>
      </c>
      <c r="T93" s="143">
        <f aca="true" t="shared" si="3" ref="T93:T132">S93*H93</f>
        <v>0</v>
      </c>
      <c r="AR93" s="144" t="s">
        <v>822</v>
      </c>
      <c r="AT93" s="144" t="s">
        <v>164</v>
      </c>
      <c r="AU93" s="144" t="s">
        <v>82</v>
      </c>
      <c r="AY93" s="18" t="s">
        <v>161</v>
      </c>
      <c r="BE93" s="145">
        <f aca="true" t="shared" si="4" ref="BE93:BE132">IF(N93="základní",J93,0)</f>
        <v>0</v>
      </c>
      <c r="BF93" s="145">
        <f aca="true" t="shared" si="5" ref="BF93:BF132">IF(N93="snížená",J93,0)</f>
        <v>0</v>
      </c>
      <c r="BG93" s="145">
        <f aca="true" t="shared" si="6" ref="BG93:BG132">IF(N93="zákl. přenesená",J93,0)</f>
        <v>0</v>
      </c>
      <c r="BH93" s="145">
        <f aca="true" t="shared" si="7" ref="BH93:BH132">IF(N93="sníž. přenesená",J93,0)</f>
        <v>0</v>
      </c>
      <c r="BI93" s="145">
        <f aca="true" t="shared" si="8" ref="BI93:BI132">IF(N93="nulová",J93,0)</f>
        <v>0</v>
      </c>
      <c r="BJ93" s="18" t="s">
        <v>80</v>
      </c>
      <c r="BK93" s="145">
        <f aca="true" t="shared" si="9" ref="BK93:BK132">ROUND(I93*H93,2)</f>
        <v>0</v>
      </c>
      <c r="BL93" s="18" t="s">
        <v>822</v>
      </c>
      <c r="BM93" s="144" t="s">
        <v>82</v>
      </c>
    </row>
    <row r="94" spans="2:65" s="1" customFormat="1" ht="24.2" customHeight="1">
      <c r="B94" s="132"/>
      <c r="C94" s="133" t="s">
        <v>82</v>
      </c>
      <c r="D94" s="133" t="s">
        <v>164</v>
      </c>
      <c r="E94" s="134" t="s">
        <v>2278</v>
      </c>
      <c r="F94" s="135" t="s">
        <v>2279</v>
      </c>
      <c r="G94" s="136" t="s">
        <v>340</v>
      </c>
      <c r="H94" s="137">
        <v>780</v>
      </c>
      <c r="I94" s="138"/>
      <c r="J94" s="139">
        <f t="shared" si="0"/>
        <v>0</v>
      </c>
      <c r="K94" s="135" t="s">
        <v>3</v>
      </c>
      <c r="L94" s="33"/>
      <c r="M94" s="140" t="s">
        <v>3</v>
      </c>
      <c r="N94" s="141" t="s">
        <v>44</v>
      </c>
      <c r="P94" s="142">
        <f t="shared" si="1"/>
        <v>0</v>
      </c>
      <c r="Q94" s="142">
        <v>0</v>
      </c>
      <c r="R94" s="142">
        <f t="shared" si="2"/>
        <v>0</v>
      </c>
      <c r="S94" s="142">
        <v>0</v>
      </c>
      <c r="T94" s="143">
        <f t="shared" si="3"/>
        <v>0</v>
      </c>
      <c r="AR94" s="144" t="s">
        <v>822</v>
      </c>
      <c r="AT94" s="144" t="s">
        <v>164</v>
      </c>
      <c r="AU94" s="144" t="s">
        <v>82</v>
      </c>
      <c r="AY94" s="18" t="s">
        <v>161</v>
      </c>
      <c r="BE94" s="145">
        <f t="shared" si="4"/>
        <v>0</v>
      </c>
      <c r="BF94" s="145">
        <f t="shared" si="5"/>
        <v>0</v>
      </c>
      <c r="BG94" s="145">
        <f t="shared" si="6"/>
        <v>0</v>
      </c>
      <c r="BH94" s="145">
        <f t="shared" si="7"/>
        <v>0</v>
      </c>
      <c r="BI94" s="145">
        <f t="shared" si="8"/>
        <v>0</v>
      </c>
      <c r="BJ94" s="18" t="s">
        <v>80</v>
      </c>
      <c r="BK94" s="145">
        <f t="shared" si="9"/>
        <v>0</v>
      </c>
      <c r="BL94" s="18" t="s">
        <v>822</v>
      </c>
      <c r="BM94" s="144" t="s">
        <v>169</v>
      </c>
    </row>
    <row r="95" spans="2:65" s="1" customFormat="1" ht="24.2" customHeight="1">
      <c r="B95" s="132"/>
      <c r="C95" s="133" t="s">
        <v>199</v>
      </c>
      <c r="D95" s="133" t="s">
        <v>164</v>
      </c>
      <c r="E95" s="134" t="s">
        <v>2280</v>
      </c>
      <c r="F95" s="135" t="s">
        <v>2281</v>
      </c>
      <c r="G95" s="136" t="s">
        <v>212</v>
      </c>
      <c r="H95" s="137">
        <v>500</v>
      </c>
      <c r="I95" s="138"/>
      <c r="J95" s="139">
        <f t="shared" si="0"/>
        <v>0</v>
      </c>
      <c r="K95" s="135" t="s">
        <v>3</v>
      </c>
      <c r="L95" s="33"/>
      <c r="M95" s="140" t="s">
        <v>3</v>
      </c>
      <c r="N95" s="141" t="s">
        <v>44</v>
      </c>
      <c r="P95" s="142">
        <f t="shared" si="1"/>
        <v>0</v>
      </c>
      <c r="Q95" s="142">
        <v>0</v>
      </c>
      <c r="R95" s="142">
        <f t="shared" si="2"/>
        <v>0</v>
      </c>
      <c r="S95" s="142">
        <v>0</v>
      </c>
      <c r="T95" s="143">
        <f t="shared" si="3"/>
        <v>0</v>
      </c>
      <c r="AR95" s="144" t="s">
        <v>822</v>
      </c>
      <c r="AT95" s="144" t="s">
        <v>164</v>
      </c>
      <c r="AU95" s="144" t="s">
        <v>82</v>
      </c>
      <c r="AY95" s="18" t="s">
        <v>161</v>
      </c>
      <c r="BE95" s="145">
        <f t="shared" si="4"/>
        <v>0</v>
      </c>
      <c r="BF95" s="145">
        <f t="shared" si="5"/>
        <v>0</v>
      </c>
      <c r="BG95" s="145">
        <f t="shared" si="6"/>
        <v>0</v>
      </c>
      <c r="BH95" s="145">
        <f t="shared" si="7"/>
        <v>0</v>
      </c>
      <c r="BI95" s="145">
        <f t="shared" si="8"/>
        <v>0</v>
      </c>
      <c r="BJ95" s="18" t="s">
        <v>80</v>
      </c>
      <c r="BK95" s="145">
        <f t="shared" si="9"/>
        <v>0</v>
      </c>
      <c r="BL95" s="18" t="s">
        <v>822</v>
      </c>
      <c r="BM95" s="144" t="s">
        <v>223</v>
      </c>
    </row>
    <row r="96" spans="2:65" s="1" customFormat="1" ht="24.2" customHeight="1">
      <c r="B96" s="132"/>
      <c r="C96" s="133" t="s">
        <v>169</v>
      </c>
      <c r="D96" s="133" t="s">
        <v>164</v>
      </c>
      <c r="E96" s="134" t="s">
        <v>2286</v>
      </c>
      <c r="F96" s="135" t="s">
        <v>2287</v>
      </c>
      <c r="G96" s="136" t="s">
        <v>212</v>
      </c>
      <c r="H96" s="137">
        <v>95</v>
      </c>
      <c r="I96" s="138"/>
      <c r="J96" s="139">
        <f t="shared" si="0"/>
        <v>0</v>
      </c>
      <c r="K96" s="135" t="s">
        <v>3</v>
      </c>
      <c r="L96" s="33"/>
      <c r="M96" s="140" t="s">
        <v>3</v>
      </c>
      <c r="N96" s="141" t="s">
        <v>44</v>
      </c>
      <c r="P96" s="142">
        <f t="shared" si="1"/>
        <v>0</v>
      </c>
      <c r="Q96" s="142">
        <v>0</v>
      </c>
      <c r="R96" s="142">
        <f t="shared" si="2"/>
        <v>0</v>
      </c>
      <c r="S96" s="142">
        <v>0</v>
      </c>
      <c r="T96" s="143">
        <f t="shared" si="3"/>
        <v>0</v>
      </c>
      <c r="AR96" s="144" t="s">
        <v>822</v>
      </c>
      <c r="AT96" s="144" t="s">
        <v>164</v>
      </c>
      <c r="AU96" s="144" t="s">
        <v>82</v>
      </c>
      <c r="AY96" s="18" t="s">
        <v>161</v>
      </c>
      <c r="BE96" s="145">
        <f t="shared" si="4"/>
        <v>0</v>
      </c>
      <c r="BF96" s="145">
        <f t="shared" si="5"/>
        <v>0</v>
      </c>
      <c r="BG96" s="145">
        <f t="shared" si="6"/>
        <v>0</v>
      </c>
      <c r="BH96" s="145">
        <f t="shared" si="7"/>
        <v>0</v>
      </c>
      <c r="BI96" s="145">
        <f t="shared" si="8"/>
        <v>0</v>
      </c>
      <c r="BJ96" s="18" t="s">
        <v>80</v>
      </c>
      <c r="BK96" s="145">
        <f t="shared" si="9"/>
        <v>0</v>
      </c>
      <c r="BL96" s="18" t="s">
        <v>822</v>
      </c>
      <c r="BM96" s="144" t="s">
        <v>196</v>
      </c>
    </row>
    <row r="97" spans="2:65" s="1" customFormat="1" ht="24.2" customHeight="1">
      <c r="B97" s="132"/>
      <c r="C97" s="133" t="s">
        <v>216</v>
      </c>
      <c r="D97" s="133" t="s">
        <v>164</v>
      </c>
      <c r="E97" s="134" t="s">
        <v>2288</v>
      </c>
      <c r="F97" s="135" t="s">
        <v>2289</v>
      </c>
      <c r="G97" s="136" t="s">
        <v>212</v>
      </c>
      <c r="H97" s="137">
        <v>12</v>
      </c>
      <c r="I97" s="138"/>
      <c r="J97" s="139">
        <f t="shared" si="0"/>
        <v>0</v>
      </c>
      <c r="K97" s="135" t="s">
        <v>3</v>
      </c>
      <c r="L97" s="33"/>
      <c r="M97" s="140" t="s">
        <v>3</v>
      </c>
      <c r="N97" s="141" t="s">
        <v>44</v>
      </c>
      <c r="P97" s="142">
        <f t="shared" si="1"/>
        <v>0</v>
      </c>
      <c r="Q97" s="142">
        <v>0</v>
      </c>
      <c r="R97" s="142">
        <f t="shared" si="2"/>
        <v>0</v>
      </c>
      <c r="S97" s="142">
        <v>0</v>
      </c>
      <c r="T97" s="143">
        <f t="shared" si="3"/>
        <v>0</v>
      </c>
      <c r="AR97" s="144" t="s">
        <v>822</v>
      </c>
      <c r="AT97" s="144" t="s">
        <v>164</v>
      </c>
      <c r="AU97" s="144" t="s">
        <v>82</v>
      </c>
      <c r="AY97" s="18" t="s">
        <v>161</v>
      </c>
      <c r="BE97" s="145">
        <f t="shared" si="4"/>
        <v>0</v>
      </c>
      <c r="BF97" s="145">
        <f t="shared" si="5"/>
        <v>0</v>
      </c>
      <c r="BG97" s="145">
        <f t="shared" si="6"/>
        <v>0</v>
      </c>
      <c r="BH97" s="145">
        <f t="shared" si="7"/>
        <v>0</v>
      </c>
      <c r="BI97" s="145">
        <f t="shared" si="8"/>
        <v>0</v>
      </c>
      <c r="BJ97" s="18" t="s">
        <v>80</v>
      </c>
      <c r="BK97" s="145">
        <f t="shared" si="9"/>
        <v>0</v>
      </c>
      <c r="BL97" s="18" t="s">
        <v>822</v>
      </c>
      <c r="BM97" s="144" t="s">
        <v>265</v>
      </c>
    </row>
    <row r="98" spans="2:65" s="1" customFormat="1" ht="24.2" customHeight="1">
      <c r="B98" s="132"/>
      <c r="C98" s="133" t="s">
        <v>223</v>
      </c>
      <c r="D98" s="133" t="s">
        <v>164</v>
      </c>
      <c r="E98" s="134" t="s">
        <v>2290</v>
      </c>
      <c r="F98" s="135" t="s">
        <v>2291</v>
      </c>
      <c r="G98" s="136" t="s">
        <v>212</v>
      </c>
      <c r="H98" s="137">
        <v>22</v>
      </c>
      <c r="I98" s="138"/>
      <c r="J98" s="139">
        <f t="shared" si="0"/>
        <v>0</v>
      </c>
      <c r="K98" s="135" t="s">
        <v>3</v>
      </c>
      <c r="L98" s="33"/>
      <c r="M98" s="140" t="s">
        <v>3</v>
      </c>
      <c r="N98" s="141" t="s">
        <v>44</v>
      </c>
      <c r="P98" s="142">
        <f t="shared" si="1"/>
        <v>0</v>
      </c>
      <c r="Q98" s="142">
        <v>0</v>
      </c>
      <c r="R98" s="142">
        <f t="shared" si="2"/>
        <v>0</v>
      </c>
      <c r="S98" s="142">
        <v>0</v>
      </c>
      <c r="T98" s="143">
        <f t="shared" si="3"/>
        <v>0</v>
      </c>
      <c r="AR98" s="144" t="s">
        <v>822</v>
      </c>
      <c r="AT98" s="144" t="s">
        <v>164</v>
      </c>
      <c r="AU98" s="144" t="s">
        <v>82</v>
      </c>
      <c r="AY98" s="18" t="s">
        <v>161</v>
      </c>
      <c r="BE98" s="145">
        <f t="shared" si="4"/>
        <v>0</v>
      </c>
      <c r="BF98" s="145">
        <f t="shared" si="5"/>
        <v>0</v>
      </c>
      <c r="BG98" s="145">
        <f t="shared" si="6"/>
        <v>0</v>
      </c>
      <c r="BH98" s="145">
        <f t="shared" si="7"/>
        <v>0</v>
      </c>
      <c r="BI98" s="145">
        <f t="shared" si="8"/>
        <v>0</v>
      </c>
      <c r="BJ98" s="18" t="s">
        <v>80</v>
      </c>
      <c r="BK98" s="145">
        <f t="shared" si="9"/>
        <v>0</v>
      </c>
      <c r="BL98" s="18" t="s">
        <v>822</v>
      </c>
      <c r="BM98" s="144" t="s">
        <v>278</v>
      </c>
    </row>
    <row r="99" spans="2:65" s="1" customFormat="1" ht="24.2" customHeight="1">
      <c r="B99" s="132"/>
      <c r="C99" s="133" t="s">
        <v>229</v>
      </c>
      <c r="D99" s="133" t="s">
        <v>164</v>
      </c>
      <c r="E99" s="134" t="s">
        <v>2292</v>
      </c>
      <c r="F99" s="135" t="s">
        <v>2293</v>
      </c>
      <c r="G99" s="136" t="s">
        <v>212</v>
      </c>
      <c r="H99" s="137">
        <v>35</v>
      </c>
      <c r="I99" s="138"/>
      <c r="J99" s="139">
        <f t="shared" si="0"/>
        <v>0</v>
      </c>
      <c r="K99" s="135" t="s">
        <v>3</v>
      </c>
      <c r="L99" s="33"/>
      <c r="M99" s="140" t="s">
        <v>3</v>
      </c>
      <c r="N99" s="141" t="s">
        <v>44</v>
      </c>
      <c r="P99" s="142">
        <f t="shared" si="1"/>
        <v>0</v>
      </c>
      <c r="Q99" s="142">
        <v>0</v>
      </c>
      <c r="R99" s="142">
        <f t="shared" si="2"/>
        <v>0</v>
      </c>
      <c r="S99" s="142">
        <v>0</v>
      </c>
      <c r="T99" s="143">
        <f t="shared" si="3"/>
        <v>0</v>
      </c>
      <c r="AR99" s="144" t="s">
        <v>822</v>
      </c>
      <c r="AT99" s="144" t="s">
        <v>164</v>
      </c>
      <c r="AU99" s="144" t="s">
        <v>82</v>
      </c>
      <c r="AY99" s="18" t="s">
        <v>161</v>
      </c>
      <c r="BE99" s="145">
        <f t="shared" si="4"/>
        <v>0</v>
      </c>
      <c r="BF99" s="145">
        <f t="shared" si="5"/>
        <v>0</v>
      </c>
      <c r="BG99" s="145">
        <f t="shared" si="6"/>
        <v>0</v>
      </c>
      <c r="BH99" s="145">
        <f t="shared" si="7"/>
        <v>0</v>
      </c>
      <c r="BI99" s="145">
        <f t="shared" si="8"/>
        <v>0</v>
      </c>
      <c r="BJ99" s="18" t="s">
        <v>80</v>
      </c>
      <c r="BK99" s="145">
        <f t="shared" si="9"/>
        <v>0</v>
      </c>
      <c r="BL99" s="18" t="s">
        <v>822</v>
      </c>
      <c r="BM99" s="144" t="s">
        <v>288</v>
      </c>
    </row>
    <row r="100" spans="2:65" s="1" customFormat="1" ht="21.75" customHeight="1">
      <c r="B100" s="132"/>
      <c r="C100" s="133" t="s">
        <v>196</v>
      </c>
      <c r="D100" s="133" t="s">
        <v>164</v>
      </c>
      <c r="E100" s="134" t="s">
        <v>2294</v>
      </c>
      <c r="F100" s="135" t="s">
        <v>2295</v>
      </c>
      <c r="G100" s="136" t="s">
        <v>340</v>
      </c>
      <c r="H100" s="137">
        <v>55</v>
      </c>
      <c r="I100" s="138"/>
      <c r="J100" s="139">
        <f t="shared" si="0"/>
        <v>0</v>
      </c>
      <c r="K100" s="135" t="s">
        <v>3</v>
      </c>
      <c r="L100" s="33"/>
      <c r="M100" s="140" t="s">
        <v>3</v>
      </c>
      <c r="N100" s="141" t="s">
        <v>44</v>
      </c>
      <c r="P100" s="142">
        <f t="shared" si="1"/>
        <v>0</v>
      </c>
      <c r="Q100" s="142">
        <v>0</v>
      </c>
      <c r="R100" s="142">
        <f t="shared" si="2"/>
        <v>0</v>
      </c>
      <c r="S100" s="142">
        <v>0</v>
      </c>
      <c r="T100" s="143">
        <f t="shared" si="3"/>
        <v>0</v>
      </c>
      <c r="AR100" s="144" t="s">
        <v>822</v>
      </c>
      <c r="AT100" s="144" t="s">
        <v>164</v>
      </c>
      <c r="AU100" s="144" t="s">
        <v>82</v>
      </c>
      <c r="AY100" s="18" t="s">
        <v>161</v>
      </c>
      <c r="BE100" s="145">
        <f t="shared" si="4"/>
        <v>0</v>
      </c>
      <c r="BF100" s="145">
        <f t="shared" si="5"/>
        <v>0</v>
      </c>
      <c r="BG100" s="145">
        <f t="shared" si="6"/>
        <v>0</v>
      </c>
      <c r="BH100" s="145">
        <f t="shared" si="7"/>
        <v>0</v>
      </c>
      <c r="BI100" s="145">
        <f t="shared" si="8"/>
        <v>0</v>
      </c>
      <c r="BJ100" s="18" t="s">
        <v>80</v>
      </c>
      <c r="BK100" s="145">
        <f t="shared" si="9"/>
        <v>0</v>
      </c>
      <c r="BL100" s="18" t="s">
        <v>822</v>
      </c>
      <c r="BM100" s="144" t="s">
        <v>310</v>
      </c>
    </row>
    <row r="101" spans="2:65" s="1" customFormat="1" ht="21.75" customHeight="1">
      <c r="B101" s="132"/>
      <c r="C101" s="133" t="s">
        <v>256</v>
      </c>
      <c r="D101" s="133" t="s">
        <v>164</v>
      </c>
      <c r="E101" s="134" t="s">
        <v>2296</v>
      </c>
      <c r="F101" s="135" t="s">
        <v>2297</v>
      </c>
      <c r="G101" s="136" t="s">
        <v>212</v>
      </c>
      <c r="H101" s="137">
        <v>19</v>
      </c>
      <c r="I101" s="138"/>
      <c r="J101" s="139">
        <f t="shared" si="0"/>
        <v>0</v>
      </c>
      <c r="K101" s="135" t="s">
        <v>3</v>
      </c>
      <c r="L101" s="33"/>
      <c r="M101" s="140" t="s">
        <v>3</v>
      </c>
      <c r="N101" s="141" t="s">
        <v>44</v>
      </c>
      <c r="P101" s="142">
        <f t="shared" si="1"/>
        <v>0</v>
      </c>
      <c r="Q101" s="142">
        <v>0</v>
      </c>
      <c r="R101" s="142">
        <f t="shared" si="2"/>
        <v>0</v>
      </c>
      <c r="S101" s="142">
        <v>0</v>
      </c>
      <c r="T101" s="143">
        <f t="shared" si="3"/>
        <v>0</v>
      </c>
      <c r="AR101" s="144" t="s">
        <v>822</v>
      </c>
      <c r="AT101" s="144" t="s">
        <v>164</v>
      </c>
      <c r="AU101" s="144" t="s">
        <v>82</v>
      </c>
      <c r="AY101" s="18" t="s">
        <v>161</v>
      </c>
      <c r="BE101" s="145">
        <f t="shared" si="4"/>
        <v>0</v>
      </c>
      <c r="BF101" s="145">
        <f t="shared" si="5"/>
        <v>0</v>
      </c>
      <c r="BG101" s="145">
        <f t="shared" si="6"/>
        <v>0</v>
      </c>
      <c r="BH101" s="145">
        <f t="shared" si="7"/>
        <v>0</v>
      </c>
      <c r="BI101" s="145">
        <f t="shared" si="8"/>
        <v>0</v>
      </c>
      <c r="BJ101" s="18" t="s">
        <v>80</v>
      </c>
      <c r="BK101" s="145">
        <f t="shared" si="9"/>
        <v>0</v>
      </c>
      <c r="BL101" s="18" t="s">
        <v>822</v>
      </c>
      <c r="BM101" s="144" t="s">
        <v>329</v>
      </c>
    </row>
    <row r="102" spans="2:65" s="1" customFormat="1" ht="16.5" customHeight="1">
      <c r="B102" s="132"/>
      <c r="C102" s="133" t="s">
        <v>265</v>
      </c>
      <c r="D102" s="133" t="s">
        <v>164</v>
      </c>
      <c r="E102" s="134" t="s">
        <v>2298</v>
      </c>
      <c r="F102" s="135" t="s">
        <v>2299</v>
      </c>
      <c r="G102" s="136" t="s">
        <v>340</v>
      </c>
      <c r="H102" s="137">
        <v>55</v>
      </c>
      <c r="I102" s="138"/>
      <c r="J102" s="139">
        <f t="shared" si="0"/>
        <v>0</v>
      </c>
      <c r="K102" s="135" t="s">
        <v>3</v>
      </c>
      <c r="L102" s="33"/>
      <c r="M102" s="140" t="s">
        <v>3</v>
      </c>
      <c r="N102" s="141" t="s">
        <v>44</v>
      </c>
      <c r="P102" s="142">
        <f t="shared" si="1"/>
        <v>0</v>
      </c>
      <c r="Q102" s="142">
        <v>0</v>
      </c>
      <c r="R102" s="142">
        <f t="shared" si="2"/>
        <v>0</v>
      </c>
      <c r="S102" s="142">
        <v>0</v>
      </c>
      <c r="T102" s="143">
        <f t="shared" si="3"/>
        <v>0</v>
      </c>
      <c r="AR102" s="144" t="s">
        <v>822</v>
      </c>
      <c r="AT102" s="144" t="s">
        <v>164</v>
      </c>
      <c r="AU102" s="144" t="s">
        <v>82</v>
      </c>
      <c r="AY102" s="18" t="s">
        <v>161</v>
      </c>
      <c r="BE102" s="145">
        <f t="shared" si="4"/>
        <v>0</v>
      </c>
      <c r="BF102" s="145">
        <f t="shared" si="5"/>
        <v>0</v>
      </c>
      <c r="BG102" s="145">
        <f t="shared" si="6"/>
        <v>0</v>
      </c>
      <c r="BH102" s="145">
        <f t="shared" si="7"/>
        <v>0</v>
      </c>
      <c r="BI102" s="145">
        <f t="shared" si="8"/>
        <v>0</v>
      </c>
      <c r="BJ102" s="18" t="s">
        <v>80</v>
      </c>
      <c r="BK102" s="145">
        <f t="shared" si="9"/>
        <v>0</v>
      </c>
      <c r="BL102" s="18" t="s">
        <v>822</v>
      </c>
      <c r="BM102" s="144" t="s">
        <v>346</v>
      </c>
    </row>
    <row r="103" spans="2:65" s="1" customFormat="1" ht="21.75" customHeight="1">
      <c r="B103" s="132"/>
      <c r="C103" s="133" t="s">
        <v>271</v>
      </c>
      <c r="D103" s="133" t="s">
        <v>164</v>
      </c>
      <c r="E103" s="134" t="s">
        <v>2300</v>
      </c>
      <c r="F103" s="135" t="s">
        <v>2301</v>
      </c>
      <c r="G103" s="136" t="s">
        <v>212</v>
      </c>
      <c r="H103" s="137">
        <v>19</v>
      </c>
      <c r="I103" s="138"/>
      <c r="J103" s="139">
        <f t="shared" si="0"/>
        <v>0</v>
      </c>
      <c r="K103" s="135" t="s">
        <v>3</v>
      </c>
      <c r="L103" s="33"/>
      <c r="M103" s="140" t="s">
        <v>3</v>
      </c>
      <c r="N103" s="141" t="s">
        <v>44</v>
      </c>
      <c r="P103" s="142">
        <f t="shared" si="1"/>
        <v>0</v>
      </c>
      <c r="Q103" s="142">
        <v>0</v>
      </c>
      <c r="R103" s="142">
        <f t="shared" si="2"/>
        <v>0</v>
      </c>
      <c r="S103" s="142">
        <v>0</v>
      </c>
      <c r="T103" s="143">
        <f t="shared" si="3"/>
        <v>0</v>
      </c>
      <c r="AR103" s="144" t="s">
        <v>822</v>
      </c>
      <c r="AT103" s="144" t="s">
        <v>164</v>
      </c>
      <c r="AU103" s="144" t="s">
        <v>82</v>
      </c>
      <c r="AY103" s="18" t="s">
        <v>161</v>
      </c>
      <c r="BE103" s="145">
        <f t="shared" si="4"/>
        <v>0</v>
      </c>
      <c r="BF103" s="145">
        <f t="shared" si="5"/>
        <v>0</v>
      </c>
      <c r="BG103" s="145">
        <f t="shared" si="6"/>
        <v>0</v>
      </c>
      <c r="BH103" s="145">
        <f t="shared" si="7"/>
        <v>0</v>
      </c>
      <c r="BI103" s="145">
        <f t="shared" si="8"/>
        <v>0</v>
      </c>
      <c r="BJ103" s="18" t="s">
        <v>80</v>
      </c>
      <c r="BK103" s="145">
        <f t="shared" si="9"/>
        <v>0</v>
      </c>
      <c r="BL103" s="18" t="s">
        <v>822</v>
      </c>
      <c r="BM103" s="144" t="s">
        <v>222</v>
      </c>
    </row>
    <row r="104" spans="2:65" s="1" customFormat="1" ht="24.2" customHeight="1">
      <c r="B104" s="132"/>
      <c r="C104" s="133" t="s">
        <v>278</v>
      </c>
      <c r="D104" s="133" t="s">
        <v>164</v>
      </c>
      <c r="E104" s="134" t="s">
        <v>2302</v>
      </c>
      <c r="F104" s="135" t="s">
        <v>2303</v>
      </c>
      <c r="G104" s="136" t="s">
        <v>212</v>
      </c>
      <c r="H104" s="137">
        <v>20</v>
      </c>
      <c r="I104" s="138"/>
      <c r="J104" s="139">
        <f t="shared" si="0"/>
        <v>0</v>
      </c>
      <c r="K104" s="135" t="s">
        <v>3</v>
      </c>
      <c r="L104" s="33"/>
      <c r="M104" s="140" t="s">
        <v>3</v>
      </c>
      <c r="N104" s="141" t="s">
        <v>44</v>
      </c>
      <c r="P104" s="142">
        <f t="shared" si="1"/>
        <v>0</v>
      </c>
      <c r="Q104" s="142">
        <v>0</v>
      </c>
      <c r="R104" s="142">
        <f t="shared" si="2"/>
        <v>0</v>
      </c>
      <c r="S104" s="142">
        <v>0</v>
      </c>
      <c r="T104" s="143">
        <f t="shared" si="3"/>
        <v>0</v>
      </c>
      <c r="AR104" s="144" t="s">
        <v>822</v>
      </c>
      <c r="AT104" s="144" t="s">
        <v>164</v>
      </c>
      <c r="AU104" s="144" t="s">
        <v>82</v>
      </c>
      <c r="AY104" s="18" t="s">
        <v>161</v>
      </c>
      <c r="BE104" s="145">
        <f t="shared" si="4"/>
        <v>0</v>
      </c>
      <c r="BF104" s="145">
        <f t="shared" si="5"/>
        <v>0</v>
      </c>
      <c r="BG104" s="145">
        <f t="shared" si="6"/>
        <v>0</v>
      </c>
      <c r="BH104" s="145">
        <f t="shared" si="7"/>
        <v>0</v>
      </c>
      <c r="BI104" s="145">
        <f t="shared" si="8"/>
        <v>0</v>
      </c>
      <c r="BJ104" s="18" t="s">
        <v>80</v>
      </c>
      <c r="BK104" s="145">
        <f t="shared" si="9"/>
        <v>0</v>
      </c>
      <c r="BL104" s="18" t="s">
        <v>822</v>
      </c>
      <c r="BM104" s="144" t="s">
        <v>388</v>
      </c>
    </row>
    <row r="105" spans="2:65" s="1" customFormat="1" ht="24.2" customHeight="1">
      <c r="B105" s="132"/>
      <c r="C105" s="133" t="s">
        <v>283</v>
      </c>
      <c r="D105" s="133" t="s">
        <v>164</v>
      </c>
      <c r="E105" s="134" t="s">
        <v>2304</v>
      </c>
      <c r="F105" s="135" t="s">
        <v>2305</v>
      </c>
      <c r="G105" s="136" t="s">
        <v>212</v>
      </c>
      <c r="H105" s="137">
        <v>8</v>
      </c>
      <c r="I105" s="138"/>
      <c r="J105" s="139">
        <f t="shared" si="0"/>
        <v>0</v>
      </c>
      <c r="K105" s="135" t="s">
        <v>3</v>
      </c>
      <c r="L105" s="33"/>
      <c r="M105" s="140" t="s">
        <v>3</v>
      </c>
      <c r="N105" s="141" t="s">
        <v>44</v>
      </c>
      <c r="P105" s="142">
        <f t="shared" si="1"/>
        <v>0</v>
      </c>
      <c r="Q105" s="142">
        <v>0</v>
      </c>
      <c r="R105" s="142">
        <f t="shared" si="2"/>
        <v>0</v>
      </c>
      <c r="S105" s="142">
        <v>0</v>
      </c>
      <c r="T105" s="143">
        <f t="shared" si="3"/>
        <v>0</v>
      </c>
      <c r="AR105" s="144" t="s">
        <v>822</v>
      </c>
      <c r="AT105" s="144" t="s">
        <v>164</v>
      </c>
      <c r="AU105" s="144" t="s">
        <v>82</v>
      </c>
      <c r="AY105" s="18" t="s">
        <v>161</v>
      </c>
      <c r="BE105" s="145">
        <f t="shared" si="4"/>
        <v>0</v>
      </c>
      <c r="BF105" s="145">
        <f t="shared" si="5"/>
        <v>0</v>
      </c>
      <c r="BG105" s="145">
        <f t="shared" si="6"/>
        <v>0</v>
      </c>
      <c r="BH105" s="145">
        <f t="shared" si="7"/>
        <v>0</v>
      </c>
      <c r="BI105" s="145">
        <f t="shared" si="8"/>
        <v>0</v>
      </c>
      <c r="BJ105" s="18" t="s">
        <v>80</v>
      </c>
      <c r="BK105" s="145">
        <f t="shared" si="9"/>
        <v>0</v>
      </c>
      <c r="BL105" s="18" t="s">
        <v>822</v>
      </c>
      <c r="BM105" s="144" t="s">
        <v>400</v>
      </c>
    </row>
    <row r="106" spans="2:65" s="1" customFormat="1" ht="24.2" customHeight="1">
      <c r="B106" s="132"/>
      <c r="C106" s="133" t="s">
        <v>288</v>
      </c>
      <c r="D106" s="133" t="s">
        <v>164</v>
      </c>
      <c r="E106" s="134" t="s">
        <v>2306</v>
      </c>
      <c r="F106" s="135" t="s">
        <v>2307</v>
      </c>
      <c r="G106" s="136" t="s">
        <v>212</v>
      </c>
      <c r="H106" s="137">
        <v>10</v>
      </c>
      <c r="I106" s="138"/>
      <c r="J106" s="139">
        <f t="shared" si="0"/>
        <v>0</v>
      </c>
      <c r="K106" s="135" t="s">
        <v>3</v>
      </c>
      <c r="L106" s="33"/>
      <c r="M106" s="140" t="s">
        <v>3</v>
      </c>
      <c r="N106" s="141" t="s">
        <v>44</v>
      </c>
      <c r="P106" s="142">
        <f t="shared" si="1"/>
        <v>0</v>
      </c>
      <c r="Q106" s="142">
        <v>0</v>
      </c>
      <c r="R106" s="142">
        <f t="shared" si="2"/>
        <v>0</v>
      </c>
      <c r="S106" s="142">
        <v>0</v>
      </c>
      <c r="T106" s="143">
        <f t="shared" si="3"/>
        <v>0</v>
      </c>
      <c r="AR106" s="144" t="s">
        <v>822</v>
      </c>
      <c r="AT106" s="144" t="s">
        <v>164</v>
      </c>
      <c r="AU106" s="144" t="s">
        <v>82</v>
      </c>
      <c r="AY106" s="18" t="s">
        <v>161</v>
      </c>
      <c r="BE106" s="145">
        <f t="shared" si="4"/>
        <v>0</v>
      </c>
      <c r="BF106" s="145">
        <f t="shared" si="5"/>
        <v>0</v>
      </c>
      <c r="BG106" s="145">
        <f t="shared" si="6"/>
        <v>0</v>
      </c>
      <c r="BH106" s="145">
        <f t="shared" si="7"/>
        <v>0</v>
      </c>
      <c r="BI106" s="145">
        <f t="shared" si="8"/>
        <v>0</v>
      </c>
      <c r="BJ106" s="18" t="s">
        <v>80</v>
      </c>
      <c r="BK106" s="145">
        <f t="shared" si="9"/>
        <v>0</v>
      </c>
      <c r="BL106" s="18" t="s">
        <v>822</v>
      </c>
      <c r="BM106" s="144" t="s">
        <v>421</v>
      </c>
    </row>
    <row r="107" spans="2:65" s="1" customFormat="1" ht="33" customHeight="1">
      <c r="B107" s="132"/>
      <c r="C107" s="133" t="s">
        <v>9</v>
      </c>
      <c r="D107" s="133" t="s">
        <v>164</v>
      </c>
      <c r="E107" s="134" t="s">
        <v>2310</v>
      </c>
      <c r="F107" s="135" t="s">
        <v>2311</v>
      </c>
      <c r="G107" s="136" t="s">
        <v>212</v>
      </c>
      <c r="H107" s="137">
        <v>7</v>
      </c>
      <c r="I107" s="138"/>
      <c r="J107" s="139">
        <f t="shared" si="0"/>
        <v>0</v>
      </c>
      <c r="K107" s="135" t="s">
        <v>3</v>
      </c>
      <c r="L107" s="33"/>
      <c r="M107" s="140" t="s">
        <v>3</v>
      </c>
      <c r="N107" s="141" t="s">
        <v>44</v>
      </c>
      <c r="P107" s="142">
        <f t="shared" si="1"/>
        <v>0</v>
      </c>
      <c r="Q107" s="142">
        <v>0</v>
      </c>
      <c r="R107" s="142">
        <f t="shared" si="2"/>
        <v>0</v>
      </c>
      <c r="S107" s="142">
        <v>0</v>
      </c>
      <c r="T107" s="143">
        <f t="shared" si="3"/>
        <v>0</v>
      </c>
      <c r="AR107" s="144" t="s">
        <v>822</v>
      </c>
      <c r="AT107" s="144" t="s">
        <v>164</v>
      </c>
      <c r="AU107" s="144" t="s">
        <v>82</v>
      </c>
      <c r="AY107" s="18" t="s">
        <v>161</v>
      </c>
      <c r="BE107" s="145">
        <f t="shared" si="4"/>
        <v>0</v>
      </c>
      <c r="BF107" s="145">
        <f t="shared" si="5"/>
        <v>0</v>
      </c>
      <c r="BG107" s="145">
        <f t="shared" si="6"/>
        <v>0</v>
      </c>
      <c r="BH107" s="145">
        <f t="shared" si="7"/>
        <v>0</v>
      </c>
      <c r="BI107" s="145">
        <f t="shared" si="8"/>
        <v>0</v>
      </c>
      <c r="BJ107" s="18" t="s">
        <v>80</v>
      </c>
      <c r="BK107" s="145">
        <f t="shared" si="9"/>
        <v>0</v>
      </c>
      <c r="BL107" s="18" t="s">
        <v>822</v>
      </c>
      <c r="BM107" s="144" t="s">
        <v>434</v>
      </c>
    </row>
    <row r="108" spans="2:65" s="1" customFormat="1" ht="21.75" customHeight="1">
      <c r="B108" s="132"/>
      <c r="C108" s="133" t="s">
        <v>310</v>
      </c>
      <c r="D108" s="133" t="s">
        <v>164</v>
      </c>
      <c r="E108" s="134" t="s">
        <v>3908</v>
      </c>
      <c r="F108" s="135" t="s">
        <v>3909</v>
      </c>
      <c r="G108" s="136" t="s">
        <v>212</v>
      </c>
      <c r="H108" s="137">
        <v>1</v>
      </c>
      <c r="I108" s="138"/>
      <c r="J108" s="139">
        <f t="shared" si="0"/>
        <v>0</v>
      </c>
      <c r="K108" s="135" t="s">
        <v>3</v>
      </c>
      <c r="L108" s="33"/>
      <c r="M108" s="140" t="s">
        <v>3</v>
      </c>
      <c r="N108" s="141" t="s">
        <v>44</v>
      </c>
      <c r="P108" s="142">
        <f t="shared" si="1"/>
        <v>0</v>
      </c>
      <c r="Q108" s="142">
        <v>0</v>
      </c>
      <c r="R108" s="142">
        <f t="shared" si="2"/>
        <v>0</v>
      </c>
      <c r="S108" s="142">
        <v>0</v>
      </c>
      <c r="T108" s="143">
        <f t="shared" si="3"/>
        <v>0</v>
      </c>
      <c r="AR108" s="144" t="s">
        <v>822</v>
      </c>
      <c r="AT108" s="144" t="s">
        <v>164</v>
      </c>
      <c r="AU108" s="144" t="s">
        <v>82</v>
      </c>
      <c r="AY108" s="18" t="s">
        <v>161</v>
      </c>
      <c r="BE108" s="145">
        <f t="shared" si="4"/>
        <v>0</v>
      </c>
      <c r="BF108" s="145">
        <f t="shared" si="5"/>
        <v>0</v>
      </c>
      <c r="BG108" s="145">
        <f t="shared" si="6"/>
        <v>0</v>
      </c>
      <c r="BH108" s="145">
        <f t="shared" si="7"/>
        <v>0</v>
      </c>
      <c r="BI108" s="145">
        <f t="shared" si="8"/>
        <v>0</v>
      </c>
      <c r="BJ108" s="18" t="s">
        <v>80</v>
      </c>
      <c r="BK108" s="145">
        <f t="shared" si="9"/>
        <v>0</v>
      </c>
      <c r="BL108" s="18" t="s">
        <v>822</v>
      </c>
      <c r="BM108" s="144" t="s">
        <v>488</v>
      </c>
    </row>
    <row r="109" spans="2:65" s="1" customFormat="1" ht="24.2" customHeight="1">
      <c r="B109" s="132"/>
      <c r="C109" s="133" t="s">
        <v>322</v>
      </c>
      <c r="D109" s="133" t="s">
        <v>164</v>
      </c>
      <c r="E109" s="134" t="s">
        <v>2316</v>
      </c>
      <c r="F109" s="135" t="s">
        <v>2317</v>
      </c>
      <c r="G109" s="136" t="s">
        <v>212</v>
      </c>
      <c r="H109" s="137">
        <v>16</v>
      </c>
      <c r="I109" s="138"/>
      <c r="J109" s="139">
        <f t="shared" si="0"/>
        <v>0</v>
      </c>
      <c r="K109" s="135" t="s">
        <v>3</v>
      </c>
      <c r="L109" s="33"/>
      <c r="M109" s="140" t="s">
        <v>3</v>
      </c>
      <c r="N109" s="141" t="s">
        <v>44</v>
      </c>
      <c r="P109" s="142">
        <f t="shared" si="1"/>
        <v>0</v>
      </c>
      <c r="Q109" s="142">
        <v>0</v>
      </c>
      <c r="R109" s="142">
        <f t="shared" si="2"/>
        <v>0</v>
      </c>
      <c r="S109" s="142">
        <v>0</v>
      </c>
      <c r="T109" s="143">
        <f t="shared" si="3"/>
        <v>0</v>
      </c>
      <c r="AR109" s="144" t="s">
        <v>822</v>
      </c>
      <c r="AT109" s="144" t="s">
        <v>164</v>
      </c>
      <c r="AU109" s="144" t="s">
        <v>82</v>
      </c>
      <c r="AY109" s="18" t="s">
        <v>161</v>
      </c>
      <c r="BE109" s="145">
        <f t="shared" si="4"/>
        <v>0</v>
      </c>
      <c r="BF109" s="145">
        <f t="shared" si="5"/>
        <v>0</v>
      </c>
      <c r="BG109" s="145">
        <f t="shared" si="6"/>
        <v>0</v>
      </c>
      <c r="BH109" s="145">
        <f t="shared" si="7"/>
        <v>0</v>
      </c>
      <c r="BI109" s="145">
        <f t="shared" si="8"/>
        <v>0</v>
      </c>
      <c r="BJ109" s="18" t="s">
        <v>80</v>
      </c>
      <c r="BK109" s="145">
        <f t="shared" si="9"/>
        <v>0</v>
      </c>
      <c r="BL109" s="18" t="s">
        <v>822</v>
      </c>
      <c r="BM109" s="144" t="s">
        <v>570</v>
      </c>
    </row>
    <row r="110" spans="2:65" s="1" customFormat="1" ht="24.2" customHeight="1">
      <c r="B110" s="132"/>
      <c r="C110" s="133" t="s">
        <v>329</v>
      </c>
      <c r="D110" s="133" t="s">
        <v>164</v>
      </c>
      <c r="E110" s="134" t="s">
        <v>2322</v>
      </c>
      <c r="F110" s="135" t="s">
        <v>2323</v>
      </c>
      <c r="G110" s="136" t="s">
        <v>212</v>
      </c>
      <c r="H110" s="137">
        <v>235</v>
      </c>
      <c r="I110" s="138"/>
      <c r="J110" s="139">
        <f t="shared" si="0"/>
        <v>0</v>
      </c>
      <c r="K110" s="135" t="s">
        <v>3</v>
      </c>
      <c r="L110" s="33"/>
      <c r="M110" s="140" t="s">
        <v>3</v>
      </c>
      <c r="N110" s="141" t="s">
        <v>44</v>
      </c>
      <c r="P110" s="142">
        <f t="shared" si="1"/>
        <v>0</v>
      </c>
      <c r="Q110" s="142">
        <v>0</v>
      </c>
      <c r="R110" s="142">
        <f t="shared" si="2"/>
        <v>0</v>
      </c>
      <c r="S110" s="142">
        <v>0</v>
      </c>
      <c r="T110" s="143">
        <f t="shared" si="3"/>
        <v>0</v>
      </c>
      <c r="AR110" s="144" t="s">
        <v>822</v>
      </c>
      <c r="AT110" s="144" t="s">
        <v>164</v>
      </c>
      <c r="AU110" s="144" t="s">
        <v>82</v>
      </c>
      <c r="AY110" s="18" t="s">
        <v>161</v>
      </c>
      <c r="BE110" s="145">
        <f t="shared" si="4"/>
        <v>0</v>
      </c>
      <c r="BF110" s="145">
        <f t="shared" si="5"/>
        <v>0</v>
      </c>
      <c r="BG110" s="145">
        <f t="shared" si="6"/>
        <v>0</v>
      </c>
      <c r="BH110" s="145">
        <f t="shared" si="7"/>
        <v>0</v>
      </c>
      <c r="BI110" s="145">
        <f t="shared" si="8"/>
        <v>0</v>
      </c>
      <c r="BJ110" s="18" t="s">
        <v>80</v>
      </c>
      <c r="BK110" s="145">
        <f t="shared" si="9"/>
        <v>0</v>
      </c>
      <c r="BL110" s="18" t="s">
        <v>822</v>
      </c>
      <c r="BM110" s="144" t="s">
        <v>591</v>
      </c>
    </row>
    <row r="111" spans="2:65" s="1" customFormat="1" ht="24.2" customHeight="1">
      <c r="B111" s="132"/>
      <c r="C111" s="133" t="s">
        <v>337</v>
      </c>
      <c r="D111" s="133" t="s">
        <v>164</v>
      </c>
      <c r="E111" s="134" t="s">
        <v>2324</v>
      </c>
      <c r="F111" s="135" t="s">
        <v>2325</v>
      </c>
      <c r="G111" s="136" t="s">
        <v>212</v>
      </c>
      <c r="H111" s="137">
        <v>21</v>
      </c>
      <c r="I111" s="138"/>
      <c r="J111" s="139">
        <f t="shared" si="0"/>
        <v>0</v>
      </c>
      <c r="K111" s="135" t="s">
        <v>3</v>
      </c>
      <c r="L111" s="33"/>
      <c r="M111" s="140" t="s">
        <v>3</v>
      </c>
      <c r="N111" s="141" t="s">
        <v>44</v>
      </c>
      <c r="P111" s="142">
        <f t="shared" si="1"/>
        <v>0</v>
      </c>
      <c r="Q111" s="142">
        <v>0</v>
      </c>
      <c r="R111" s="142">
        <f t="shared" si="2"/>
        <v>0</v>
      </c>
      <c r="S111" s="142">
        <v>0</v>
      </c>
      <c r="T111" s="143">
        <f t="shared" si="3"/>
        <v>0</v>
      </c>
      <c r="AR111" s="144" t="s">
        <v>822</v>
      </c>
      <c r="AT111" s="144" t="s">
        <v>164</v>
      </c>
      <c r="AU111" s="144" t="s">
        <v>82</v>
      </c>
      <c r="AY111" s="18" t="s">
        <v>161</v>
      </c>
      <c r="BE111" s="145">
        <f t="shared" si="4"/>
        <v>0</v>
      </c>
      <c r="BF111" s="145">
        <f t="shared" si="5"/>
        <v>0</v>
      </c>
      <c r="BG111" s="145">
        <f t="shared" si="6"/>
        <v>0</v>
      </c>
      <c r="BH111" s="145">
        <f t="shared" si="7"/>
        <v>0</v>
      </c>
      <c r="BI111" s="145">
        <f t="shared" si="8"/>
        <v>0</v>
      </c>
      <c r="BJ111" s="18" t="s">
        <v>80</v>
      </c>
      <c r="BK111" s="145">
        <f t="shared" si="9"/>
        <v>0</v>
      </c>
      <c r="BL111" s="18" t="s">
        <v>822</v>
      </c>
      <c r="BM111" s="144" t="s">
        <v>607</v>
      </c>
    </row>
    <row r="112" spans="2:65" s="1" customFormat="1" ht="16.5" customHeight="1">
      <c r="B112" s="132"/>
      <c r="C112" s="133" t="s">
        <v>346</v>
      </c>
      <c r="D112" s="133" t="s">
        <v>164</v>
      </c>
      <c r="E112" s="134" t="s">
        <v>3910</v>
      </c>
      <c r="F112" s="135" t="s">
        <v>3911</v>
      </c>
      <c r="G112" s="136" t="s">
        <v>212</v>
      </c>
      <c r="H112" s="137">
        <v>14</v>
      </c>
      <c r="I112" s="138"/>
      <c r="J112" s="139">
        <f t="shared" si="0"/>
        <v>0</v>
      </c>
      <c r="K112" s="135" t="s">
        <v>3</v>
      </c>
      <c r="L112" s="33"/>
      <c r="M112" s="140" t="s">
        <v>3</v>
      </c>
      <c r="N112" s="141" t="s">
        <v>44</v>
      </c>
      <c r="P112" s="142">
        <f t="shared" si="1"/>
        <v>0</v>
      </c>
      <c r="Q112" s="142">
        <v>0</v>
      </c>
      <c r="R112" s="142">
        <f t="shared" si="2"/>
        <v>0</v>
      </c>
      <c r="S112" s="142">
        <v>0</v>
      </c>
      <c r="T112" s="143">
        <f t="shared" si="3"/>
        <v>0</v>
      </c>
      <c r="AR112" s="144" t="s">
        <v>822</v>
      </c>
      <c r="AT112" s="144" t="s">
        <v>164</v>
      </c>
      <c r="AU112" s="144" t="s">
        <v>82</v>
      </c>
      <c r="AY112" s="18" t="s">
        <v>161</v>
      </c>
      <c r="BE112" s="145">
        <f t="shared" si="4"/>
        <v>0</v>
      </c>
      <c r="BF112" s="145">
        <f t="shared" si="5"/>
        <v>0</v>
      </c>
      <c r="BG112" s="145">
        <f t="shared" si="6"/>
        <v>0</v>
      </c>
      <c r="BH112" s="145">
        <f t="shared" si="7"/>
        <v>0</v>
      </c>
      <c r="BI112" s="145">
        <f t="shared" si="8"/>
        <v>0</v>
      </c>
      <c r="BJ112" s="18" t="s">
        <v>80</v>
      </c>
      <c r="BK112" s="145">
        <f t="shared" si="9"/>
        <v>0</v>
      </c>
      <c r="BL112" s="18" t="s">
        <v>822</v>
      </c>
      <c r="BM112" s="144" t="s">
        <v>630</v>
      </c>
    </row>
    <row r="113" spans="2:65" s="1" customFormat="1" ht="16.5" customHeight="1">
      <c r="B113" s="132"/>
      <c r="C113" s="133" t="s">
        <v>8</v>
      </c>
      <c r="D113" s="133" t="s">
        <v>164</v>
      </c>
      <c r="E113" s="134" t="s">
        <v>2348</v>
      </c>
      <c r="F113" s="135" t="s">
        <v>2349</v>
      </c>
      <c r="G113" s="136" t="s">
        <v>212</v>
      </c>
      <c r="H113" s="137">
        <v>150</v>
      </c>
      <c r="I113" s="138"/>
      <c r="J113" s="139">
        <f t="shared" si="0"/>
        <v>0</v>
      </c>
      <c r="K113" s="135" t="s">
        <v>3</v>
      </c>
      <c r="L113" s="33"/>
      <c r="M113" s="140" t="s">
        <v>3</v>
      </c>
      <c r="N113" s="141" t="s">
        <v>44</v>
      </c>
      <c r="P113" s="142">
        <f t="shared" si="1"/>
        <v>0</v>
      </c>
      <c r="Q113" s="142">
        <v>0</v>
      </c>
      <c r="R113" s="142">
        <f t="shared" si="2"/>
        <v>0</v>
      </c>
      <c r="S113" s="142">
        <v>0</v>
      </c>
      <c r="T113" s="143">
        <f t="shared" si="3"/>
        <v>0</v>
      </c>
      <c r="AR113" s="144" t="s">
        <v>822</v>
      </c>
      <c r="AT113" s="144" t="s">
        <v>164</v>
      </c>
      <c r="AU113" s="144" t="s">
        <v>82</v>
      </c>
      <c r="AY113" s="18" t="s">
        <v>161</v>
      </c>
      <c r="BE113" s="145">
        <f t="shared" si="4"/>
        <v>0</v>
      </c>
      <c r="BF113" s="145">
        <f t="shared" si="5"/>
        <v>0</v>
      </c>
      <c r="BG113" s="145">
        <f t="shared" si="6"/>
        <v>0</v>
      </c>
      <c r="BH113" s="145">
        <f t="shared" si="7"/>
        <v>0</v>
      </c>
      <c r="BI113" s="145">
        <f t="shared" si="8"/>
        <v>0</v>
      </c>
      <c r="BJ113" s="18" t="s">
        <v>80</v>
      </c>
      <c r="BK113" s="145">
        <f t="shared" si="9"/>
        <v>0</v>
      </c>
      <c r="BL113" s="18" t="s">
        <v>822</v>
      </c>
      <c r="BM113" s="144" t="s">
        <v>644</v>
      </c>
    </row>
    <row r="114" spans="2:65" s="1" customFormat="1" ht="24.2" customHeight="1">
      <c r="B114" s="132"/>
      <c r="C114" s="133" t="s">
        <v>222</v>
      </c>
      <c r="D114" s="133" t="s">
        <v>164</v>
      </c>
      <c r="E114" s="134" t="s">
        <v>2332</v>
      </c>
      <c r="F114" s="135" t="s">
        <v>2333</v>
      </c>
      <c r="G114" s="136" t="s">
        <v>212</v>
      </c>
      <c r="H114" s="137">
        <v>3</v>
      </c>
      <c r="I114" s="138"/>
      <c r="J114" s="139">
        <f t="shared" si="0"/>
        <v>0</v>
      </c>
      <c r="K114" s="135" t="s">
        <v>3</v>
      </c>
      <c r="L114" s="33"/>
      <c r="M114" s="140" t="s">
        <v>3</v>
      </c>
      <c r="N114" s="141" t="s">
        <v>44</v>
      </c>
      <c r="P114" s="142">
        <f t="shared" si="1"/>
        <v>0</v>
      </c>
      <c r="Q114" s="142">
        <v>0</v>
      </c>
      <c r="R114" s="142">
        <f t="shared" si="2"/>
        <v>0</v>
      </c>
      <c r="S114" s="142">
        <v>0</v>
      </c>
      <c r="T114" s="143">
        <f t="shared" si="3"/>
        <v>0</v>
      </c>
      <c r="AR114" s="144" t="s">
        <v>822</v>
      </c>
      <c r="AT114" s="144" t="s">
        <v>164</v>
      </c>
      <c r="AU114" s="144" t="s">
        <v>82</v>
      </c>
      <c r="AY114" s="18" t="s">
        <v>161</v>
      </c>
      <c r="BE114" s="145">
        <f t="shared" si="4"/>
        <v>0</v>
      </c>
      <c r="BF114" s="145">
        <f t="shared" si="5"/>
        <v>0</v>
      </c>
      <c r="BG114" s="145">
        <f t="shared" si="6"/>
        <v>0</v>
      </c>
      <c r="BH114" s="145">
        <f t="shared" si="7"/>
        <v>0</v>
      </c>
      <c r="BI114" s="145">
        <f t="shared" si="8"/>
        <v>0</v>
      </c>
      <c r="BJ114" s="18" t="s">
        <v>80</v>
      </c>
      <c r="BK114" s="145">
        <f t="shared" si="9"/>
        <v>0</v>
      </c>
      <c r="BL114" s="18" t="s">
        <v>822</v>
      </c>
      <c r="BM114" s="144" t="s">
        <v>668</v>
      </c>
    </row>
    <row r="115" spans="2:65" s="1" customFormat="1" ht="16.5" customHeight="1">
      <c r="B115" s="132"/>
      <c r="C115" s="133" t="s">
        <v>370</v>
      </c>
      <c r="D115" s="133" t="s">
        <v>164</v>
      </c>
      <c r="E115" s="134" t="s">
        <v>2334</v>
      </c>
      <c r="F115" s="135" t="s">
        <v>3912</v>
      </c>
      <c r="G115" s="136" t="s">
        <v>212</v>
      </c>
      <c r="H115" s="137">
        <v>1</v>
      </c>
      <c r="I115" s="138"/>
      <c r="J115" s="139">
        <f t="shared" si="0"/>
        <v>0</v>
      </c>
      <c r="K115" s="135" t="s">
        <v>3</v>
      </c>
      <c r="L115" s="33"/>
      <c r="M115" s="140" t="s">
        <v>3</v>
      </c>
      <c r="N115" s="141" t="s">
        <v>44</v>
      </c>
      <c r="P115" s="142">
        <f t="shared" si="1"/>
        <v>0</v>
      </c>
      <c r="Q115" s="142">
        <v>0</v>
      </c>
      <c r="R115" s="142">
        <f t="shared" si="2"/>
        <v>0</v>
      </c>
      <c r="S115" s="142">
        <v>0</v>
      </c>
      <c r="T115" s="143">
        <f t="shared" si="3"/>
        <v>0</v>
      </c>
      <c r="AR115" s="144" t="s">
        <v>822</v>
      </c>
      <c r="AT115" s="144" t="s">
        <v>164</v>
      </c>
      <c r="AU115" s="144" t="s">
        <v>82</v>
      </c>
      <c r="AY115" s="18" t="s">
        <v>161</v>
      </c>
      <c r="BE115" s="145">
        <f t="shared" si="4"/>
        <v>0</v>
      </c>
      <c r="BF115" s="145">
        <f t="shared" si="5"/>
        <v>0</v>
      </c>
      <c r="BG115" s="145">
        <f t="shared" si="6"/>
        <v>0</v>
      </c>
      <c r="BH115" s="145">
        <f t="shared" si="7"/>
        <v>0</v>
      </c>
      <c r="BI115" s="145">
        <f t="shared" si="8"/>
        <v>0</v>
      </c>
      <c r="BJ115" s="18" t="s">
        <v>80</v>
      </c>
      <c r="BK115" s="145">
        <f t="shared" si="9"/>
        <v>0</v>
      </c>
      <c r="BL115" s="18" t="s">
        <v>822</v>
      </c>
      <c r="BM115" s="144" t="s">
        <v>676</v>
      </c>
    </row>
    <row r="116" spans="2:65" s="1" customFormat="1" ht="16.5" customHeight="1">
      <c r="B116" s="132"/>
      <c r="C116" s="133" t="s">
        <v>388</v>
      </c>
      <c r="D116" s="133" t="s">
        <v>164</v>
      </c>
      <c r="E116" s="134" t="s">
        <v>2336</v>
      </c>
      <c r="F116" s="135" t="s">
        <v>3913</v>
      </c>
      <c r="G116" s="136" t="s">
        <v>212</v>
      </c>
      <c r="H116" s="137">
        <v>1</v>
      </c>
      <c r="I116" s="138"/>
      <c r="J116" s="139">
        <f t="shared" si="0"/>
        <v>0</v>
      </c>
      <c r="K116" s="135" t="s">
        <v>3</v>
      </c>
      <c r="L116" s="33"/>
      <c r="M116" s="140" t="s">
        <v>3</v>
      </c>
      <c r="N116" s="141" t="s">
        <v>44</v>
      </c>
      <c r="P116" s="142">
        <f t="shared" si="1"/>
        <v>0</v>
      </c>
      <c r="Q116" s="142">
        <v>0</v>
      </c>
      <c r="R116" s="142">
        <f t="shared" si="2"/>
        <v>0</v>
      </c>
      <c r="S116" s="142">
        <v>0</v>
      </c>
      <c r="T116" s="143">
        <f t="shared" si="3"/>
        <v>0</v>
      </c>
      <c r="AR116" s="144" t="s">
        <v>822</v>
      </c>
      <c r="AT116" s="144" t="s">
        <v>164</v>
      </c>
      <c r="AU116" s="144" t="s">
        <v>82</v>
      </c>
      <c r="AY116" s="18" t="s">
        <v>161</v>
      </c>
      <c r="BE116" s="145">
        <f t="shared" si="4"/>
        <v>0</v>
      </c>
      <c r="BF116" s="145">
        <f t="shared" si="5"/>
        <v>0</v>
      </c>
      <c r="BG116" s="145">
        <f t="shared" si="6"/>
        <v>0</v>
      </c>
      <c r="BH116" s="145">
        <f t="shared" si="7"/>
        <v>0</v>
      </c>
      <c r="BI116" s="145">
        <f t="shared" si="8"/>
        <v>0</v>
      </c>
      <c r="BJ116" s="18" t="s">
        <v>80</v>
      </c>
      <c r="BK116" s="145">
        <f t="shared" si="9"/>
        <v>0</v>
      </c>
      <c r="BL116" s="18" t="s">
        <v>822</v>
      </c>
      <c r="BM116" s="144" t="s">
        <v>691</v>
      </c>
    </row>
    <row r="117" spans="2:65" s="1" customFormat="1" ht="16.5" customHeight="1">
      <c r="B117" s="132"/>
      <c r="C117" s="133" t="s">
        <v>395</v>
      </c>
      <c r="D117" s="133" t="s">
        <v>164</v>
      </c>
      <c r="E117" s="134" t="s">
        <v>3914</v>
      </c>
      <c r="F117" s="135" t="s">
        <v>3915</v>
      </c>
      <c r="G117" s="136" t="s">
        <v>212</v>
      </c>
      <c r="H117" s="137">
        <v>1</v>
      </c>
      <c r="I117" s="138"/>
      <c r="J117" s="139">
        <f t="shared" si="0"/>
        <v>0</v>
      </c>
      <c r="K117" s="135" t="s">
        <v>3</v>
      </c>
      <c r="L117" s="33"/>
      <c r="M117" s="140" t="s">
        <v>3</v>
      </c>
      <c r="N117" s="141" t="s">
        <v>44</v>
      </c>
      <c r="P117" s="142">
        <f t="shared" si="1"/>
        <v>0</v>
      </c>
      <c r="Q117" s="142">
        <v>0</v>
      </c>
      <c r="R117" s="142">
        <f t="shared" si="2"/>
        <v>0</v>
      </c>
      <c r="S117" s="142">
        <v>0</v>
      </c>
      <c r="T117" s="143">
        <f t="shared" si="3"/>
        <v>0</v>
      </c>
      <c r="AR117" s="144" t="s">
        <v>822</v>
      </c>
      <c r="AT117" s="144" t="s">
        <v>164</v>
      </c>
      <c r="AU117" s="144" t="s">
        <v>82</v>
      </c>
      <c r="AY117" s="18" t="s">
        <v>161</v>
      </c>
      <c r="BE117" s="145">
        <f t="shared" si="4"/>
        <v>0</v>
      </c>
      <c r="BF117" s="145">
        <f t="shared" si="5"/>
        <v>0</v>
      </c>
      <c r="BG117" s="145">
        <f t="shared" si="6"/>
        <v>0</v>
      </c>
      <c r="BH117" s="145">
        <f t="shared" si="7"/>
        <v>0</v>
      </c>
      <c r="BI117" s="145">
        <f t="shared" si="8"/>
        <v>0</v>
      </c>
      <c r="BJ117" s="18" t="s">
        <v>80</v>
      </c>
      <c r="BK117" s="145">
        <f t="shared" si="9"/>
        <v>0</v>
      </c>
      <c r="BL117" s="18" t="s">
        <v>822</v>
      </c>
      <c r="BM117" s="144" t="s">
        <v>294</v>
      </c>
    </row>
    <row r="118" spans="2:65" s="1" customFormat="1" ht="24.2" customHeight="1">
      <c r="B118" s="132"/>
      <c r="C118" s="133" t="s">
        <v>400</v>
      </c>
      <c r="D118" s="133" t="s">
        <v>164</v>
      </c>
      <c r="E118" s="134" t="s">
        <v>2350</v>
      </c>
      <c r="F118" s="135" t="s">
        <v>2351</v>
      </c>
      <c r="G118" s="136" t="s">
        <v>212</v>
      </c>
      <c r="H118" s="137">
        <v>114</v>
      </c>
      <c r="I118" s="138"/>
      <c r="J118" s="139">
        <f t="shared" si="0"/>
        <v>0</v>
      </c>
      <c r="K118" s="135" t="s">
        <v>3</v>
      </c>
      <c r="L118" s="33"/>
      <c r="M118" s="140" t="s">
        <v>3</v>
      </c>
      <c r="N118" s="141" t="s">
        <v>44</v>
      </c>
      <c r="P118" s="142">
        <f t="shared" si="1"/>
        <v>0</v>
      </c>
      <c r="Q118" s="142">
        <v>0</v>
      </c>
      <c r="R118" s="142">
        <f t="shared" si="2"/>
        <v>0</v>
      </c>
      <c r="S118" s="142">
        <v>0</v>
      </c>
      <c r="T118" s="143">
        <f t="shared" si="3"/>
        <v>0</v>
      </c>
      <c r="AR118" s="144" t="s">
        <v>822</v>
      </c>
      <c r="AT118" s="144" t="s">
        <v>164</v>
      </c>
      <c r="AU118" s="144" t="s">
        <v>82</v>
      </c>
      <c r="AY118" s="18" t="s">
        <v>161</v>
      </c>
      <c r="BE118" s="145">
        <f t="shared" si="4"/>
        <v>0</v>
      </c>
      <c r="BF118" s="145">
        <f t="shared" si="5"/>
        <v>0</v>
      </c>
      <c r="BG118" s="145">
        <f t="shared" si="6"/>
        <v>0</v>
      </c>
      <c r="BH118" s="145">
        <f t="shared" si="7"/>
        <v>0</v>
      </c>
      <c r="BI118" s="145">
        <f t="shared" si="8"/>
        <v>0</v>
      </c>
      <c r="BJ118" s="18" t="s">
        <v>80</v>
      </c>
      <c r="BK118" s="145">
        <f t="shared" si="9"/>
        <v>0</v>
      </c>
      <c r="BL118" s="18" t="s">
        <v>822</v>
      </c>
      <c r="BM118" s="144" t="s">
        <v>720</v>
      </c>
    </row>
    <row r="119" spans="2:65" s="1" customFormat="1" ht="16.5" customHeight="1">
      <c r="B119" s="132"/>
      <c r="C119" s="133" t="s">
        <v>414</v>
      </c>
      <c r="D119" s="133" t="s">
        <v>164</v>
      </c>
      <c r="E119" s="134" t="s">
        <v>2352</v>
      </c>
      <c r="F119" s="135" t="s">
        <v>2353</v>
      </c>
      <c r="G119" s="136" t="s">
        <v>212</v>
      </c>
      <c r="H119" s="137">
        <v>38</v>
      </c>
      <c r="I119" s="138"/>
      <c r="J119" s="139">
        <f t="shared" si="0"/>
        <v>0</v>
      </c>
      <c r="K119" s="135" t="s">
        <v>3</v>
      </c>
      <c r="L119" s="33"/>
      <c r="M119" s="140" t="s">
        <v>3</v>
      </c>
      <c r="N119" s="141" t="s">
        <v>44</v>
      </c>
      <c r="P119" s="142">
        <f t="shared" si="1"/>
        <v>0</v>
      </c>
      <c r="Q119" s="142">
        <v>0</v>
      </c>
      <c r="R119" s="142">
        <f t="shared" si="2"/>
        <v>0</v>
      </c>
      <c r="S119" s="142">
        <v>0</v>
      </c>
      <c r="T119" s="143">
        <f t="shared" si="3"/>
        <v>0</v>
      </c>
      <c r="AR119" s="144" t="s">
        <v>822</v>
      </c>
      <c r="AT119" s="144" t="s">
        <v>164</v>
      </c>
      <c r="AU119" s="144" t="s">
        <v>82</v>
      </c>
      <c r="AY119" s="18" t="s">
        <v>161</v>
      </c>
      <c r="BE119" s="145">
        <f t="shared" si="4"/>
        <v>0</v>
      </c>
      <c r="BF119" s="145">
        <f t="shared" si="5"/>
        <v>0</v>
      </c>
      <c r="BG119" s="145">
        <f t="shared" si="6"/>
        <v>0</v>
      </c>
      <c r="BH119" s="145">
        <f t="shared" si="7"/>
        <v>0</v>
      </c>
      <c r="BI119" s="145">
        <f t="shared" si="8"/>
        <v>0</v>
      </c>
      <c r="BJ119" s="18" t="s">
        <v>80</v>
      </c>
      <c r="BK119" s="145">
        <f t="shared" si="9"/>
        <v>0</v>
      </c>
      <c r="BL119" s="18" t="s">
        <v>822</v>
      </c>
      <c r="BM119" s="144" t="s">
        <v>733</v>
      </c>
    </row>
    <row r="120" spans="2:65" s="1" customFormat="1" ht="24.2" customHeight="1">
      <c r="B120" s="132"/>
      <c r="C120" s="133" t="s">
        <v>421</v>
      </c>
      <c r="D120" s="133" t="s">
        <v>164</v>
      </c>
      <c r="E120" s="134" t="s">
        <v>2354</v>
      </c>
      <c r="F120" s="135" t="s">
        <v>2355</v>
      </c>
      <c r="G120" s="136" t="s">
        <v>340</v>
      </c>
      <c r="H120" s="137">
        <v>180</v>
      </c>
      <c r="I120" s="138"/>
      <c r="J120" s="139">
        <f t="shared" si="0"/>
        <v>0</v>
      </c>
      <c r="K120" s="135" t="s">
        <v>3</v>
      </c>
      <c r="L120" s="33"/>
      <c r="M120" s="140" t="s">
        <v>3</v>
      </c>
      <c r="N120" s="141" t="s">
        <v>44</v>
      </c>
      <c r="P120" s="142">
        <f t="shared" si="1"/>
        <v>0</v>
      </c>
      <c r="Q120" s="142">
        <v>0</v>
      </c>
      <c r="R120" s="142">
        <f t="shared" si="2"/>
        <v>0</v>
      </c>
      <c r="S120" s="142">
        <v>0</v>
      </c>
      <c r="T120" s="143">
        <f t="shared" si="3"/>
        <v>0</v>
      </c>
      <c r="AR120" s="144" t="s">
        <v>822</v>
      </c>
      <c r="AT120" s="144" t="s">
        <v>164</v>
      </c>
      <c r="AU120" s="144" t="s">
        <v>82</v>
      </c>
      <c r="AY120" s="18" t="s">
        <v>161</v>
      </c>
      <c r="BE120" s="145">
        <f t="shared" si="4"/>
        <v>0</v>
      </c>
      <c r="BF120" s="145">
        <f t="shared" si="5"/>
        <v>0</v>
      </c>
      <c r="BG120" s="145">
        <f t="shared" si="6"/>
        <v>0</v>
      </c>
      <c r="BH120" s="145">
        <f t="shared" si="7"/>
        <v>0</v>
      </c>
      <c r="BI120" s="145">
        <f t="shared" si="8"/>
        <v>0</v>
      </c>
      <c r="BJ120" s="18" t="s">
        <v>80</v>
      </c>
      <c r="BK120" s="145">
        <f t="shared" si="9"/>
        <v>0</v>
      </c>
      <c r="BL120" s="18" t="s">
        <v>822</v>
      </c>
      <c r="BM120" s="144" t="s">
        <v>755</v>
      </c>
    </row>
    <row r="121" spans="2:65" s="1" customFormat="1" ht="24.2" customHeight="1">
      <c r="B121" s="132"/>
      <c r="C121" s="133" t="s">
        <v>427</v>
      </c>
      <c r="D121" s="133" t="s">
        <v>164</v>
      </c>
      <c r="E121" s="134" t="s">
        <v>2356</v>
      </c>
      <c r="F121" s="135" t="s">
        <v>2357</v>
      </c>
      <c r="G121" s="136" t="s">
        <v>340</v>
      </c>
      <c r="H121" s="137">
        <v>1230</v>
      </c>
      <c r="I121" s="138"/>
      <c r="J121" s="139">
        <f t="shared" si="0"/>
        <v>0</v>
      </c>
      <c r="K121" s="135" t="s">
        <v>3</v>
      </c>
      <c r="L121" s="33"/>
      <c r="M121" s="140" t="s">
        <v>3</v>
      </c>
      <c r="N121" s="141" t="s">
        <v>44</v>
      </c>
      <c r="P121" s="142">
        <f t="shared" si="1"/>
        <v>0</v>
      </c>
      <c r="Q121" s="142">
        <v>0</v>
      </c>
      <c r="R121" s="142">
        <f t="shared" si="2"/>
        <v>0</v>
      </c>
      <c r="S121" s="142">
        <v>0</v>
      </c>
      <c r="T121" s="143">
        <f t="shared" si="3"/>
        <v>0</v>
      </c>
      <c r="AR121" s="144" t="s">
        <v>822</v>
      </c>
      <c r="AT121" s="144" t="s">
        <v>164</v>
      </c>
      <c r="AU121" s="144" t="s">
        <v>82</v>
      </c>
      <c r="AY121" s="18" t="s">
        <v>161</v>
      </c>
      <c r="BE121" s="145">
        <f t="shared" si="4"/>
        <v>0</v>
      </c>
      <c r="BF121" s="145">
        <f t="shared" si="5"/>
        <v>0</v>
      </c>
      <c r="BG121" s="145">
        <f t="shared" si="6"/>
        <v>0</v>
      </c>
      <c r="BH121" s="145">
        <f t="shared" si="7"/>
        <v>0</v>
      </c>
      <c r="BI121" s="145">
        <f t="shared" si="8"/>
        <v>0</v>
      </c>
      <c r="BJ121" s="18" t="s">
        <v>80</v>
      </c>
      <c r="BK121" s="145">
        <f t="shared" si="9"/>
        <v>0</v>
      </c>
      <c r="BL121" s="18" t="s">
        <v>822</v>
      </c>
      <c r="BM121" s="144" t="s">
        <v>768</v>
      </c>
    </row>
    <row r="122" spans="2:65" s="1" customFormat="1" ht="24.2" customHeight="1">
      <c r="B122" s="132"/>
      <c r="C122" s="133" t="s">
        <v>434</v>
      </c>
      <c r="D122" s="133" t="s">
        <v>164</v>
      </c>
      <c r="E122" s="134" t="s">
        <v>2358</v>
      </c>
      <c r="F122" s="135" t="s">
        <v>2359</v>
      </c>
      <c r="G122" s="136" t="s">
        <v>340</v>
      </c>
      <c r="H122" s="137">
        <v>490</v>
      </c>
      <c r="I122" s="138"/>
      <c r="J122" s="139">
        <f t="shared" si="0"/>
        <v>0</v>
      </c>
      <c r="K122" s="135" t="s">
        <v>3</v>
      </c>
      <c r="L122" s="33"/>
      <c r="M122" s="140" t="s">
        <v>3</v>
      </c>
      <c r="N122" s="141" t="s">
        <v>44</v>
      </c>
      <c r="P122" s="142">
        <f t="shared" si="1"/>
        <v>0</v>
      </c>
      <c r="Q122" s="142">
        <v>0</v>
      </c>
      <c r="R122" s="142">
        <f t="shared" si="2"/>
        <v>0</v>
      </c>
      <c r="S122" s="142">
        <v>0</v>
      </c>
      <c r="T122" s="143">
        <f t="shared" si="3"/>
        <v>0</v>
      </c>
      <c r="AR122" s="144" t="s">
        <v>822</v>
      </c>
      <c r="AT122" s="144" t="s">
        <v>164</v>
      </c>
      <c r="AU122" s="144" t="s">
        <v>82</v>
      </c>
      <c r="AY122" s="18" t="s">
        <v>161</v>
      </c>
      <c r="BE122" s="145">
        <f t="shared" si="4"/>
        <v>0</v>
      </c>
      <c r="BF122" s="145">
        <f t="shared" si="5"/>
        <v>0</v>
      </c>
      <c r="BG122" s="145">
        <f t="shared" si="6"/>
        <v>0</v>
      </c>
      <c r="BH122" s="145">
        <f t="shared" si="7"/>
        <v>0</v>
      </c>
      <c r="BI122" s="145">
        <f t="shared" si="8"/>
        <v>0</v>
      </c>
      <c r="BJ122" s="18" t="s">
        <v>80</v>
      </c>
      <c r="BK122" s="145">
        <f t="shared" si="9"/>
        <v>0</v>
      </c>
      <c r="BL122" s="18" t="s">
        <v>822</v>
      </c>
      <c r="BM122" s="144" t="s">
        <v>788</v>
      </c>
    </row>
    <row r="123" spans="2:65" s="1" customFormat="1" ht="24.2" customHeight="1">
      <c r="B123" s="132"/>
      <c r="C123" s="133" t="s">
        <v>481</v>
      </c>
      <c r="D123" s="133" t="s">
        <v>164</v>
      </c>
      <c r="E123" s="134" t="s">
        <v>2360</v>
      </c>
      <c r="F123" s="135" t="s">
        <v>2361</v>
      </c>
      <c r="G123" s="136" t="s">
        <v>340</v>
      </c>
      <c r="H123" s="137">
        <v>3960</v>
      </c>
      <c r="I123" s="138"/>
      <c r="J123" s="139">
        <f t="shared" si="0"/>
        <v>0</v>
      </c>
      <c r="K123" s="135" t="s">
        <v>3</v>
      </c>
      <c r="L123" s="33"/>
      <c r="M123" s="140" t="s">
        <v>3</v>
      </c>
      <c r="N123" s="141" t="s">
        <v>44</v>
      </c>
      <c r="P123" s="142">
        <f t="shared" si="1"/>
        <v>0</v>
      </c>
      <c r="Q123" s="142">
        <v>0</v>
      </c>
      <c r="R123" s="142">
        <f t="shared" si="2"/>
        <v>0</v>
      </c>
      <c r="S123" s="142">
        <v>0</v>
      </c>
      <c r="T123" s="143">
        <f t="shared" si="3"/>
        <v>0</v>
      </c>
      <c r="AR123" s="144" t="s">
        <v>822</v>
      </c>
      <c r="AT123" s="144" t="s">
        <v>164</v>
      </c>
      <c r="AU123" s="144" t="s">
        <v>82</v>
      </c>
      <c r="AY123" s="18" t="s">
        <v>161</v>
      </c>
      <c r="BE123" s="145">
        <f t="shared" si="4"/>
        <v>0</v>
      </c>
      <c r="BF123" s="145">
        <f t="shared" si="5"/>
        <v>0</v>
      </c>
      <c r="BG123" s="145">
        <f t="shared" si="6"/>
        <v>0</v>
      </c>
      <c r="BH123" s="145">
        <f t="shared" si="7"/>
        <v>0</v>
      </c>
      <c r="BI123" s="145">
        <f t="shared" si="8"/>
        <v>0</v>
      </c>
      <c r="BJ123" s="18" t="s">
        <v>80</v>
      </c>
      <c r="BK123" s="145">
        <f t="shared" si="9"/>
        <v>0</v>
      </c>
      <c r="BL123" s="18" t="s">
        <v>822</v>
      </c>
      <c r="BM123" s="144" t="s">
        <v>804</v>
      </c>
    </row>
    <row r="124" spans="2:65" s="1" customFormat="1" ht="24.2" customHeight="1">
      <c r="B124" s="132"/>
      <c r="C124" s="133" t="s">
        <v>488</v>
      </c>
      <c r="D124" s="133" t="s">
        <v>164</v>
      </c>
      <c r="E124" s="134" t="s">
        <v>2362</v>
      </c>
      <c r="F124" s="135" t="s">
        <v>2363</v>
      </c>
      <c r="G124" s="136" t="s">
        <v>340</v>
      </c>
      <c r="H124" s="137">
        <v>230</v>
      </c>
      <c r="I124" s="138"/>
      <c r="J124" s="139">
        <f t="shared" si="0"/>
        <v>0</v>
      </c>
      <c r="K124" s="135" t="s">
        <v>3</v>
      </c>
      <c r="L124" s="33"/>
      <c r="M124" s="140" t="s">
        <v>3</v>
      </c>
      <c r="N124" s="141" t="s">
        <v>44</v>
      </c>
      <c r="P124" s="142">
        <f t="shared" si="1"/>
        <v>0</v>
      </c>
      <c r="Q124" s="142">
        <v>0</v>
      </c>
      <c r="R124" s="142">
        <f t="shared" si="2"/>
        <v>0</v>
      </c>
      <c r="S124" s="142">
        <v>0</v>
      </c>
      <c r="T124" s="143">
        <f t="shared" si="3"/>
        <v>0</v>
      </c>
      <c r="AR124" s="144" t="s">
        <v>822</v>
      </c>
      <c r="AT124" s="144" t="s">
        <v>164</v>
      </c>
      <c r="AU124" s="144" t="s">
        <v>82</v>
      </c>
      <c r="AY124" s="18" t="s">
        <v>161</v>
      </c>
      <c r="BE124" s="145">
        <f t="shared" si="4"/>
        <v>0</v>
      </c>
      <c r="BF124" s="145">
        <f t="shared" si="5"/>
        <v>0</v>
      </c>
      <c r="BG124" s="145">
        <f t="shared" si="6"/>
        <v>0</v>
      </c>
      <c r="BH124" s="145">
        <f t="shared" si="7"/>
        <v>0</v>
      </c>
      <c r="BI124" s="145">
        <f t="shared" si="8"/>
        <v>0</v>
      </c>
      <c r="BJ124" s="18" t="s">
        <v>80</v>
      </c>
      <c r="BK124" s="145">
        <f t="shared" si="9"/>
        <v>0</v>
      </c>
      <c r="BL124" s="18" t="s">
        <v>822</v>
      </c>
      <c r="BM124" s="144" t="s">
        <v>822</v>
      </c>
    </row>
    <row r="125" spans="2:65" s="1" customFormat="1" ht="24.2" customHeight="1">
      <c r="B125" s="132"/>
      <c r="C125" s="133" t="s">
        <v>513</v>
      </c>
      <c r="D125" s="133" t="s">
        <v>164</v>
      </c>
      <c r="E125" s="134" t="s">
        <v>2364</v>
      </c>
      <c r="F125" s="135" t="s">
        <v>2365</v>
      </c>
      <c r="G125" s="136" t="s">
        <v>340</v>
      </c>
      <c r="H125" s="137">
        <v>85</v>
      </c>
      <c r="I125" s="138"/>
      <c r="J125" s="139">
        <f t="shared" si="0"/>
        <v>0</v>
      </c>
      <c r="K125" s="135" t="s">
        <v>3</v>
      </c>
      <c r="L125" s="33"/>
      <c r="M125" s="140" t="s">
        <v>3</v>
      </c>
      <c r="N125" s="141" t="s">
        <v>44</v>
      </c>
      <c r="P125" s="142">
        <f t="shared" si="1"/>
        <v>0</v>
      </c>
      <c r="Q125" s="142">
        <v>0</v>
      </c>
      <c r="R125" s="142">
        <f t="shared" si="2"/>
        <v>0</v>
      </c>
      <c r="S125" s="142">
        <v>0</v>
      </c>
      <c r="T125" s="143">
        <f t="shared" si="3"/>
        <v>0</v>
      </c>
      <c r="AR125" s="144" t="s">
        <v>822</v>
      </c>
      <c r="AT125" s="144" t="s">
        <v>164</v>
      </c>
      <c r="AU125" s="144" t="s">
        <v>82</v>
      </c>
      <c r="AY125" s="18" t="s">
        <v>161</v>
      </c>
      <c r="BE125" s="145">
        <f t="shared" si="4"/>
        <v>0</v>
      </c>
      <c r="BF125" s="145">
        <f t="shared" si="5"/>
        <v>0</v>
      </c>
      <c r="BG125" s="145">
        <f t="shared" si="6"/>
        <v>0</v>
      </c>
      <c r="BH125" s="145">
        <f t="shared" si="7"/>
        <v>0</v>
      </c>
      <c r="BI125" s="145">
        <f t="shared" si="8"/>
        <v>0</v>
      </c>
      <c r="BJ125" s="18" t="s">
        <v>80</v>
      </c>
      <c r="BK125" s="145">
        <f t="shared" si="9"/>
        <v>0</v>
      </c>
      <c r="BL125" s="18" t="s">
        <v>822</v>
      </c>
      <c r="BM125" s="144" t="s">
        <v>833</v>
      </c>
    </row>
    <row r="126" spans="2:65" s="1" customFormat="1" ht="24.2" customHeight="1">
      <c r="B126" s="132"/>
      <c r="C126" s="133" t="s">
        <v>570</v>
      </c>
      <c r="D126" s="133" t="s">
        <v>164</v>
      </c>
      <c r="E126" s="134" t="s">
        <v>2366</v>
      </c>
      <c r="F126" s="135" t="s">
        <v>2367</v>
      </c>
      <c r="G126" s="136" t="s">
        <v>340</v>
      </c>
      <c r="H126" s="137">
        <v>800</v>
      </c>
      <c r="I126" s="138"/>
      <c r="J126" s="139">
        <f t="shared" si="0"/>
        <v>0</v>
      </c>
      <c r="K126" s="135" t="s">
        <v>3</v>
      </c>
      <c r="L126" s="33"/>
      <c r="M126" s="140" t="s">
        <v>3</v>
      </c>
      <c r="N126" s="141" t="s">
        <v>44</v>
      </c>
      <c r="P126" s="142">
        <f t="shared" si="1"/>
        <v>0</v>
      </c>
      <c r="Q126" s="142">
        <v>0</v>
      </c>
      <c r="R126" s="142">
        <f t="shared" si="2"/>
        <v>0</v>
      </c>
      <c r="S126" s="142">
        <v>0</v>
      </c>
      <c r="T126" s="143">
        <f t="shared" si="3"/>
        <v>0</v>
      </c>
      <c r="AR126" s="144" t="s">
        <v>822</v>
      </c>
      <c r="AT126" s="144" t="s">
        <v>164</v>
      </c>
      <c r="AU126" s="144" t="s">
        <v>82</v>
      </c>
      <c r="AY126" s="18" t="s">
        <v>161</v>
      </c>
      <c r="BE126" s="145">
        <f t="shared" si="4"/>
        <v>0</v>
      </c>
      <c r="BF126" s="145">
        <f t="shared" si="5"/>
        <v>0</v>
      </c>
      <c r="BG126" s="145">
        <f t="shared" si="6"/>
        <v>0</v>
      </c>
      <c r="BH126" s="145">
        <f t="shared" si="7"/>
        <v>0</v>
      </c>
      <c r="BI126" s="145">
        <f t="shared" si="8"/>
        <v>0</v>
      </c>
      <c r="BJ126" s="18" t="s">
        <v>80</v>
      </c>
      <c r="BK126" s="145">
        <f t="shared" si="9"/>
        <v>0</v>
      </c>
      <c r="BL126" s="18" t="s">
        <v>822</v>
      </c>
      <c r="BM126" s="144" t="s">
        <v>843</v>
      </c>
    </row>
    <row r="127" spans="2:65" s="1" customFormat="1" ht="24.2" customHeight="1">
      <c r="B127" s="132"/>
      <c r="C127" s="133" t="s">
        <v>577</v>
      </c>
      <c r="D127" s="133" t="s">
        <v>164</v>
      </c>
      <c r="E127" s="134" t="s">
        <v>2368</v>
      </c>
      <c r="F127" s="135" t="s">
        <v>2369</v>
      </c>
      <c r="G127" s="136" t="s">
        <v>340</v>
      </c>
      <c r="H127" s="137">
        <v>150</v>
      </c>
      <c r="I127" s="138"/>
      <c r="J127" s="139">
        <f t="shared" si="0"/>
        <v>0</v>
      </c>
      <c r="K127" s="135" t="s">
        <v>3</v>
      </c>
      <c r="L127" s="33"/>
      <c r="M127" s="140" t="s">
        <v>3</v>
      </c>
      <c r="N127" s="141" t="s">
        <v>44</v>
      </c>
      <c r="P127" s="142">
        <f t="shared" si="1"/>
        <v>0</v>
      </c>
      <c r="Q127" s="142">
        <v>0</v>
      </c>
      <c r="R127" s="142">
        <f t="shared" si="2"/>
        <v>0</v>
      </c>
      <c r="S127" s="142">
        <v>0</v>
      </c>
      <c r="T127" s="143">
        <f t="shared" si="3"/>
        <v>0</v>
      </c>
      <c r="AR127" s="144" t="s">
        <v>822</v>
      </c>
      <c r="AT127" s="144" t="s">
        <v>164</v>
      </c>
      <c r="AU127" s="144" t="s">
        <v>82</v>
      </c>
      <c r="AY127" s="18" t="s">
        <v>161</v>
      </c>
      <c r="BE127" s="145">
        <f t="shared" si="4"/>
        <v>0</v>
      </c>
      <c r="BF127" s="145">
        <f t="shared" si="5"/>
        <v>0</v>
      </c>
      <c r="BG127" s="145">
        <f t="shared" si="6"/>
        <v>0</v>
      </c>
      <c r="BH127" s="145">
        <f t="shared" si="7"/>
        <v>0</v>
      </c>
      <c r="BI127" s="145">
        <f t="shared" si="8"/>
        <v>0</v>
      </c>
      <c r="BJ127" s="18" t="s">
        <v>80</v>
      </c>
      <c r="BK127" s="145">
        <f t="shared" si="9"/>
        <v>0</v>
      </c>
      <c r="BL127" s="18" t="s">
        <v>822</v>
      </c>
      <c r="BM127" s="144" t="s">
        <v>852</v>
      </c>
    </row>
    <row r="128" spans="2:65" s="1" customFormat="1" ht="24.2" customHeight="1">
      <c r="B128" s="132"/>
      <c r="C128" s="133" t="s">
        <v>591</v>
      </c>
      <c r="D128" s="133" t="s">
        <v>164</v>
      </c>
      <c r="E128" s="134" t="s">
        <v>2370</v>
      </c>
      <c r="F128" s="135" t="s">
        <v>2371</v>
      </c>
      <c r="G128" s="136" t="s">
        <v>340</v>
      </c>
      <c r="H128" s="137">
        <v>90</v>
      </c>
      <c r="I128" s="138"/>
      <c r="J128" s="139">
        <f t="shared" si="0"/>
        <v>0</v>
      </c>
      <c r="K128" s="135" t="s">
        <v>3</v>
      </c>
      <c r="L128" s="33"/>
      <c r="M128" s="140" t="s">
        <v>3</v>
      </c>
      <c r="N128" s="141" t="s">
        <v>44</v>
      </c>
      <c r="P128" s="142">
        <f t="shared" si="1"/>
        <v>0</v>
      </c>
      <c r="Q128" s="142">
        <v>0</v>
      </c>
      <c r="R128" s="142">
        <f t="shared" si="2"/>
        <v>0</v>
      </c>
      <c r="S128" s="142">
        <v>0</v>
      </c>
      <c r="T128" s="143">
        <f t="shared" si="3"/>
        <v>0</v>
      </c>
      <c r="AR128" s="144" t="s">
        <v>822</v>
      </c>
      <c r="AT128" s="144" t="s">
        <v>164</v>
      </c>
      <c r="AU128" s="144" t="s">
        <v>82</v>
      </c>
      <c r="AY128" s="18" t="s">
        <v>161</v>
      </c>
      <c r="BE128" s="145">
        <f t="shared" si="4"/>
        <v>0</v>
      </c>
      <c r="BF128" s="145">
        <f t="shared" si="5"/>
        <v>0</v>
      </c>
      <c r="BG128" s="145">
        <f t="shared" si="6"/>
        <v>0</v>
      </c>
      <c r="BH128" s="145">
        <f t="shared" si="7"/>
        <v>0</v>
      </c>
      <c r="BI128" s="145">
        <f t="shared" si="8"/>
        <v>0</v>
      </c>
      <c r="BJ128" s="18" t="s">
        <v>80</v>
      </c>
      <c r="BK128" s="145">
        <f t="shared" si="9"/>
        <v>0</v>
      </c>
      <c r="BL128" s="18" t="s">
        <v>822</v>
      </c>
      <c r="BM128" s="144" t="s">
        <v>861</v>
      </c>
    </row>
    <row r="129" spans="2:65" s="1" customFormat="1" ht="24.2" customHeight="1">
      <c r="B129" s="132"/>
      <c r="C129" s="133" t="s">
        <v>603</v>
      </c>
      <c r="D129" s="133" t="s">
        <v>164</v>
      </c>
      <c r="E129" s="134" t="s">
        <v>2372</v>
      </c>
      <c r="F129" s="135" t="s">
        <v>2373</v>
      </c>
      <c r="G129" s="136" t="s">
        <v>212</v>
      </c>
      <c r="H129" s="137">
        <v>3</v>
      </c>
      <c r="I129" s="138"/>
      <c r="J129" s="139">
        <f t="shared" si="0"/>
        <v>0</v>
      </c>
      <c r="K129" s="135" t="s">
        <v>3</v>
      </c>
      <c r="L129" s="33"/>
      <c r="M129" s="140" t="s">
        <v>3</v>
      </c>
      <c r="N129" s="141" t="s">
        <v>44</v>
      </c>
      <c r="P129" s="142">
        <f t="shared" si="1"/>
        <v>0</v>
      </c>
      <c r="Q129" s="142">
        <v>0</v>
      </c>
      <c r="R129" s="142">
        <f t="shared" si="2"/>
        <v>0</v>
      </c>
      <c r="S129" s="142">
        <v>0</v>
      </c>
      <c r="T129" s="143">
        <f t="shared" si="3"/>
        <v>0</v>
      </c>
      <c r="AR129" s="144" t="s">
        <v>822</v>
      </c>
      <c r="AT129" s="144" t="s">
        <v>164</v>
      </c>
      <c r="AU129" s="144" t="s">
        <v>82</v>
      </c>
      <c r="AY129" s="18" t="s">
        <v>161</v>
      </c>
      <c r="BE129" s="145">
        <f t="shared" si="4"/>
        <v>0</v>
      </c>
      <c r="BF129" s="145">
        <f t="shared" si="5"/>
        <v>0</v>
      </c>
      <c r="BG129" s="145">
        <f t="shared" si="6"/>
        <v>0</v>
      </c>
      <c r="BH129" s="145">
        <f t="shared" si="7"/>
        <v>0</v>
      </c>
      <c r="BI129" s="145">
        <f t="shared" si="8"/>
        <v>0</v>
      </c>
      <c r="BJ129" s="18" t="s">
        <v>80</v>
      </c>
      <c r="BK129" s="145">
        <f t="shared" si="9"/>
        <v>0</v>
      </c>
      <c r="BL129" s="18" t="s">
        <v>822</v>
      </c>
      <c r="BM129" s="144" t="s">
        <v>869</v>
      </c>
    </row>
    <row r="130" spans="2:65" s="1" customFormat="1" ht="16.5" customHeight="1">
      <c r="B130" s="132"/>
      <c r="C130" s="133" t="s">
        <v>607</v>
      </c>
      <c r="D130" s="133" t="s">
        <v>164</v>
      </c>
      <c r="E130" s="134" t="s">
        <v>2374</v>
      </c>
      <c r="F130" s="135" t="s">
        <v>2375</v>
      </c>
      <c r="G130" s="136" t="s">
        <v>212</v>
      </c>
      <c r="H130" s="137">
        <v>300</v>
      </c>
      <c r="I130" s="138"/>
      <c r="J130" s="139">
        <f t="shared" si="0"/>
        <v>0</v>
      </c>
      <c r="K130" s="135" t="s">
        <v>3</v>
      </c>
      <c r="L130" s="33"/>
      <c r="M130" s="140" t="s">
        <v>3</v>
      </c>
      <c r="N130" s="141" t="s">
        <v>44</v>
      </c>
      <c r="P130" s="142">
        <f t="shared" si="1"/>
        <v>0</v>
      </c>
      <c r="Q130" s="142">
        <v>0</v>
      </c>
      <c r="R130" s="142">
        <f t="shared" si="2"/>
        <v>0</v>
      </c>
      <c r="S130" s="142">
        <v>0</v>
      </c>
      <c r="T130" s="143">
        <f t="shared" si="3"/>
        <v>0</v>
      </c>
      <c r="AR130" s="144" t="s">
        <v>822</v>
      </c>
      <c r="AT130" s="144" t="s">
        <v>164</v>
      </c>
      <c r="AU130" s="144" t="s">
        <v>82</v>
      </c>
      <c r="AY130" s="18" t="s">
        <v>161</v>
      </c>
      <c r="BE130" s="145">
        <f t="shared" si="4"/>
        <v>0</v>
      </c>
      <c r="BF130" s="145">
        <f t="shared" si="5"/>
        <v>0</v>
      </c>
      <c r="BG130" s="145">
        <f t="shared" si="6"/>
        <v>0</v>
      </c>
      <c r="BH130" s="145">
        <f t="shared" si="7"/>
        <v>0</v>
      </c>
      <c r="BI130" s="145">
        <f t="shared" si="8"/>
        <v>0</v>
      </c>
      <c r="BJ130" s="18" t="s">
        <v>80</v>
      </c>
      <c r="BK130" s="145">
        <f t="shared" si="9"/>
        <v>0</v>
      </c>
      <c r="BL130" s="18" t="s">
        <v>822</v>
      </c>
      <c r="BM130" s="144" t="s">
        <v>877</v>
      </c>
    </row>
    <row r="131" spans="2:65" s="1" customFormat="1" ht="16.5" customHeight="1">
      <c r="B131" s="132"/>
      <c r="C131" s="133" t="s">
        <v>625</v>
      </c>
      <c r="D131" s="133" t="s">
        <v>164</v>
      </c>
      <c r="E131" s="134" t="s">
        <v>2376</v>
      </c>
      <c r="F131" s="135" t="s">
        <v>2377</v>
      </c>
      <c r="G131" s="136" t="s">
        <v>212</v>
      </c>
      <c r="H131" s="137">
        <v>26</v>
      </c>
      <c r="I131" s="138"/>
      <c r="J131" s="139">
        <f t="shared" si="0"/>
        <v>0</v>
      </c>
      <c r="K131" s="135" t="s">
        <v>3</v>
      </c>
      <c r="L131" s="33"/>
      <c r="M131" s="140" t="s">
        <v>3</v>
      </c>
      <c r="N131" s="141" t="s">
        <v>44</v>
      </c>
      <c r="P131" s="142">
        <f t="shared" si="1"/>
        <v>0</v>
      </c>
      <c r="Q131" s="142">
        <v>0</v>
      </c>
      <c r="R131" s="142">
        <f t="shared" si="2"/>
        <v>0</v>
      </c>
      <c r="S131" s="142">
        <v>0</v>
      </c>
      <c r="T131" s="143">
        <f t="shared" si="3"/>
        <v>0</v>
      </c>
      <c r="AR131" s="144" t="s">
        <v>822</v>
      </c>
      <c r="AT131" s="144" t="s">
        <v>164</v>
      </c>
      <c r="AU131" s="144" t="s">
        <v>82</v>
      </c>
      <c r="AY131" s="18" t="s">
        <v>161</v>
      </c>
      <c r="BE131" s="145">
        <f t="shared" si="4"/>
        <v>0</v>
      </c>
      <c r="BF131" s="145">
        <f t="shared" si="5"/>
        <v>0</v>
      </c>
      <c r="BG131" s="145">
        <f t="shared" si="6"/>
        <v>0</v>
      </c>
      <c r="BH131" s="145">
        <f t="shared" si="7"/>
        <v>0</v>
      </c>
      <c r="BI131" s="145">
        <f t="shared" si="8"/>
        <v>0</v>
      </c>
      <c r="BJ131" s="18" t="s">
        <v>80</v>
      </c>
      <c r="BK131" s="145">
        <f t="shared" si="9"/>
        <v>0</v>
      </c>
      <c r="BL131" s="18" t="s">
        <v>822</v>
      </c>
      <c r="BM131" s="144" t="s">
        <v>887</v>
      </c>
    </row>
    <row r="132" spans="2:65" s="1" customFormat="1" ht="16.5" customHeight="1">
      <c r="B132" s="132"/>
      <c r="C132" s="133" t="s">
        <v>630</v>
      </c>
      <c r="D132" s="133" t="s">
        <v>164</v>
      </c>
      <c r="E132" s="134" t="s">
        <v>2378</v>
      </c>
      <c r="F132" s="135" t="s">
        <v>2379</v>
      </c>
      <c r="G132" s="136" t="s">
        <v>212</v>
      </c>
      <c r="H132" s="137">
        <v>26</v>
      </c>
      <c r="I132" s="138"/>
      <c r="J132" s="139">
        <f t="shared" si="0"/>
        <v>0</v>
      </c>
      <c r="K132" s="135" t="s">
        <v>3</v>
      </c>
      <c r="L132" s="33"/>
      <c r="M132" s="140" t="s">
        <v>3</v>
      </c>
      <c r="N132" s="141" t="s">
        <v>44</v>
      </c>
      <c r="P132" s="142">
        <f t="shared" si="1"/>
        <v>0</v>
      </c>
      <c r="Q132" s="142">
        <v>0</v>
      </c>
      <c r="R132" s="142">
        <f t="shared" si="2"/>
        <v>0</v>
      </c>
      <c r="S132" s="142">
        <v>0</v>
      </c>
      <c r="T132" s="143">
        <f t="shared" si="3"/>
        <v>0</v>
      </c>
      <c r="AR132" s="144" t="s">
        <v>822</v>
      </c>
      <c r="AT132" s="144" t="s">
        <v>164</v>
      </c>
      <c r="AU132" s="144" t="s">
        <v>82</v>
      </c>
      <c r="AY132" s="18" t="s">
        <v>161</v>
      </c>
      <c r="BE132" s="145">
        <f t="shared" si="4"/>
        <v>0</v>
      </c>
      <c r="BF132" s="145">
        <f t="shared" si="5"/>
        <v>0</v>
      </c>
      <c r="BG132" s="145">
        <f t="shared" si="6"/>
        <v>0</v>
      </c>
      <c r="BH132" s="145">
        <f t="shared" si="7"/>
        <v>0</v>
      </c>
      <c r="BI132" s="145">
        <f t="shared" si="8"/>
        <v>0</v>
      </c>
      <c r="BJ132" s="18" t="s">
        <v>80</v>
      </c>
      <c r="BK132" s="145">
        <f t="shared" si="9"/>
        <v>0</v>
      </c>
      <c r="BL132" s="18" t="s">
        <v>822</v>
      </c>
      <c r="BM132" s="144" t="s">
        <v>903</v>
      </c>
    </row>
    <row r="133" spans="2:63" s="11" customFormat="1" ht="22.9" customHeight="1">
      <c r="B133" s="120"/>
      <c r="D133" s="121" t="s">
        <v>72</v>
      </c>
      <c r="E133" s="130" t="s">
        <v>2380</v>
      </c>
      <c r="F133" s="130" t="s">
        <v>2381</v>
      </c>
      <c r="I133" s="123"/>
      <c r="J133" s="131">
        <f>BK133</f>
        <v>0</v>
      </c>
      <c r="L133" s="120"/>
      <c r="M133" s="125"/>
      <c r="P133" s="126">
        <f>SUM(P134:P164)</f>
        <v>0</v>
      </c>
      <c r="R133" s="126">
        <f>SUM(R134:R164)</f>
        <v>0</v>
      </c>
      <c r="T133" s="127">
        <f>SUM(T134:T164)</f>
        <v>0</v>
      </c>
      <c r="AR133" s="121" t="s">
        <v>199</v>
      </c>
      <c r="AT133" s="128" t="s">
        <v>72</v>
      </c>
      <c r="AU133" s="128" t="s">
        <v>80</v>
      </c>
      <c r="AY133" s="121" t="s">
        <v>161</v>
      </c>
      <c r="BK133" s="129">
        <f>SUM(BK134:BK164)</f>
        <v>0</v>
      </c>
    </row>
    <row r="134" spans="2:65" s="1" customFormat="1" ht="16.5" customHeight="1">
      <c r="B134" s="132"/>
      <c r="C134" s="133" t="s">
        <v>637</v>
      </c>
      <c r="D134" s="133" t="s">
        <v>164</v>
      </c>
      <c r="E134" s="134" t="s">
        <v>2382</v>
      </c>
      <c r="F134" s="135" t="s">
        <v>2383</v>
      </c>
      <c r="G134" s="136" t="s">
        <v>340</v>
      </c>
      <c r="H134" s="137">
        <v>290</v>
      </c>
      <c r="I134" s="138"/>
      <c r="J134" s="139">
        <f aca="true" t="shared" si="10" ref="J134:J164">ROUND(I134*H134,2)</f>
        <v>0</v>
      </c>
      <c r="K134" s="135" t="s">
        <v>3</v>
      </c>
      <c r="L134" s="33"/>
      <c r="M134" s="140" t="s">
        <v>3</v>
      </c>
      <c r="N134" s="141" t="s">
        <v>44</v>
      </c>
      <c r="P134" s="142">
        <f aca="true" t="shared" si="11" ref="P134:P164">O134*H134</f>
        <v>0</v>
      </c>
      <c r="Q134" s="142">
        <v>0</v>
      </c>
      <c r="R134" s="142">
        <f aca="true" t="shared" si="12" ref="R134:R164">Q134*H134</f>
        <v>0</v>
      </c>
      <c r="S134" s="142">
        <v>0</v>
      </c>
      <c r="T134" s="143">
        <f aca="true" t="shared" si="13" ref="T134:T164">S134*H134</f>
        <v>0</v>
      </c>
      <c r="AR134" s="144" t="s">
        <v>822</v>
      </c>
      <c r="AT134" s="144" t="s">
        <v>164</v>
      </c>
      <c r="AU134" s="144" t="s">
        <v>82</v>
      </c>
      <c r="AY134" s="18" t="s">
        <v>161</v>
      </c>
      <c r="BE134" s="145">
        <f aca="true" t="shared" si="14" ref="BE134:BE164">IF(N134="základní",J134,0)</f>
        <v>0</v>
      </c>
      <c r="BF134" s="145">
        <f aca="true" t="shared" si="15" ref="BF134:BF164">IF(N134="snížená",J134,0)</f>
        <v>0</v>
      </c>
      <c r="BG134" s="145">
        <f aca="true" t="shared" si="16" ref="BG134:BG164">IF(N134="zákl. přenesená",J134,0)</f>
        <v>0</v>
      </c>
      <c r="BH134" s="145">
        <f aca="true" t="shared" si="17" ref="BH134:BH164">IF(N134="sníž. přenesená",J134,0)</f>
        <v>0</v>
      </c>
      <c r="BI134" s="145">
        <f aca="true" t="shared" si="18" ref="BI134:BI164">IF(N134="nulová",J134,0)</f>
        <v>0</v>
      </c>
      <c r="BJ134" s="18" t="s">
        <v>80</v>
      </c>
      <c r="BK134" s="145">
        <f aca="true" t="shared" si="19" ref="BK134:BK164">ROUND(I134*H134,2)</f>
        <v>0</v>
      </c>
      <c r="BL134" s="18" t="s">
        <v>822</v>
      </c>
      <c r="BM134" s="144" t="s">
        <v>931</v>
      </c>
    </row>
    <row r="135" spans="2:65" s="1" customFormat="1" ht="16.5" customHeight="1">
      <c r="B135" s="132"/>
      <c r="C135" s="133" t="s">
        <v>644</v>
      </c>
      <c r="D135" s="133" t="s">
        <v>164</v>
      </c>
      <c r="E135" s="134" t="s">
        <v>2384</v>
      </c>
      <c r="F135" s="135" t="s">
        <v>2385</v>
      </c>
      <c r="G135" s="136" t="s">
        <v>340</v>
      </c>
      <c r="H135" s="137">
        <v>290</v>
      </c>
      <c r="I135" s="138"/>
      <c r="J135" s="139">
        <f t="shared" si="10"/>
        <v>0</v>
      </c>
      <c r="K135" s="135" t="s">
        <v>3</v>
      </c>
      <c r="L135" s="33"/>
      <c r="M135" s="140" t="s">
        <v>3</v>
      </c>
      <c r="N135" s="141" t="s">
        <v>44</v>
      </c>
      <c r="P135" s="142">
        <f t="shared" si="11"/>
        <v>0</v>
      </c>
      <c r="Q135" s="142">
        <v>0</v>
      </c>
      <c r="R135" s="142">
        <f t="shared" si="12"/>
        <v>0</v>
      </c>
      <c r="S135" s="142">
        <v>0</v>
      </c>
      <c r="T135" s="143">
        <f t="shared" si="13"/>
        <v>0</v>
      </c>
      <c r="AR135" s="144" t="s">
        <v>822</v>
      </c>
      <c r="AT135" s="144" t="s">
        <v>164</v>
      </c>
      <c r="AU135" s="144" t="s">
        <v>82</v>
      </c>
      <c r="AY135" s="18" t="s">
        <v>161</v>
      </c>
      <c r="BE135" s="145">
        <f t="shared" si="14"/>
        <v>0</v>
      </c>
      <c r="BF135" s="145">
        <f t="shared" si="15"/>
        <v>0</v>
      </c>
      <c r="BG135" s="145">
        <f t="shared" si="16"/>
        <v>0</v>
      </c>
      <c r="BH135" s="145">
        <f t="shared" si="17"/>
        <v>0</v>
      </c>
      <c r="BI135" s="145">
        <f t="shared" si="18"/>
        <v>0</v>
      </c>
      <c r="BJ135" s="18" t="s">
        <v>80</v>
      </c>
      <c r="BK135" s="145">
        <f t="shared" si="19"/>
        <v>0</v>
      </c>
      <c r="BL135" s="18" t="s">
        <v>822</v>
      </c>
      <c r="BM135" s="144" t="s">
        <v>943</v>
      </c>
    </row>
    <row r="136" spans="2:65" s="1" customFormat="1" ht="16.5" customHeight="1">
      <c r="B136" s="132"/>
      <c r="C136" s="133" t="s">
        <v>652</v>
      </c>
      <c r="D136" s="133" t="s">
        <v>164</v>
      </c>
      <c r="E136" s="134" t="s">
        <v>3916</v>
      </c>
      <c r="F136" s="135" t="s">
        <v>3917</v>
      </c>
      <c r="G136" s="136" t="s">
        <v>212</v>
      </c>
      <c r="H136" s="137">
        <v>1</v>
      </c>
      <c r="I136" s="138"/>
      <c r="J136" s="139">
        <f t="shared" si="10"/>
        <v>0</v>
      </c>
      <c r="K136" s="135" t="s">
        <v>3</v>
      </c>
      <c r="L136" s="33"/>
      <c r="M136" s="140" t="s">
        <v>3</v>
      </c>
      <c r="N136" s="141" t="s">
        <v>44</v>
      </c>
      <c r="P136" s="142">
        <f t="shared" si="11"/>
        <v>0</v>
      </c>
      <c r="Q136" s="142">
        <v>0</v>
      </c>
      <c r="R136" s="142">
        <f t="shared" si="12"/>
        <v>0</v>
      </c>
      <c r="S136" s="142">
        <v>0</v>
      </c>
      <c r="T136" s="143">
        <f t="shared" si="13"/>
        <v>0</v>
      </c>
      <c r="AR136" s="144" t="s">
        <v>822</v>
      </c>
      <c r="AT136" s="144" t="s">
        <v>164</v>
      </c>
      <c r="AU136" s="144" t="s">
        <v>82</v>
      </c>
      <c r="AY136" s="18" t="s">
        <v>161</v>
      </c>
      <c r="BE136" s="145">
        <f t="shared" si="14"/>
        <v>0</v>
      </c>
      <c r="BF136" s="145">
        <f t="shared" si="15"/>
        <v>0</v>
      </c>
      <c r="BG136" s="145">
        <f t="shared" si="16"/>
        <v>0</v>
      </c>
      <c r="BH136" s="145">
        <f t="shared" si="17"/>
        <v>0</v>
      </c>
      <c r="BI136" s="145">
        <f t="shared" si="18"/>
        <v>0</v>
      </c>
      <c r="BJ136" s="18" t="s">
        <v>80</v>
      </c>
      <c r="BK136" s="145">
        <f t="shared" si="19"/>
        <v>0</v>
      </c>
      <c r="BL136" s="18" t="s">
        <v>822</v>
      </c>
      <c r="BM136" s="144" t="s">
        <v>953</v>
      </c>
    </row>
    <row r="137" spans="2:65" s="1" customFormat="1" ht="24.2" customHeight="1">
      <c r="B137" s="132"/>
      <c r="C137" s="133" t="s">
        <v>668</v>
      </c>
      <c r="D137" s="133" t="s">
        <v>164</v>
      </c>
      <c r="E137" s="134" t="s">
        <v>2388</v>
      </c>
      <c r="F137" s="135" t="s">
        <v>2389</v>
      </c>
      <c r="G137" s="136" t="s">
        <v>212</v>
      </c>
      <c r="H137" s="137">
        <v>6</v>
      </c>
      <c r="I137" s="138"/>
      <c r="J137" s="139">
        <f t="shared" si="10"/>
        <v>0</v>
      </c>
      <c r="K137" s="135" t="s">
        <v>3</v>
      </c>
      <c r="L137" s="33"/>
      <c r="M137" s="140" t="s">
        <v>3</v>
      </c>
      <c r="N137" s="141" t="s">
        <v>44</v>
      </c>
      <c r="P137" s="142">
        <f t="shared" si="11"/>
        <v>0</v>
      </c>
      <c r="Q137" s="142">
        <v>0</v>
      </c>
      <c r="R137" s="142">
        <f t="shared" si="12"/>
        <v>0</v>
      </c>
      <c r="S137" s="142">
        <v>0</v>
      </c>
      <c r="T137" s="143">
        <f t="shared" si="13"/>
        <v>0</v>
      </c>
      <c r="AR137" s="144" t="s">
        <v>822</v>
      </c>
      <c r="AT137" s="144" t="s">
        <v>164</v>
      </c>
      <c r="AU137" s="144" t="s">
        <v>82</v>
      </c>
      <c r="AY137" s="18" t="s">
        <v>161</v>
      </c>
      <c r="BE137" s="145">
        <f t="shared" si="14"/>
        <v>0</v>
      </c>
      <c r="BF137" s="145">
        <f t="shared" si="15"/>
        <v>0</v>
      </c>
      <c r="BG137" s="145">
        <f t="shared" si="16"/>
        <v>0</v>
      </c>
      <c r="BH137" s="145">
        <f t="shared" si="17"/>
        <v>0</v>
      </c>
      <c r="BI137" s="145">
        <f t="shared" si="18"/>
        <v>0</v>
      </c>
      <c r="BJ137" s="18" t="s">
        <v>80</v>
      </c>
      <c r="BK137" s="145">
        <f t="shared" si="19"/>
        <v>0</v>
      </c>
      <c r="BL137" s="18" t="s">
        <v>822</v>
      </c>
      <c r="BM137" s="144" t="s">
        <v>964</v>
      </c>
    </row>
    <row r="138" spans="2:65" s="1" customFormat="1" ht="24.2" customHeight="1">
      <c r="B138" s="132"/>
      <c r="C138" s="133" t="s">
        <v>672</v>
      </c>
      <c r="D138" s="133" t="s">
        <v>164</v>
      </c>
      <c r="E138" s="134" t="s">
        <v>2390</v>
      </c>
      <c r="F138" s="135" t="s">
        <v>2391</v>
      </c>
      <c r="G138" s="136" t="s">
        <v>212</v>
      </c>
      <c r="H138" s="137">
        <v>38</v>
      </c>
      <c r="I138" s="138"/>
      <c r="J138" s="139">
        <f t="shared" si="10"/>
        <v>0</v>
      </c>
      <c r="K138" s="135" t="s">
        <v>3</v>
      </c>
      <c r="L138" s="33"/>
      <c r="M138" s="140" t="s">
        <v>3</v>
      </c>
      <c r="N138" s="141" t="s">
        <v>44</v>
      </c>
      <c r="P138" s="142">
        <f t="shared" si="11"/>
        <v>0</v>
      </c>
      <c r="Q138" s="142">
        <v>0</v>
      </c>
      <c r="R138" s="142">
        <f t="shared" si="12"/>
        <v>0</v>
      </c>
      <c r="S138" s="142">
        <v>0</v>
      </c>
      <c r="T138" s="143">
        <f t="shared" si="13"/>
        <v>0</v>
      </c>
      <c r="AR138" s="144" t="s">
        <v>822</v>
      </c>
      <c r="AT138" s="144" t="s">
        <v>164</v>
      </c>
      <c r="AU138" s="144" t="s">
        <v>82</v>
      </c>
      <c r="AY138" s="18" t="s">
        <v>161</v>
      </c>
      <c r="BE138" s="145">
        <f t="shared" si="14"/>
        <v>0</v>
      </c>
      <c r="BF138" s="145">
        <f t="shared" si="15"/>
        <v>0</v>
      </c>
      <c r="BG138" s="145">
        <f t="shared" si="16"/>
        <v>0</v>
      </c>
      <c r="BH138" s="145">
        <f t="shared" si="17"/>
        <v>0</v>
      </c>
      <c r="BI138" s="145">
        <f t="shared" si="18"/>
        <v>0</v>
      </c>
      <c r="BJ138" s="18" t="s">
        <v>80</v>
      </c>
      <c r="BK138" s="145">
        <f t="shared" si="19"/>
        <v>0</v>
      </c>
      <c r="BL138" s="18" t="s">
        <v>822</v>
      </c>
      <c r="BM138" s="144" t="s">
        <v>976</v>
      </c>
    </row>
    <row r="139" spans="2:65" s="1" customFormat="1" ht="16.5" customHeight="1">
      <c r="B139" s="132"/>
      <c r="C139" s="133" t="s">
        <v>676</v>
      </c>
      <c r="D139" s="133" t="s">
        <v>164</v>
      </c>
      <c r="E139" s="134" t="s">
        <v>2392</v>
      </c>
      <c r="F139" s="135" t="s">
        <v>2393</v>
      </c>
      <c r="G139" s="136" t="s">
        <v>212</v>
      </c>
      <c r="H139" s="137">
        <v>44</v>
      </c>
      <c r="I139" s="138"/>
      <c r="J139" s="139">
        <f t="shared" si="10"/>
        <v>0</v>
      </c>
      <c r="K139" s="135" t="s">
        <v>3</v>
      </c>
      <c r="L139" s="33"/>
      <c r="M139" s="140" t="s">
        <v>3</v>
      </c>
      <c r="N139" s="141" t="s">
        <v>44</v>
      </c>
      <c r="P139" s="142">
        <f t="shared" si="11"/>
        <v>0</v>
      </c>
      <c r="Q139" s="142">
        <v>0</v>
      </c>
      <c r="R139" s="142">
        <f t="shared" si="12"/>
        <v>0</v>
      </c>
      <c r="S139" s="142">
        <v>0</v>
      </c>
      <c r="T139" s="143">
        <f t="shared" si="13"/>
        <v>0</v>
      </c>
      <c r="AR139" s="144" t="s">
        <v>822</v>
      </c>
      <c r="AT139" s="144" t="s">
        <v>164</v>
      </c>
      <c r="AU139" s="144" t="s">
        <v>82</v>
      </c>
      <c r="AY139" s="18" t="s">
        <v>161</v>
      </c>
      <c r="BE139" s="145">
        <f t="shared" si="14"/>
        <v>0</v>
      </c>
      <c r="BF139" s="145">
        <f t="shared" si="15"/>
        <v>0</v>
      </c>
      <c r="BG139" s="145">
        <f t="shared" si="16"/>
        <v>0</v>
      </c>
      <c r="BH139" s="145">
        <f t="shared" si="17"/>
        <v>0</v>
      </c>
      <c r="BI139" s="145">
        <f t="shared" si="18"/>
        <v>0</v>
      </c>
      <c r="BJ139" s="18" t="s">
        <v>80</v>
      </c>
      <c r="BK139" s="145">
        <f t="shared" si="19"/>
        <v>0</v>
      </c>
      <c r="BL139" s="18" t="s">
        <v>822</v>
      </c>
      <c r="BM139" s="144" t="s">
        <v>984</v>
      </c>
    </row>
    <row r="140" spans="2:65" s="1" customFormat="1" ht="24.2" customHeight="1">
      <c r="B140" s="132"/>
      <c r="C140" s="133" t="s">
        <v>680</v>
      </c>
      <c r="D140" s="133" t="s">
        <v>164</v>
      </c>
      <c r="E140" s="134" t="s">
        <v>2394</v>
      </c>
      <c r="F140" s="135" t="s">
        <v>2395</v>
      </c>
      <c r="G140" s="136" t="s">
        <v>212</v>
      </c>
      <c r="H140" s="137">
        <v>4</v>
      </c>
      <c r="I140" s="138"/>
      <c r="J140" s="139">
        <f t="shared" si="10"/>
        <v>0</v>
      </c>
      <c r="K140" s="135" t="s">
        <v>3</v>
      </c>
      <c r="L140" s="33"/>
      <c r="M140" s="140" t="s">
        <v>3</v>
      </c>
      <c r="N140" s="141" t="s">
        <v>44</v>
      </c>
      <c r="P140" s="142">
        <f t="shared" si="11"/>
        <v>0</v>
      </c>
      <c r="Q140" s="142">
        <v>0</v>
      </c>
      <c r="R140" s="142">
        <f t="shared" si="12"/>
        <v>0</v>
      </c>
      <c r="S140" s="142">
        <v>0</v>
      </c>
      <c r="T140" s="143">
        <f t="shared" si="13"/>
        <v>0</v>
      </c>
      <c r="AR140" s="144" t="s">
        <v>822</v>
      </c>
      <c r="AT140" s="144" t="s">
        <v>164</v>
      </c>
      <c r="AU140" s="144" t="s">
        <v>82</v>
      </c>
      <c r="AY140" s="18" t="s">
        <v>161</v>
      </c>
      <c r="BE140" s="145">
        <f t="shared" si="14"/>
        <v>0</v>
      </c>
      <c r="BF140" s="145">
        <f t="shared" si="15"/>
        <v>0</v>
      </c>
      <c r="BG140" s="145">
        <f t="shared" si="16"/>
        <v>0</v>
      </c>
      <c r="BH140" s="145">
        <f t="shared" si="17"/>
        <v>0</v>
      </c>
      <c r="BI140" s="145">
        <f t="shared" si="18"/>
        <v>0</v>
      </c>
      <c r="BJ140" s="18" t="s">
        <v>80</v>
      </c>
      <c r="BK140" s="145">
        <f t="shared" si="19"/>
        <v>0</v>
      </c>
      <c r="BL140" s="18" t="s">
        <v>822</v>
      </c>
      <c r="BM140" s="144" t="s">
        <v>992</v>
      </c>
    </row>
    <row r="141" spans="2:65" s="1" customFormat="1" ht="16.5" customHeight="1">
      <c r="B141" s="132"/>
      <c r="C141" s="133" t="s">
        <v>691</v>
      </c>
      <c r="D141" s="133" t="s">
        <v>164</v>
      </c>
      <c r="E141" s="134" t="s">
        <v>2396</v>
      </c>
      <c r="F141" s="135" t="s">
        <v>3918</v>
      </c>
      <c r="G141" s="136" t="s">
        <v>212</v>
      </c>
      <c r="H141" s="137">
        <v>1</v>
      </c>
      <c r="I141" s="138"/>
      <c r="J141" s="139">
        <f t="shared" si="10"/>
        <v>0</v>
      </c>
      <c r="K141" s="135" t="s">
        <v>3</v>
      </c>
      <c r="L141" s="33"/>
      <c r="M141" s="140" t="s">
        <v>3</v>
      </c>
      <c r="N141" s="141" t="s">
        <v>44</v>
      </c>
      <c r="P141" s="142">
        <f t="shared" si="11"/>
        <v>0</v>
      </c>
      <c r="Q141" s="142">
        <v>0</v>
      </c>
      <c r="R141" s="142">
        <f t="shared" si="12"/>
        <v>0</v>
      </c>
      <c r="S141" s="142">
        <v>0</v>
      </c>
      <c r="T141" s="143">
        <f t="shared" si="13"/>
        <v>0</v>
      </c>
      <c r="AR141" s="144" t="s">
        <v>822</v>
      </c>
      <c r="AT141" s="144" t="s">
        <v>164</v>
      </c>
      <c r="AU141" s="144" t="s">
        <v>82</v>
      </c>
      <c r="AY141" s="18" t="s">
        <v>161</v>
      </c>
      <c r="BE141" s="145">
        <f t="shared" si="14"/>
        <v>0</v>
      </c>
      <c r="BF141" s="145">
        <f t="shared" si="15"/>
        <v>0</v>
      </c>
      <c r="BG141" s="145">
        <f t="shared" si="16"/>
        <v>0</v>
      </c>
      <c r="BH141" s="145">
        <f t="shared" si="17"/>
        <v>0</v>
      </c>
      <c r="BI141" s="145">
        <f t="shared" si="18"/>
        <v>0</v>
      </c>
      <c r="BJ141" s="18" t="s">
        <v>80</v>
      </c>
      <c r="BK141" s="145">
        <f t="shared" si="19"/>
        <v>0</v>
      </c>
      <c r="BL141" s="18" t="s">
        <v>822</v>
      </c>
      <c r="BM141" s="144" t="s">
        <v>1000</v>
      </c>
    </row>
    <row r="142" spans="2:65" s="1" customFormat="1" ht="16.5" customHeight="1">
      <c r="B142" s="132"/>
      <c r="C142" s="133" t="s">
        <v>696</v>
      </c>
      <c r="D142" s="133" t="s">
        <v>164</v>
      </c>
      <c r="E142" s="134" t="s">
        <v>2398</v>
      </c>
      <c r="F142" s="135" t="s">
        <v>2399</v>
      </c>
      <c r="G142" s="136" t="s">
        <v>212</v>
      </c>
      <c r="H142" s="137">
        <v>5</v>
      </c>
      <c r="I142" s="138"/>
      <c r="J142" s="139">
        <f t="shared" si="10"/>
        <v>0</v>
      </c>
      <c r="K142" s="135" t="s">
        <v>3</v>
      </c>
      <c r="L142" s="33"/>
      <c r="M142" s="140" t="s">
        <v>3</v>
      </c>
      <c r="N142" s="141" t="s">
        <v>44</v>
      </c>
      <c r="P142" s="142">
        <f t="shared" si="11"/>
        <v>0</v>
      </c>
      <c r="Q142" s="142">
        <v>0</v>
      </c>
      <c r="R142" s="142">
        <f t="shared" si="12"/>
        <v>0</v>
      </c>
      <c r="S142" s="142">
        <v>0</v>
      </c>
      <c r="T142" s="143">
        <f t="shared" si="13"/>
        <v>0</v>
      </c>
      <c r="AR142" s="144" t="s">
        <v>822</v>
      </c>
      <c r="AT142" s="144" t="s">
        <v>164</v>
      </c>
      <c r="AU142" s="144" t="s">
        <v>82</v>
      </c>
      <c r="AY142" s="18" t="s">
        <v>161</v>
      </c>
      <c r="BE142" s="145">
        <f t="shared" si="14"/>
        <v>0</v>
      </c>
      <c r="BF142" s="145">
        <f t="shared" si="15"/>
        <v>0</v>
      </c>
      <c r="BG142" s="145">
        <f t="shared" si="16"/>
        <v>0</v>
      </c>
      <c r="BH142" s="145">
        <f t="shared" si="17"/>
        <v>0</v>
      </c>
      <c r="BI142" s="145">
        <f t="shared" si="18"/>
        <v>0</v>
      </c>
      <c r="BJ142" s="18" t="s">
        <v>80</v>
      </c>
      <c r="BK142" s="145">
        <f t="shared" si="19"/>
        <v>0</v>
      </c>
      <c r="BL142" s="18" t="s">
        <v>822</v>
      </c>
      <c r="BM142" s="144" t="s">
        <v>1008</v>
      </c>
    </row>
    <row r="143" spans="2:65" s="1" customFormat="1" ht="24.2" customHeight="1">
      <c r="B143" s="132"/>
      <c r="C143" s="133" t="s">
        <v>294</v>
      </c>
      <c r="D143" s="133" t="s">
        <v>164</v>
      </c>
      <c r="E143" s="134" t="s">
        <v>2400</v>
      </c>
      <c r="F143" s="135" t="s">
        <v>2401</v>
      </c>
      <c r="G143" s="136" t="s">
        <v>340</v>
      </c>
      <c r="H143" s="137">
        <v>4200</v>
      </c>
      <c r="I143" s="138"/>
      <c r="J143" s="139">
        <f t="shared" si="10"/>
        <v>0</v>
      </c>
      <c r="K143" s="135" t="s">
        <v>3</v>
      </c>
      <c r="L143" s="33"/>
      <c r="M143" s="140" t="s">
        <v>3</v>
      </c>
      <c r="N143" s="141" t="s">
        <v>44</v>
      </c>
      <c r="P143" s="142">
        <f t="shared" si="11"/>
        <v>0</v>
      </c>
      <c r="Q143" s="142">
        <v>0</v>
      </c>
      <c r="R143" s="142">
        <f t="shared" si="12"/>
        <v>0</v>
      </c>
      <c r="S143" s="142">
        <v>0</v>
      </c>
      <c r="T143" s="143">
        <f t="shared" si="13"/>
        <v>0</v>
      </c>
      <c r="AR143" s="144" t="s">
        <v>822</v>
      </c>
      <c r="AT143" s="144" t="s">
        <v>164</v>
      </c>
      <c r="AU143" s="144" t="s">
        <v>82</v>
      </c>
      <c r="AY143" s="18" t="s">
        <v>161</v>
      </c>
      <c r="BE143" s="145">
        <f t="shared" si="14"/>
        <v>0</v>
      </c>
      <c r="BF143" s="145">
        <f t="shared" si="15"/>
        <v>0</v>
      </c>
      <c r="BG143" s="145">
        <f t="shared" si="16"/>
        <v>0</v>
      </c>
      <c r="BH143" s="145">
        <f t="shared" si="17"/>
        <v>0</v>
      </c>
      <c r="BI143" s="145">
        <f t="shared" si="18"/>
        <v>0</v>
      </c>
      <c r="BJ143" s="18" t="s">
        <v>80</v>
      </c>
      <c r="BK143" s="145">
        <f t="shared" si="19"/>
        <v>0</v>
      </c>
      <c r="BL143" s="18" t="s">
        <v>822</v>
      </c>
      <c r="BM143" s="144" t="s">
        <v>1016</v>
      </c>
    </row>
    <row r="144" spans="2:65" s="1" customFormat="1" ht="24.2" customHeight="1">
      <c r="B144" s="132"/>
      <c r="C144" s="133" t="s">
        <v>712</v>
      </c>
      <c r="D144" s="133" t="s">
        <v>164</v>
      </c>
      <c r="E144" s="134" t="s">
        <v>2402</v>
      </c>
      <c r="F144" s="135" t="s">
        <v>2403</v>
      </c>
      <c r="G144" s="136" t="s">
        <v>340</v>
      </c>
      <c r="H144" s="137">
        <v>120</v>
      </c>
      <c r="I144" s="138"/>
      <c r="J144" s="139">
        <f t="shared" si="10"/>
        <v>0</v>
      </c>
      <c r="K144" s="135" t="s">
        <v>3</v>
      </c>
      <c r="L144" s="33"/>
      <c r="M144" s="140" t="s">
        <v>3</v>
      </c>
      <c r="N144" s="141" t="s">
        <v>44</v>
      </c>
      <c r="P144" s="142">
        <f t="shared" si="11"/>
        <v>0</v>
      </c>
      <c r="Q144" s="142">
        <v>0</v>
      </c>
      <c r="R144" s="142">
        <f t="shared" si="12"/>
        <v>0</v>
      </c>
      <c r="S144" s="142">
        <v>0</v>
      </c>
      <c r="T144" s="143">
        <f t="shared" si="13"/>
        <v>0</v>
      </c>
      <c r="AR144" s="144" t="s">
        <v>822</v>
      </c>
      <c r="AT144" s="144" t="s">
        <v>164</v>
      </c>
      <c r="AU144" s="144" t="s">
        <v>82</v>
      </c>
      <c r="AY144" s="18" t="s">
        <v>161</v>
      </c>
      <c r="BE144" s="145">
        <f t="shared" si="14"/>
        <v>0</v>
      </c>
      <c r="BF144" s="145">
        <f t="shared" si="15"/>
        <v>0</v>
      </c>
      <c r="BG144" s="145">
        <f t="shared" si="16"/>
        <v>0</v>
      </c>
      <c r="BH144" s="145">
        <f t="shared" si="17"/>
        <v>0</v>
      </c>
      <c r="BI144" s="145">
        <f t="shared" si="18"/>
        <v>0</v>
      </c>
      <c r="BJ144" s="18" t="s">
        <v>80</v>
      </c>
      <c r="BK144" s="145">
        <f t="shared" si="19"/>
        <v>0</v>
      </c>
      <c r="BL144" s="18" t="s">
        <v>822</v>
      </c>
      <c r="BM144" s="144" t="s">
        <v>1024</v>
      </c>
    </row>
    <row r="145" spans="2:65" s="1" customFormat="1" ht="16.5" customHeight="1">
      <c r="B145" s="132"/>
      <c r="C145" s="133" t="s">
        <v>720</v>
      </c>
      <c r="D145" s="133" t="s">
        <v>164</v>
      </c>
      <c r="E145" s="134" t="s">
        <v>2406</v>
      </c>
      <c r="F145" s="135" t="s">
        <v>2407</v>
      </c>
      <c r="G145" s="136" t="s">
        <v>212</v>
      </c>
      <c r="H145" s="137">
        <v>12</v>
      </c>
      <c r="I145" s="138"/>
      <c r="J145" s="139">
        <f t="shared" si="10"/>
        <v>0</v>
      </c>
      <c r="K145" s="135" t="s">
        <v>3</v>
      </c>
      <c r="L145" s="33"/>
      <c r="M145" s="140" t="s">
        <v>3</v>
      </c>
      <c r="N145" s="141" t="s">
        <v>44</v>
      </c>
      <c r="P145" s="142">
        <f t="shared" si="11"/>
        <v>0</v>
      </c>
      <c r="Q145" s="142">
        <v>0</v>
      </c>
      <c r="R145" s="142">
        <f t="shared" si="12"/>
        <v>0</v>
      </c>
      <c r="S145" s="142">
        <v>0</v>
      </c>
      <c r="T145" s="143">
        <f t="shared" si="13"/>
        <v>0</v>
      </c>
      <c r="AR145" s="144" t="s">
        <v>822</v>
      </c>
      <c r="AT145" s="144" t="s">
        <v>164</v>
      </c>
      <c r="AU145" s="144" t="s">
        <v>82</v>
      </c>
      <c r="AY145" s="18" t="s">
        <v>161</v>
      </c>
      <c r="BE145" s="145">
        <f t="shared" si="14"/>
        <v>0</v>
      </c>
      <c r="BF145" s="145">
        <f t="shared" si="15"/>
        <v>0</v>
      </c>
      <c r="BG145" s="145">
        <f t="shared" si="16"/>
        <v>0</v>
      </c>
      <c r="BH145" s="145">
        <f t="shared" si="17"/>
        <v>0</v>
      </c>
      <c r="BI145" s="145">
        <f t="shared" si="18"/>
        <v>0</v>
      </c>
      <c r="BJ145" s="18" t="s">
        <v>80</v>
      </c>
      <c r="BK145" s="145">
        <f t="shared" si="19"/>
        <v>0</v>
      </c>
      <c r="BL145" s="18" t="s">
        <v>822</v>
      </c>
      <c r="BM145" s="144" t="s">
        <v>1035</v>
      </c>
    </row>
    <row r="146" spans="2:65" s="1" customFormat="1" ht="24.2" customHeight="1">
      <c r="B146" s="132"/>
      <c r="C146" s="133" t="s">
        <v>727</v>
      </c>
      <c r="D146" s="133" t="s">
        <v>164</v>
      </c>
      <c r="E146" s="134" t="s">
        <v>2410</v>
      </c>
      <c r="F146" s="135" t="s">
        <v>2411</v>
      </c>
      <c r="G146" s="136" t="s">
        <v>212</v>
      </c>
      <c r="H146" s="137">
        <v>2</v>
      </c>
      <c r="I146" s="138"/>
      <c r="J146" s="139">
        <f t="shared" si="10"/>
        <v>0</v>
      </c>
      <c r="K146" s="135" t="s">
        <v>3</v>
      </c>
      <c r="L146" s="33"/>
      <c r="M146" s="140" t="s">
        <v>3</v>
      </c>
      <c r="N146" s="141" t="s">
        <v>44</v>
      </c>
      <c r="P146" s="142">
        <f t="shared" si="11"/>
        <v>0</v>
      </c>
      <c r="Q146" s="142">
        <v>0</v>
      </c>
      <c r="R146" s="142">
        <f t="shared" si="12"/>
        <v>0</v>
      </c>
      <c r="S146" s="142">
        <v>0</v>
      </c>
      <c r="T146" s="143">
        <f t="shared" si="13"/>
        <v>0</v>
      </c>
      <c r="AR146" s="144" t="s">
        <v>822</v>
      </c>
      <c r="AT146" s="144" t="s">
        <v>164</v>
      </c>
      <c r="AU146" s="144" t="s">
        <v>82</v>
      </c>
      <c r="AY146" s="18" t="s">
        <v>161</v>
      </c>
      <c r="BE146" s="145">
        <f t="shared" si="14"/>
        <v>0</v>
      </c>
      <c r="BF146" s="145">
        <f t="shared" si="15"/>
        <v>0</v>
      </c>
      <c r="BG146" s="145">
        <f t="shared" si="16"/>
        <v>0</v>
      </c>
      <c r="BH146" s="145">
        <f t="shared" si="17"/>
        <v>0</v>
      </c>
      <c r="BI146" s="145">
        <f t="shared" si="18"/>
        <v>0</v>
      </c>
      <c r="BJ146" s="18" t="s">
        <v>80</v>
      </c>
      <c r="BK146" s="145">
        <f t="shared" si="19"/>
        <v>0</v>
      </c>
      <c r="BL146" s="18" t="s">
        <v>822</v>
      </c>
      <c r="BM146" s="144" t="s">
        <v>1046</v>
      </c>
    </row>
    <row r="147" spans="2:65" s="1" customFormat="1" ht="16.5" customHeight="1">
      <c r="B147" s="132"/>
      <c r="C147" s="133" t="s">
        <v>733</v>
      </c>
      <c r="D147" s="133" t="s">
        <v>164</v>
      </c>
      <c r="E147" s="134" t="s">
        <v>2412</v>
      </c>
      <c r="F147" s="135" t="s">
        <v>2413</v>
      </c>
      <c r="G147" s="136" t="s">
        <v>212</v>
      </c>
      <c r="H147" s="137">
        <v>2</v>
      </c>
      <c r="I147" s="138"/>
      <c r="J147" s="139">
        <f t="shared" si="10"/>
        <v>0</v>
      </c>
      <c r="K147" s="135" t="s">
        <v>3</v>
      </c>
      <c r="L147" s="33"/>
      <c r="M147" s="140" t="s">
        <v>3</v>
      </c>
      <c r="N147" s="141" t="s">
        <v>44</v>
      </c>
      <c r="P147" s="142">
        <f t="shared" si="11"/>
        <v>0</v>
      </c>
      <c r="Q147" s="142">
        <v>0</v>
      </c>
      <c r="R147" s="142">
        <f t="shared" si="12"/>
        <v>0</v>
      </c>
      <c r="S147" s="142">
        <v>0</v>
      </c>
      <c r="T147" s="143">
        <f t="shared" si="13"/>
        <v>0</v>
      </c>
      <c r="AR147" s="144" t="s">
        <v>822</v>
      </c>
      <c r="AT147" s="144" t="s">
        <v>164</v>
      </c>
      <c r="AU147" s="144" t="s">
        <v>82</v>
      </c>
      <c r="AY147" s="18" t="s">
        <v>161</v>
      </c>
      <c r="BE147" s="145">
        <f t="shared" si="14"/>
        <v>0</v>
      </c>
      <c r="BF147" s="145">
        <f t="shared" si="15"/>
        <v>0</v>
      </c>
      <c r="BG147" s="145">
        <f t="shared" si="16"/>
        <v>0</v>
      </c>
      <c r="BH147" s="145">
        <f t="shared" si="17"/>
        <v>0</v>
      </c>
      <c r="BI147" s="145">
        <f t="shared" si="18"/>
        <v>0</v>
      </c>
      <c r="BJ147" s="18" t="s">
        <v>80</v>
      </c>
      <c r="BK147" s="145">
        <f t="shared" si="19"/>
        <v>0</v>
      </c>
      <c r="BL147" s="18" t="s">
        <v>822</v>
      </c>
      <c r="BM147" s="144" t="s">
        <v>1057</v>
      </c>
    </row>
    <row r="148" spans="2:65" s="1" customFormat="1" ht="16.5" customHeight="1">
      <c r="B148" s="132"/>
      <c r="C148" s="133" t="s">
        <v>741</v>
      </c>
      <c r="D148" s="133" t="s">
        <v>164</v>
      </c>
      <c r="E148" s="134" t="s">
        <v>2414</v>
      </c>
      <c r="F148" s="135" t="s">
        <v>2415</v>
      </c>
      <c r="G148" s="136" t="s">
        <v>212</v>
      </c>
      <c r="H148" s="137">
        <v>3</v>
      </c>
      <c r="I148" s="138"/>
      <c r="J148" s="139">
        <f t="shared" si="10"/>
        <v>0</v>
      </c>
      <c r="K148" s="135" t="s">
        <v>3</v>
      </c>
      <c r="L148" s="33"/>
      <c r="M148" s="140" t="s">
        <v>3</v>
      </c>
      <c r="N148" s="141" t="s">
        <v>44</v>
      </c>
      <c r="P148" s="142">
        <f t="shared" si="11"/>
        <v>0</v>
      </c>
      <c r="Q148" s="142">
        <v>0</v>
      </c>
      <c r="R148" s="142">
        <f t="shared" si="12"/>
        <v>0</v>
      </c>
      <c r="S148" s="142">
        <v>0</v>
      </c>
      <c r="T148" s="143">
        <f t="shared" si="13"/>
        <v>0</v>
      </c>
      <c r="AR148" s="144" t="s">
        <v>822</v>
      </c>
      <c r="AT148" s="144" t="s">
        <v>164</v>
      </c>
      <c r="AU148" s="144" t="s">
        <v>82</v>
      </c>
      <c r="AY148" s="18" t="s">
        <v>161</v>
      </c>
      <c r="BE148" s="145">
        <f t="shared" si="14"/>
        <v>0</v>
      </c>
      <c r="BF148" s="145">
        <f t="shared" si="15"/>
        <v>0</v>
      </c>
      <c r="BG148" s="145">
        <f t="shared" si="16"/>
        <v>0</v>
      </c>
      <c r="BH148" s="145">
        <f t="shared" si="17"/>
        <v>0</v>
      </c>
      <c r="BI148" s="145">
        <f t="shared" si="18"/>
        <v>0</v>
      </c>
      <c r="BJ148" s="18" t="s">
        <v>80</v>
      </c>
      <c r="BK148" s="145">
        <f t="shared" si="19"/>
        <v>0</v>
      </c>
      <c r="BL148" s="18" t="s">
        <v>822</v>
      </c>
      <c r="BM148" s="144" t="s">
        <v>1073</v>
      </c>
    </row>
    <row r="149" spans="2:65" s="1" customFormat="1" ht="24.2" customHeight="1">
      <c r="B149" s="132"/>
      <c r="C149" s="133" t="s">
        <v>755</v>
      </c>
      <c r="D149" s="133" t="s">
        <v>164</v>
      </c>
      <c r="E149" s="134" t="s">
        <v>2416</v>
      </c>
      <c r="F149" s="135" t="s">
        <v>2417</v>
      </c>
      <c r="G149" s="136" t="s">
        <v>212</v>
      </c>
      <c r="H149" s="137">
        <v>1</v>
      </c>
      <c r="I149" s="138"/>
      <c r="J149" s="139">
        <f t="shared" si="10"/>
        <v>0</v>
      </c>
      <c r="K149" s="135" t="s">
        <v>3</v>
      </c>
      <c r="L149" s="33"/>
      <c r="M149" s="140" t="s">
        <v>3</v>
      </c>
      <c r="N149" s="141" t="s">
        <v>44</v>
      </c>
      <c r="P149" s="142">
        <f t="shared" si="11"/>
        <v>0</v>
      </c>
      <c r="Q149" s="142">
        <v>0</v>
      </c>
      <c r="R149" s="142">
        <f t="shared" si="12"/>
        <v>0</v>
      </c>
      <c r="S149" s="142">
        <v>0</v>
      </c>
      <c r="T149" s="143">
        <f t="shared" si="13"/>
        <v>0</v>
      </c>
      <c r="AR149" s="144" t="s">
        <v>822</v>
      </c>
      <c r="AT149" s="144" t="s">
        <v>164</v>
      </c>
      <c r="AU149" s="144" t="s">
        <v>82</v>
      </c>
      <c r="AY149" s="18" t="s">
        <v>161</v>
      </c>
      <c r="BE149" s="145">
        <f t="shared" si="14"/>
        <v>0</v>
      </c>
      <c r="BF149" s="145">
        <f t="shared" si="15"/>
        <v>0</v>
      </c>
      <c r="BG149" s="145">
        <f t="shared" si="16"/>
        <v>0</v>
      </c>
      <c r="BH149" s="145">
        <f t="shared" si="17"/>
        <v>0</v>
      </c>
      <c r="BI149" s="145">
        <f t="shared" si="18"/>
        <v>0</v>
      </c>
      <c r="BJ149" s="18" t="s">
        <v>80</v>
      </c>
      <c r="BK149" s="145">
        <f t="shared" si="19"/>
        <v>0</v>
      </c>
      <c r="BL149" s="18" t="s">
        <v>822</v>
      </c>
      <c r="BM149" s="144" t="s">
        <v>1094</v>
      </c>
    </row>
    <row r="150" spans="2:65" s="1" customFormat="1" ht="16.5" customHeight="1">
      <c r="B150" s="132"/>
      <c r="C150" s="133" t="s">
        <v>763</v>
      </c>
      <c r="D150" s="133" t="s">
        <v>164</v>
      </c>
      <c r="E150" s="134" t="s">
        <v>2418</v>
      </c>
      <c r="F150" s="135" t="s">
        <v>2419</v>
      </c>
      <c r="G150" s="136" t="s">
        <v>2420</v>
      </c>
      <c r="H150" s="137">
        <v>20</v>
      </c>
      <c r="I150" s="138"/>
      <c r="J150" s="139">
        <f t="shared" si="10"/>
        <v>0</v>
      </c>
      <c r="K150" s="135" t="s">
        <v>3</v>
      </c>
      <c r="L150" s="33"/>
      <c r="M150" s="140" t="s">
        <v>3</v>
      </c>
      <c r="N150" s="141" t="s">
        <v>44</v>
      </c>
      <c r="P150" s="142">
        <f t="shared" si="11"/>
        <v>0</v>
      </c>
      <c r="Q150" s="142">
        <v>0</v>
      </c>
      <c r="R150" s="142">
        <f t="shared" si="12"/>
        <v>0</v>
      </c>
      <c r="S150" s="142">
        <v>0</v>
      </c>
      <c r="T150" s="143">
        <f t="shared" si="13"/>
        <v>0</v>
      </c>
      <c r="AR150" s="144" t="s">
        <v>822</v>
      </c>
      <c r="AT150" s="144" t="s">
        <v>164</v>
      </c>
      <c r="AU150" s="144" t="s">
        <v>82</v>
      </c>
      <c r="AY150" s="18" t="s">
        <v>161</v>
      </c>
      <c r="BE150" s="145">
        <f t="shared" si="14"/>
        <v>0</v>
      </c>
      <c r="BF150" s="145">
        <f t="shared" si="15"/>
        <v>0</v>
      </c>
      <c r="BG150" s="145">
        <f t="shared" si="16"/>
        <v>0</v>
      </c>
      <c r="BH150" s="145">
        <f t="shared" si="17"/>
        <v>0</v>
      </c>
      <c r="BI150" s="145">
        <f t="shared" si="18"/>
        <v>0</v>
      </c>
      <c r="BJ150" s="18" t="s">
        <v>80</v>
      </c>
      <c r="BK150" s="145">
        <f t="shared" si="19"/>
        <v>0</v>
      </c>
      <c r="BL150" s="18" t="s">
        <v>822</v>
      </c>
      <c r="BM150" s="144" t="s">
        <v>1106</v>
      </c>
    </row>
    <row r="151" spans="2:65" s="1" customFormat="1" ht="24.2" customHeight="1">
      <c r="B151" s="132"/>
      <c r="C151" s="133" t="s">
        <v>768</v>
      </c>
      <c r="D151" s="133" t="s">
        <v>164</v>
      </c>
      <c r="E151" s="134" t="s">
        <v>2421</v>
      </c>
      <c r="F151" s="135" t="s">
        <v>2422</v>
      </c>
      <c r="G151" s="136" t="s">
        <v>212</v>
      </c>
      <c r="H151" s="137">
        <v>23</v>
      </c>
      <c r="I151" s="138"/>
      <c r="J151" s="139">
        <f t="shared" si="10"/>
        <v>0</v>
      </c>
      <c r="K151" s="135" t="s">
        <v>3</v>
      </c>
      <c r="L151" s="33"/>
      <c r="M151" s="140" t="s">
        <v>3</v>
      </c>
      <c r="N151" s="141" t="s">
        <v>44</v>
      </c>
      <c r="P151" s="142">
        <f t="shared" si="11"/>
        <v>0</v>
      </c>
      <c r="Q151" s="142">
        <v>0</v>
      </c>
      <c r="R151" s="142">
        <f t="shared" si="12"/>
        <v>0</v>
      </c>
      <c r="S151" s="142">
        <v>0</v>
      </c>
      <c r="T151" s="143">
        <f t="shared" si="13"/>
        <v>0</v>
      </c>
      <c r="AR151" s="144" t="s">
        <v>822</v>
      </c>
      <c r="AT151" s="144" t="s">
        <v>164</v>
      </c>
      <c r="AU151" s="144" t="s">
        <v>82</v>
      </c>
      <c r="AY151" s="18" t="s">
        <v>161</v>
      </c>
      <c r="BE151" s="145">
        <f t="shared" si="14"/>
        <v>0</v>
      </c>
      <c r="BF151" s="145">
        <f t="shared" si="15"/>
        <v>0</v>
      </c>
      <c r="BG151" s="145">
        <f t="shared" si="16"/>
        <v>0</v>
      </c>
      <c r="BH151" s="145">
        <f t="shared" si="17"/>
        <v>0</v>
      </c>
      <c r="BI151" s="145">
        <f t="shared" si="18"/>
        <v>0</v>
      </c>
      <c r="BJ151" s="18" t="s">
        <v>80</v>
      </c>
      <c r="BK151" s="145">
        <f t="shared" si="19"/>
        <v>0</v>
      </c>
      <c r="BL151" s="18" t="s">
        <v>822</v>
      </c>
      <c r="BM151" s="144" t="s">
        <v>1123</v>
      </c>
    </row>
    <row r="152" spans="2:65" s="1" customFormat="1" ht="16.5" customHeight="1">
      <c r="B152" s="132"/>
      <c r="C152" s="133" t="s">
        <v>774</v>
      </c>
      <c r="D152" s="133" t="s">
        <v>164</v>
      </c>
      <c r="E152" s="134" t="s">
        <v>2423</v>
      </c>
      <c r="F152" s="135" t="s">
        <v>2424</v>
      </c>
      <c r="G152" s="136" t="s">
        <v>212</v>
      </c>
      <c r="H152" s="137">
        <v>26</v>
      </c>
      <c r="I152" s="138"/>
      <c r="J152" s="139">
        <f t="shared" si="10"/>
        <v>0</v>
      </c>
      <c r="K152" s="135" t="s">
        <v>3</v>
      </c>
      <c r="L152" s="33"/>
      <c r="M152" s="140" t="s">
        <v>3</v>
      </c>
      <c r="N152" s="141" t="s">
        <v>44</v>
      </c>
      <c r="P152" s="142">
        <f t="shared" si="11"/>
        <v>0</v>
      </c>
      <c r="Q152" s="142">
        <v>0</v>
      </c>
      <c r="R152" s="142">
        <f t="shared" si="12"/>
        <v>0</v>
      </c>
      <c r="S152" s="142">
        <v>0</v>
      </c>
      <c r="T152" s="143">
        <f t="shared" si="13"/>
        <v>0</v>
      </c>
      <c r="AR152" s="144" t="s">
        <v>822</v>
      </c>
      <c r="AT152" s="144" t="s">
        <v>164</v>
      </c>
      <c r="AU152" s="144" t="s">
        <v>82</v>
      </c>
      <c r="AY152" s="18" t="s">
        <v>161</v>
      </c>
      <c r="BE152" s="145">
        <f t="shared" si="14"/>
        <v>0</v>
      </c>
      <c r="BF152" s="145">
        <f t="shared" si="15"/>
        <v>0</v>
      </c>
      <c r="BG152" s="145">
        <f t="shared" si="16"/>
        <v>0</v>
      </c>
      <c r="BH152" s="145">
        <f t="shared" si="17"/>
        <v>0</v>
      </c>
      <c r="BI152" s="145">
        <f t="shared" si="18"/>
        <v>0</v>
      </c>
      <c r="BJ152" s="18" t="s">
        <v>80</v>
      </c>
      <c r="BK152" s="145">
        <f t="shared" si="19"/>
        <v>0</v>
      </c>
      <c r="BL152" s="18" t="s">
        <v>822</v>
      </c>
      <c r="BM152" s="144" t="s">
        <v>1145</v>
      </c>
    </row>
    <row r="153" spans="2:65" s="1" customFormat="1" ht="16.5" customHeight="1">
      <c r="B153" s="132"/>
      <c r="C153" s="133" t="s">
        <v>788</v>
      </c>
      <c r="D153" s="133" t="s">
        <v>164</v>
      </c>
      <c r="E153" s="134" t="s">
        <v>2425</v>
      </c>
      <c r="F153" s="135" t="s">
        <v>2426</v>
      </c>
      <c r="G153" s="136" t="s">
        <v>212</v>
      </c>
      <c r="H153" s="137">
        <v>26</v>
      </c>
      <c r="I153" s="138"/>
      <c r="J153" s="139">
        <f t="shared" si="10"/>
        <v>0</v>
      </c>
      <c r="K153" s="135" t="s">
        <v>3</v>
      </c>
      <c r="L153" s="33"/>
      <c r="M153" s="140" t="s">
        <v>3</v>
      </c>
      <c r="N153" s="141" t="s">
        <v>44</v>
      </c>
      <c r="P153" s="142">
        <f t="shared" si="11"/>
        <v>0</v>
      </c>
      <c r="Q153" s="142">
        <v>0</v>
      </c>
      <c r="R153" s="142">
        <f t="shared" si="12"/>
        <v>0</v>
      </c>
      <c r="S153" s="142">
        <v>0</v>
      </c>
      <c r="T153" s="143">
        <f t="shared" si="13"/>
        <v>0</v>
      </c>
      <c r="AR153" s="144" t="s">
        <v>822</v>
      </c>
      <c r="AT153" s="144" t="s">
        <v>164</v>
      </c>
      <c r="AU153" s="144" t="s">
        <v>82</v>
      </c>
      <c r="AY153" s="18" t="s">
        <v>161</v>
      </c>
      <c r="BE153" s="145">
        <f t="shared" si="14"/>
        <v>0</v>
      </c>
      <c r="BF153" s="145">
        <f t="shared" si="15"/>
        <v>0</v>
      </c>
      <c r="BG153" s="145">
        <f t="shared" si="16"/>
        <v>0</v>
      </c>
      <c r="BH153" s="145">
        <f t="shared" si="17"/>
        <v>0</v>
      </c>
      <c r="BI153" s="145">
        <f t="shared" si="18"/>
        <v>0</v>
      </c>
      <c r="BJ153" s="18" t="s">
        <v>80</v>
      </c>
      <c r="BK153" s="145">
        <f t="shared" si="19"/>
        <v>0</v>
      </c>
      <c r="BL153" s="18" t="s">
        <v>822</v>
      </c>
      <c r="BM153" s="144" t="s">
        <v>1156</v>
      </c>
    </row>
    <row r="154" spans="2:65" s="1" customFormat="1" ht="16.5" customHeight="1">
      <c r="B154" s="132"/>
      <c r="C154" s="133" t="s">
        <v>796</v>
      </c>
      <c r="D154" s="133" t="s">
        <v>164</v>
      </c>
      <c r="E154" s="134" t="s">
        <v>2429</v>
      </c>
      <c r="F154" s="135" t="s">
        <v>2430</v>
      </c>
      <c r="G154" s="136" t="s">
        <v>212</v>
      </c>
      <c r="H154" s="137">
        <v>1</v>
      </c>
      <c r="I154" s="138"/>
      <c r="J154" s="139">
        <f t="shared" si="10"/>
        <v>0</v>
      </c>
      <c r="K154" s="135" t="s">
        <v>3</v>
      </c>
      <c r="L154" s="33"/>
      <c r="M154" s="140" t="s">
        <v>3</v>
      </c>
      <c r="N154" s="141" t="s">
        <v>44</v>
      </c>
      <c r="P154" s="142">
        <f t="shared" si="11"/>
        <v>0</v>
      </c>
      <c r="Q154" s="142">
        <v>0</v>
      </c>
      <c r="R154" s="142">
        <f t="shared" si="12"/>
        <v>0</v>
      </c>
      <c r="S154" s="142">
        <v>0</v>
      </c>
      <c r="T154" s="143">
        <f t="shared" si="13"/>
        <v>0</v>
      </c>
      <c r="AR154" s="144" t="s">
        <v>822</v>
      </c>
      <c r="AT154" s="144" t="s">
        <v>164</v>
      </c>
      <c r="AU154" s="144" t="s">
        <v>82</v>
      </c>
      <c r="AY154" s="18" t="s">
        <v>161</v>
      </c>
      <c r="BE154" s="145">
        <f t="shared" si="14"/>
        <v>0</v>
      </c>
      <c r="BF154" s="145">
        <f t="shared" si="15"/>
        <v>0</v>
      </c>
      <c r="BG154" s="145">
        <f t="shared" si="16"/>
        <v>0</v>
      </c>
      <c r="BH154" s="145">
        <f t="shared" si="17"/>
        <v>0</v>
      </c>
      <c r="BI154" s="145">
        <f t="shared" si="18"/>
        <v>0</v>
      </c>
      <c r="BJ154" s="18" t="s">
        <v>80</v>
      </c>
      <c r="BK154" s="145">
        <f t="shared" si="19"/>
        <v>0</v>
      </c>
      <c r="BL154" s="18" t="s">
        <v>822</v>
      </c>
      <c r="BM154" s="144" t="s">
        <v>1168</v>
      </c>
    </row>
    <row r="155" spans="2:65" s="1" customFormat="1" ht="16.5" customHeight="1">
      <c r="B155" s="132"/>
      <c r="C155" s="133" t="s">
        <v>804</v>
      </c>
      <c r="D155" s="133" t="s">
        <v>164</v>
      </c>
      <c r="E155" s="134" t="s">
        <v>2431</v>
      </c>
      <c r="F155" s="135" t="s">
        <v>2432</v>
      </c>
      <c r="G155" s="136" t="s">
        <v>212</v>
      </c>
      <c r="H155" s="137">
        <v>156</v>
      </c>
      <c r="I155" s="138"/>
      <c r="J155" s="139">
        <f t="shared" si="10"/>
        <v>0</v>
      </c>
      <c r="K155" s="135" t="s">
        <v>3</v>
      </c>
      <c r="L155" s="33"/>
      <c r="M155" s="140" t="s">
        <v>3</v>
      </c>
      <c r="N155" s="141" t="s">
        <v>44</v>
      </c>
      <c r="P155" s="142">
        <f t="shared" si="11"/>
        <v>0</v>
      </c>
      <c r="Q155" s="142">
        <v>0</v>
      </c>
      <c r="R155" s="142">
        <f t="shared" si="12"/>
        <v>0</v>
      </c>
      <c r="S155" s="142">
        <v>0</v>
      </c>
      <c r="T155" s="143">
        <f t="shared" si="13"/>
        <v>0</v>
      </c>
      <c r="AR155" s="144" t="s">
        <v>822</v>
      </c>
      <c r="AT155" s="144" t="s">
        <v>164</v>
      </c>
      <c r="AU155" s="144" t="s">
        <v>82</v>
      </c>
      <c r="AY155" s="18" t="s">
        <v>161</v>
      </c>
      <c r="BE155" s="145">
        <f t="shared" si="14"/>
        <v>0</v>
      </c>
      <c r="BF155" s="145">
        <f t="shared" si="15"/>
        <v>0</v>
      </c>
      <c r="BG155" s="145">
        <f t="shared" si="16"/>
        <v>0</v>
      </c>
      <c r="BH155" s="145">
        <f t="shared" si="17"/>
        <v>0</v>
      </c>
      <c r="BI155" s="145">
        <f t="shared" si="18"/>
        <v>0</v>
      </c>
      <c r="BJ155" s="18" t="s">
        <v>80</v>
      </c>
      <c r="BK155" s="145">
        <f t="shared" si="19"/>
        <v>0</v>
      </c>
      <c r="BL155" s="18" t="s">
        <v>822</v>
      </c>
      <c r="BM155" s="144" t="s">
        <v>1170</v>
      </c>
    </row>
    <row r="156" spans="2:65" s="1" customFormat="1" ht="16.5" customHeight="1">
      <c r="B156" s="132"/>
      <c r="C156" s="133" t="s">
        <v>814</v>
      </c>
      <c r="D156" s="133" t="s">
        <v>164</v>
      </c>
      <c r="E156" s="134" t="s">
        <v>2433</v>
      </c>
      <c r="F156" s="135" t="s">
        <v>2434</v>
      </c>
      <c r="G156" s="136" t="s">
        <v>212</v>
      </c>
      <c r="H156" s="137">
        <v>150</v>
      </c>
      <c r="I156" s="138"/>
      <c r="J156" s="139">
        <f t="shared" si="10"/>
        <v>0</v>
      </c>
      <c r="K156" s="135" t="s">
        <v>3</v>
      </c>
      <c r="L156" s="33"/>
      <c r="M156" s="140" t="s">
        <v>3</v>
      </c>
      <c r="N156" s="141" t="s">
        <v>44</v>
      </c>
      <c r="P156" s="142">
        <f t="shared" si="11"/>
        <v>0</v>
      </c>
      <c r="Q156" s="142">
        <v>0</v>
      </c>
      <c r="R156" s="142">
        <f t="shared" si="12"/>
        <v>0</v>
      </c>
      <c r="S156" s="142">
        <v>0</v>
      </c>
      <c r="T156" s="143">
        <f t="shared" si="13"/>
        <v>0</v>
      </c>
      <c r="AR156" s="144" t="s">
        <v>822</v>
      </c>
      <c r="AT156" s="144" t="s">
        <v>164</v>
      </c>
      <c r="AU156" s="144" t="s">
        <v>82</v>
      </c>
      <c r="AY156" s="18" t="s">
        <v>161</v>
      </c>
      <c r="BE156" s="145">
        <f t="shared" si="14"/>
        <v>0</v>
      </c>
      <c r="BF156" s="145">
        <f t="shared" si="15"/>
        <v>0</v>
      </c>
      <c r="BG156" s="145">
        <f t="shared" si="16"/>
        <v>0</v>
      </c>
      <c r="BH156" s="145">
        <f t="shared" si="17"/>
        <v>0</v>
      </c>
      <c r="BI156" s="145">
        <f t="shared" si="18"/>
        <v>0</v>
      </c>
      <c r="BJ156" s="18" t="s">
        <v>80</v>
      </c>
      <c r="BK156" s="145">
        <f t="shared" si="19"/>
        <v>0</v>
      </c>
      <c r="BL156" s="18" t="s">
        <v>822</v>
      </c>
      <c r="BM156" s="144" t="s">
        <v>1172</v>
      </c>
    </row>
    <row r="157" spans="2:65" s="1" customFormat="1" ht="21.75" customHeight="1">
      <c r="B157" s="132"/>
      <c r="C157" s="133" t="s">
        <v>822</v>
      </c>
      <c r="D157" s="133" t="s">
        <v>164</v>
      </c>
      <c r="E157" s="134" t="s">
        <v>2435</v>
      </c>
      <c r="F157" s="135" t="s">
        <v>2436</v>
      </c>
      <c r="G157" s="136" t="s">
        <v>212</v>
      </c>
      <c r="H157" s="137">
        <v>1</v>
      </c>
      <c r="I157" s="138"/>
      <c r="J157" s="139">
        <f t="shared" si="10"/>
        <v>0</v>
      </c>
      <c r="K157" s="135" t="s">
        <v>3</v>
      </c>
      <c r="L157" s="33"/>
      <c r="M157" s="140" t="s">
        <v>3</v>
      </c>
      <c r="N157" s="141" t="s">
        <v>44</v>
      </c>
      <c r="P157" s="142">
        <f t="shared" si="11"/>
        <v>0</v>
      </c>
      <c r="Q157" s="142">
        <v>0</v>
      </c>
      <c r="R157" s="142">
        <f t="shared" si="12"/>
        <v>0</v>
      </c>
      <c r="S157" s="142">
        <v>0</v>
      </c>
      <c r="T157" s="143">
        <f t="shared" si="13"/>
        <v>0</v>
      </c>
      <c r="AR157" s="144" t="s">
        <v>822</v>
      </c>
      <c r="AT157" s="144" t="s">
        <v>164</v>
      </c>
      <c r="AU157" s="144" t="s">
        <v>82</v>
      </c>
      <c r="AY157" s="18" t="s">
        <v>161</v>
      </c>
      <c r="BE157" s="145">
        <f t="shared" si="14"/>
        <v>0</v>
      </c>
      <c r="BF157" s="145">
        <f t="shared" si="15"/>
        <v>0</v>
      </c>
      <c r="BG157" s="145">
        <f t="shared" si="16"/>
        <v>0</v>
      </c>
      <c r="BH157" s="145">
        <f t="shared" si="17"/>
        <v>0</v>
      </c>
      <c r="BI157" s="145">
        <f t="shared" si="18"/>
        <v>0</v>
      </c>
      <c r="BJ157" s="18" t="s">
        <v>80</v>
      </c>
      <c r="BK157" s="145">
        <f t="shared" si="19"/>
        <v>0</v>
      </c>
      <c r="BL157" s="18" t="s">
        <v>822</v>
      </c>
      <c r="BM157" s="144" t="s">
        <v>1174</v>
      </c>
    </row>
    <row r="158" spans="2:65" s="1" customFormat="1" ht="16.5" customHeight="1">
      <c r="B158" s="132"/>
      <c r="C158" s="133" t="s">
        <v>828</v>
      </c>
      <c r="D158" s="133" t="s">
        <v>164</v>
      </c>
      <c r="E158" s="134" t="s">
        <v>2437</v>
      </c>
      <c r="F158" s="135" t="s">
        <v>2438</v>
      </c>
      <c r="G158" s="136" t="s">
        <v>212</v>
      </c>
      <c r="H158" s="137">
        <v>1</v>
      </c>
      <c r="I158" s="138"/>
      <c r="J158" s="139">
        <f t="shared" si="10"/>
        <v>0</v>
      </c>
      <c r="K158" s="135" t="s">
        <v>3</v>
      </c>
      <c r="L158" s="33"/>
      <c r="M158" s="140" t="s">
        <v>3</v>
      </c>
      <c r="N158" s="141" t="s">
        <v>44</v>
      </c>
      <c r="P158" s="142">
        <f t="shared" si="11"/>
        <v>0</v>
      </c>
      <c r="Q158" s="142">
        <v>0</v>
      </c>
      <c r="R158" s="142">
        <f t="shared" si="12"/>
        <v>0</v>
      </c>
      <c r="S158" s="142">
        <v>0</v>
      </c>
      <c r="T158" s="143">
        <f t="shared" si="13"/>
        <v>0</v>
      </c>
      <c r="AR158" s="144" t="s">
        <v>822</v>
      </c>
      <c r="AT158" s="144" t="s">
        <v>164</v>
      </c>
      <c r="AU158" s="144" t="s">
        <v>82</v>
      </c>
      <c r="AY158" s="18" t="s">
        <v>161</v>
      </c>
      <c r="BE158" s="145">
        <f t="shared" si="14"/>
        <v>0</v>
      </c>
      <c r="BF158" s="145">
        <f t="shared" si="15"/>
        <v>0</v>
      </c>
      <c r="BG158" s="145">
        <f t="shared" si="16"/>
        <v>0</v>
      </c>
      <c r="BH158" s="145">
        <f t="shared" si="17"/>
        <v>0</v>
      </c>
      <c r="BI158" s="145">
        <f t="shared" si="18"/>
        <v>0</v>
      </c>
      <c r="BJ158" s="18" t="s">
        <v>80</v>
      </c>
      <c r="BK158" s="145">
        <f t="shared" si="19"/>
        <v>0</v>
      </c>
      <c r="BL158" s="18" t="s">
        <v>822</v>
      </c>
      <c r="BM158" s="144" t="s">
        <v>1179</v>
      </c>
    </row>
    <row r="159" spans="2:65" s="1" customFormat="1" ht="16.5" customHeight="1">
      <c r="B159" s="132"/>
      <c r="C159" s="133" t="s">
        <v>833</v>
      </c>
      <c r="D159" s="133" t="s">
        <v>164</v>
      </c>
      <c r="E159" s="134" t="s">
        <v>2439</v>
      </c>
      <c r="F159" s="135" t="s">
        <v>2440</v>
      </c>
      <c r="G159" s="136" t="s">
        <v>212</v>
      </c>
      <c r="H159" s="137">
        <v>1</v>
      </c>
      <c r="I159" s="138"/>
      <c r="J159" s="139">
        <f t="shared" si="10"/>
        <v>0</v>
      </c>
      <c r="K159" s="135" t="s">
        <v>3</v>
      </c>
      <c r="L159" s="33"/>
      <c r="M159" s="140" t="s">
        <v>3</v>
      </c>
      <c r="N159" s="141" t="s">
        <v>44</v>
      </c>
      <c r="P159" s="142">
        <f t="shared" si="11"/>
        <v>0</v>
      </c>
      <c r="Q159" s="142">
        <v>0</v>
      </c>
      <c r="R159" s="142">
        <f t="shared" si="12"/>
        <v>0</v>
      </c>
      <c r="S159" s="142">
        <v>0</v>
      </c>
      <c r="T159" s="143">
        <f t="shared" si="13"/>
        <v>0</v>
      </c>
      <c r="AR159" s="144" t="s">
        <v>822</v>
      </c>
      <c r="AT159" s="144" t="s">
        <v>164</v>
      </c>
      <c r="AU159" s="144" t="s">
        <v>82</v>
      </c>
      <c r="AY159" s="18" t="s">
        <v>161</v>
      </c>
      <c r="BE159" s="145">
        <f t="shared" si="14"/>
        <v>0</v>
      </c>
      <c r="BF159" s="145">
        <f t="shared" si="15"/>
        <v>0</v>
      </c>
      <c r="BG159" s="145">
        <f t="shared" si="16"/>
        <v>0</v>
      </c>
      <c r="BH159" s="145">
        <f t="shared" si="17"/>
        <v>0</v>
      </c>
      <c r="BI159" s="145">
        <f t="shared" si="18"/>
        <v>0</v>
      </c>
      <c r="BJ159" s="18" t="s">
        <v>80</v>
      </c>
      <c r="BK159" s="145">
        <f t="shared" si="19"/>
        <v>0</v>
      </c>
      <c r="BL159" s="18" t="s">
        <v>822</v>
      </c>
      <c r="BM159" s="144" t="s">
        <v>1180</v>
      </c>
    </row>
    <row r="160" spans="2:65" s="1" customFormat="1" ht="21.75" customHeight="1">
      <c r="B160" s="132"/>
      <c r="C160" s="133" t="s">
        <v>837</v>
      </c>
      <c r="D160" s="133" t="s">
        <v>164</v>
      </c>
      <c r="E160" s="134" t="s">
        <v>2441</v>
      </c>
      <c r="F160" s="135" t="s">
        <v>2442</v>
      </c>
      <c r="G160" s="136" t="s">
        <v>212</v>
      </c>
      <c r="H160" s="137">
        <v>74</v>
      </c>
      <c r="I160" s="138"/>
      <c r="J160" s="139">
        <f t="shared" si="10"/>
        <v>0</v>
      </c>
      <c r="K160" s="135" t="s">
        <v>3</v>
      </c>
      <c r="L160" s="33"/>
      <c r="M160" s="140" t="s">
        <v>3</v>
      </c>
      <c r="N160" s="141" t="s">
        <v>44</v>
      </c>
      <c r="P160" s="142">
        <f t="shared" si="11"/>
        <v>0</v>
      </c>
      <c r="Q160" s="142">
        <v>0</v>
      </c>
      <c r="R160" s="142">
        <f t="shared" si="12"/>
        <v>0</v>
      </c>
      <c r="S160" s="142">
        <v>0</v>
      </c>
      <c r="T160" s="143">
        <f t="shared" si="13"/>
        <v>0</v>
      </c>
      <c r="AR160" s="144" t="s">
        <v>822</v>
      </c>
      <c r="AT160" s="144" t="s">
        <v>164</v>
      </c>
      <c r="AU160" s="144" t="s">
        <v>82</v>
      </c>
      <c r="AY160" s="18" t="s">
        <v>161</v>
      </c>
      <c r="BE160" s="145">
        <f t="shared" si="14"/>
        <v>0</v>
      </c>
      <c r="BF160" s="145">
        <f t="shared" si="15"/>
        <v>0</v>
      </c>
      <c r="BG160" s="145">
        <f t="shared" si="16"/>
        <v>0</v>
      </c>
      <c r="BH160" s="145">
        <f t="shared" si="17"/>
        <v>0</v>
      </c>
      <c r="BI160" s="145">
        <f t="shared" si="18"/>
        <v>0</v>
      </c>
      <c r="BJ160" s="18" t="s">
        <v>80</v>
      </c>
      <c r="BK160" s="145">
        <f t="shared" si="19"/>
        <v>0</v>
      </c>
      <c r="BL160" s="18" t="s">
        <v>822</v>
      </c>
      <c r="BM160" s="144" t="s">
        <v>1181</v>
      </c>
    </row>
    <row r="161" spans="2:65" s="1" customFormat="1" ht="16.5" customHeight="1">
      <c r="B161" s="132"/>
      <c r="C161" s="133" t="s">
        <v>843</v>
      </c>
      <c r="D161" s="133" t="s">
        <v>164</v>
      </c>
      <c r="E161" s="134" t="s">
        <v>2443</v>
      </c>
      <c r="F161" s="135" t="s">
        <v>2444</v>
      </c>
      <c r="G161" s="136" t="s">
        <v>212</v>
      </c>
      <c r="H161" s="137">
        <v>1</v>
      </c>
      <c r="I161" s="138"/>
      <c r="J161" s="139">
        <f t="shared" si="10"/>
        <v>0</v>
      </c>
      <c r="K161" s="135" t="s">
        <v>3</v>
      </c>
      <c r="L161" s="33"/>
      <c r="M161" s="140" t="s">
        <v>3</v>
      </c>
      <c r="N161" s="141" t="s">
        <v>44</v>
      </c>
      <c r="P161" s="142">
        <f t="shared" si="11"/>
        <v>0</v>
      </c>
      <c r="Q161" s="142">
        <v>0</v>
      </c>
      <c r="R161" s="142">
        <f t="shared" si="12"/>
        <v>0</v>
      </c>
      <c r="S161" s="142">
        <v>0</v>
      </c>
      <c r="T161" s="143">
        <f t="shared" si="13"/>
        <v>0</v>
      </c>
      <c r="AR161" s="144" t="s">
        <v>822</v>
      </c>
      <c r="AT161" s="144" t="s">
        <v>164</v>
      </c>
      <c r="AU161" s="144" t="s">
        <v>82</v>
      </c>
      <c r="AY161" s="18" t="s">
        <v>161</v>
      </c>
      <c r="BE161" s="145">
        <f t="shared" si="14"/>
        <v>0</v>
      </c>
      <c r="BF161" s="145">
        <f t="shared" si="15"/>
        <v>0</v>
      </c>
      <c r="BG161" s="145">
        <f t="shared" si="16"/>
        <v>0</v>
      </c>
      <c r="BH161" s="145">
        <f t="shared" si="17"/>
        <v>0</v>
      </c>
      <c r="BI161" s="145">
        <f t="shared" si="18"/>
        <v>0</v>
      </c>
      <c r="BJ161" s="18" t="s">
        <v>80</v>
      </c>
      <c r="BK161" s="145">
        <f t="shared" si="19"/>
        <v>0</v>
      </c>
      <c r="BL161" s="18" t="s">
        <v>822</v>
      </c>
      <c r="BM161" s="144" t="s">
        <v>1189</v>
      </c>
    </row>
    <row r="162" spans="2:65" s="1" customFormat="1" ht="16.5" customHeight="1">
      <c r="B162" s="132"/>
      <c r="C162" s="133" t="s">
        <v>848</v>
      </c>
      <c r="D162" s="133" t="s">
        <v>164</v>
      </c>
      <c r="E162" s="134" t="s">
        <v>3919</v>
      </c>
      <c r="F162" s="135" t="s">
        <v>3920</v>
      </c>
      <c r="G162" s="136" t="s">
        <v>340</v>
      </c>
      <c r="H162" s="137">
        <v>14500</v>
      </c>
      <c r="I162" s="138"/>
      <c r="J162" s="139">
        <f t="shared" si="10"/>
        <v>0</v>
      </c>
      <c r="K162" s="135" t="s">
        <v>3</v>
      </c>
      <c r="L162" s="33"/>
      <c r="M162" s="140" t="s">
        <v>3</v>
      </c>
      <c r="N162" s="141" t="s">
        <v>44</v>
      </c>
      <c r="P162" s="142">
        <f t="shared" si="11"/>
        <v>0</v>
      </c>
      <c r="Q162" s="142">
        <v>0</v>
      </c>
      <c r="R162" s="142">
        <f t="shared" si="12"/>
        <v>0</v>
      </c>
      <c r="S162" s="142">
        <v>0</v>
      </c>
      <c r="T162" s="143">
        <f t="shared" si="13"/>
        <v>0</v>
      </c>
      <c r="AR162" s="144" t="s">
        <v>822</v>
      </c>
      <c r="AT162" s="144" t="s">
        <v>164</v>
      </c>
      <c r="AU162" s="144" t="s">
        <v>82</v>
      </c>
      <c r="AY162" s="18" t="s">
        <v>161</v>
      </c>
      <c r="BE162" s="145">
        <f t="shared" si="14"/>
        <v>0</v>
      </c>
      <c r="BF162" s="145">
        <f t="shared" si="15"/>
        <v>0</v>
      </c>
      <c r="BG162" s="145">
        <f t="shared" si="16"/>
        <v>0</v>
      </c>
      <c r="BH162" s="145">
        <f t="shared" si="17"/>
        <v>0</v>
      </c>
      <c r="BI162" s="145">
        <f t="shared" si="18"/>
        <v>0</v>
      </c>
      <c r="BJ162" s="18" t="s">
        <v>80</v>
      </c>
      <c r="BK162" s="145">
        <f t="shared" si="19"/>
        <v>0</v>
      </c>
      <c r="BL162" s="18" t="s">
        <v>822</v>
      </c>
      <c r="BM162" s="144" t="s">
        <v>1197</v>
      </c>
    </row>
    <row r="163" spans="2:65" s="1" customFormat="1" ht="16.5" customHeight="1">
      <c r="B163" s="132"/>
      <c r="C163" s="133" t="s">
        <v>852</v>
      </c>
      <c r="D163" s="133" t="s">
        <v>164</v>
      </c>
      <c r="E163" s="134" t="s">
        <v>2461</v>
      </c>
      <c r="F163" s="135" t="s">
        <v>2462</v>
      </c>
      <c r="G163" s="136" t="s">
        <v>212</v>
      </c>
      <c r="H163" s="137">
        <v>148</v>
      </c>
      <c r="I163" s="138"/>
      <c r="J163" s="139">
        <f t="shared" si="10"/>
        <v>0</v>
      </c>
      <c r="K163" s="135" t="s">
        <v>3</v>
      </c>
      <c r="L163" s="33"/>
      <c r="M163" s="140" t="s">
        <v>3</v>
      </c>
      <c r="N163" s="141" t="s">
        <v>44</v>
      </c>
      <c r="P163" s="142">
        <f t="shared" si="11"/>
        <v>0</v>
      </c>
      <c r="Q163" s="142">
        <v>0</v>
      </c>
      <c r="R163" s="142">
        <f t="shared" si="12"/>
        <v>0</v>
      </c>
      <c r="S163" s="142">
        <v>0</v>
      </c>
      <c r="T163" s="143">
        <f t="shared" si="13"/>
        <v>0</v>
      </c>
      <c r="AR163" s="144" t="s">
        <v>822</v>
      </c>
      <c r="AT163" s="144" t="s">
        <v>164</v>
      </c>
      <c r="AU163" s="144" t="s">
        <v>82</v>
      </c>
      <c r="AY163" s="18" t="s">
        <v>161</v>
      </c>
      <c r="BE163" s="145">
        <f t="shared" si="14"/>
        <v>0</v>
      </c>
      <c r="BF163" s="145">
        <f t="shared" si="15"/>
        <v>0</v>
      </c>
      <c r="BG163" s="145">
        <f t="shared" si="16"/>
        <v>0</v>
      </c>
      <c r="BH163" s="145">
        <f t="shared" si="17"/>
        <v>0</v>
      </c>
      <c r="BI163" s="145">
        <f t="shared" si="18"/>
        <v>0</v>
      </c>
      <c r="BJ163" s="18" t="s">
        <v>80</v>
      </c>
      <c r="BK163" s="145">
        <f t="shared" si="19"/>
        <v>0</v>
      </c>
      <c r="BL163" s="18" t="s">
        <v>822</v>
      </c>
      <c r="BM163" s="144" t="s">
        <v>1205</v>
      </c>
    </row>
    <row r="164" spans="2:65" s="1" customFormat="1" ht="21.75" customHeight="1">
      <c r="B164" s="132"/>
      <c r="C164" s="133" t="s">
        <v>856</v>
      </c>
      <c r="D164" s="133" t="s">
        <v>164</v>
      </c>
      <c r="E164" s="134" t="s">
        <v>2463</v>
      </c>
      <c r="F164" s="135" t="s">
        <v>2464</v>
      </c>
      <c r="G164" s="136" t="s">
        <v>212</v>
      </c>
      <c r="H164" s="137">
        <v>4</v>
      </c>
      <c r="I164" s="138"/>
      <c r="J164" s="139">
        <f t="shared" si="10"/>
        <v>0</v>
      </c>
      <c r="K164" s="135" t="s">
        <v>3</v>
      </c>
      <c r="L164" s="33"/>
      <c r="M164" s="140" t="s">
        <v>3</v>
      </c>
      <c r="N164" s="141" t="s">
        <v>44</v>
      </c>
      <c r="P164" s="142">
        <f t="shared" si="11"/>
        <v>0</v>
      </c>
      <c r="Q164" s="142">
        <v>0</v>
      </c>
      <c r="R164" s="142">
        <f t="shared" si="12"/>
        <v>0</v>
      </c>
      <c r="S164" s="142">
        <v>0</v>
      </c>
      <c r="T164" s="143">
        <f t="shared" si="13"/>
        <v>0</v>
      </c>
      <c r="AR164" s="144" t="s">
        <v>822</v>
      </c>
      <c r="AT164" s="144" t="s">
        <v>164</v>
      </c>
      <c r="AU164" s="144" t="s">
        <v>82</v>
      </c>
      <c r="AY164" s="18" t="s">
        <v>161</v>
      </c>
      <c r="BE164" s="145">
        <f t="shared" si="14"/>
        <v>0</v>
      </c>
      <c r="BF164" s="145">
        <f t="shared" si="15"/>
        <v>0</v>
      </c>
      <c r="BG164" s="145">
        <f t="shared" si="16"/>
        <v>0</v>
      </c>
      <c r="BH164" s="145">
        <f t="shared" si="17"/>
        <v>0</v>
      </c>
      <c r="BI164" s="145">
        <f t="shared" si="18"/>
        <v>0</v>
      </c>
      <c r="BJ164" s="18" t="s">
        <v>80</v>
      </c>
      <c r="BK164" s="145">
        <f t="shared" si="19"/>
        <v>0</v>
      </c>
      <c r="BL164" s="18" t="s">
        <v>822</v>
      </c>
      <c r="BM164" s="144" t="s">
        <v>1209</v>
      </c>
    </row>
    <row r="165" spans="2:63" s="11" customFormat="1" ht="22.9" customHeight="1">
      <c r="B165" s="120"/>
      <c r="D165" s="121" t="s">
        <v>72</v>
      </c>
      <c r="E165" s="130" t="s">
        <v>2468</v>
      </c>
      <c r="F165" s="130" t="s">
        <v>2469</v>
      </c>
      <c r="I165" s="123"/>
      <c r="J165" s="131">
        <f>BK165</f>
        <v>0</v>
      </c>
      <c r="L165" s="120"/>
      <c r="M165" s="125"/>
      <c r="P165" s="126">
        <f>SUM(P166:P184)</f>
        <v>0</v>
      </c>
      <c r="R165" s="126">
        <f>SUM(R166:R184)</f>
        <v>0</v>
      </c>
      <c r="T165" s="127">
        <f>SUM(T166:T184)</f>
        <v>0</v>
      </c>
      <c r="AR165" s="121" t="s">
        <v>199</v>
      </c>
      <c r="AT165" s="128" t="s">
        <v>72</v>
      </c>
      <c r="AU165" s="128" t="s">
        <v>80</v>
      </c>
      <c r="AY165" s="121" t="s">
        <v>161</v>
      </c>
      <c r="BK165" s="129">
        <f>SUM(BK166:BK184)</f>
        <v>0</v>
      </c>
    </row>
    <row r="166" spans="2:65" s="1" customFormat="1" ht="24.2" customHeight="1">
      <c r="B166" s="132"/>
      <c r="C166" s="133" t="s">
        <v>861</v>
      </c>
      <c r="D166" s="133" t="s">
        <v>164</v>
      </c>
      <c r="E166" s="134" t="s">
        <v>2470</v>
      </c>
      <c r="F166" s="135" t="s">
        <v>2471</v>
      </c>
      <c r="G166" s="136" t="s">
        <v>212</v>
      </c>
      <c r="H166" s="137">
        <v>104</v>
      </c>
      <c r="I166" s="138"/>
      <c r="J166" s="139">
        <f aca="true" t="shared" si="20" ref="J166:J184">ROUND(I166*H166,2)</f>
        <v>0</v>
      </c>
      <c r="K166" s="135" t="s">
        <v>3</v>
      </c>
      <c r="L166" s="33"/>
      <c r="M166" s="140" t="s">
        <v>3</v>
      </c>
      <c r="N166" s="141" t="s">
        <v>44</v>
      </c>
      <c r="P166" s="142">
        <f aca="true" t="shared" si="21" ref="P166:P184">O166*H166</f>
        <v>0</v>
      </c>
      <c r="Q166" s="142">
        <v>0</v>
      </c>
      <c r="R166" s="142">
        <f aca="true" t="shared" si="22" ref="R166:R184">Q166*H166</f>
        <v>0</v>
      </c>
      <c r="S166" s="142">
        <v>0</v>
      </c>
      <c r="T166" s="143">
        <f aca="true" t="shared" si="23" ref="T166:T184">S166*H166</f>
        <v>0</v>
      </c>
      <c r="AR166" s="144" t="s">
        <v>822</v>
      </c>
      <c r="AT166" s="144" t="s">
        <v>164</v>
      </c>
      <c r="AU166" s="144" t="s">
        <v>82</v>
      </c>
      <c r="AY166" s="18" t="s">
        <v>161</v>
      </c>
      <c r="BE166" s="145">
        <f aca="true" t="shared" si="24" ref="BE166:BE184">IF(N166="základní",J166,0)</f>
        <v>0</v>
      </c>
      <c r="BF166" s="145">
        <f aca="true" t="shared" si="25" ref="BF166:BF184">IF(N166="snížená",J166,0)</f>
        <v>0</v>
      </c>
      <c r="BG166" s="145">
        <f aca="true" t="shared" si="26" ref="BG166:BG184">IF(N166="zákl. přenesená",J166,0)</f>
        <v>0</v>
      </c>
      <c r="BH166" s="145">
        <f aca="true" t="shared" si="27" ref="BH166:BH184">IF(N166="sníž. přenesená",J166,0)</f>
        <v>0</v>
      </c>
      <c r="BI166" s="145">
        <f aca="true" t="shared" si="28" ref="BI166:BI184">IF(N166="nulová",J166,0)</f>
        <v>0</v>
      </c>
      <c r="BJ166" s="18" t="s">
        <v>80</v>
      </c>
      <c r="BK166" s="145">
        <f aca="true" t="shared" si="29" ref="BK166:BK184">ROUND(I166*H166,2)</f>
        <v>0</v>
      </c>
      <c r="BL166" s="18" t="s">
        <v>822</v>
      </c>
      <c r="BM166" s="144" t="s">
        <v>1212</v>
      </c>
    </row>
    <row r="167" spans="2:65" s="1" customFormat="1" ht="24.2" customHeight="1">
      <c r="B167" s="132"/>
      <c r="C167" s="133" t="s">
        <v>865</v>
      </c>
      <c r="D167" s="133" t="s">
        <v>164</v>
      </c>
      <c r="E167" s="134" t="s">
        <v>2472</v>
      </c>
      <c r="F167" s="135" t="s">
        <v>2473</v>
      </c>
      <c r="G167" s="136" t="s">
        <v>212</v>
      </c>
      <c r="H167" s="137">
        <v>14</v>
      </c>
      <c r="I167" s="138"/>
      <c r="J167" s="139">
        <f t="shared" si="20"/>
        <v>0</v>
      </c>
      <c r="K167" s="135" t="s">
        <v>3</v>
      </c>
      <c r="L167" s="33"/>
      <c r="M167" s="140" t="s">
        <v>3</v>
      </c>
      <c r="N167" s="141" t="s">
        <v>44</v>
      </c>
      <c r="P167" s="142">
        <f t="shared" si="21"/>
        <v>0</v>
      </c>
      <c r="Q167" s="142">
        <v>0</v>
      </c>
      <c r="R167" s="142">
        <f t="shared" si="22"/>
        <v>0</v>
      </c>
      <c r="S167" s="142">
        <v>0</v>
      </c>
      <c r="T167" s="143">
        <f t="shared" si="23"/>
        <v>0</v>
      </c>
      <c r="AR167" s="144" t="s">
        <v>822</v>
      </c>
      <c r="AT167" s="144" t="s">
        <v>164</v>
      </c>
      <c r="AU167" s="144" t="s">
        <v>82</v>
      </c>
      <c r="AY167" s="18" t="s">
        <v>161</v>
      </c>
      <c r="BE167" s="145">
        <f t="shared" si="24"/>
        <v>0</v>
      </c>
      <c r="BF167" s="145">
        <f t="shared" si="25"/>
        <v>0</v>
      </c>
      <c r="BG167" s="145">
        <f t="shared" si="26"/>
        <v>0</v>
      </c>
      <c r="BH167" s="145">
        <f t="shared" si="27"/>
        <v>0</v>
      </c>
      <c r="BI167" s="145">
        <f t="shared" si="28"/>
        <v>0</v>
      </c>
      <c r="BJ167" s="18" t="s">
        <v>80</v>
      </c>
      <c r="BK167" s="145">
        <f t="shared" si="29"/>
        <v>0</v>
      </c>
      <c r="BL167" s="18" t="s">
        <v>822</v>
      </c>
      <c r="BM167" s="144" t="s">
        <v>1222</v>
      </c>
    </row>
    <row r="168" spans="2:65" s="1" customFormat="1" ht="33" customHeight="1">
      <c r="B168" s="132"/>
      <c r="C168" s="133" t="s">
        <v>869</v>
      </c>
      <c r="D168" s="133" t="s">
        <v>164</v>
      </c>
      <c r="E168" s="134" t="s">
        <v>2476</v>
      </c>
      <c r="F168" s="135" t="s">
        <v>2477</v>
      </c>
      <c r="G168" s="136" t="s">
        <v>212</v>
      </c>
      <c r="H168" s="137">
        <v>4</v>
      </c>
      <c r="I168" s="138"/>
      <c r="J168" s="139">
        <f t="shared" si="20"/>
        <v>0</v>
      </c>
      <c r="K168" s="135" t="s">
        <v>3</v>
      </c>
      <c r="L168" s="33"/>
      <c r="M168" s="140" t="s">
        <v>3</v>
      </c>
      <c r="N168" s="141" t="s">
        <v>44</v>
      </c>
      <c r="P168" s="142">
        <f t="shared" si="21"/>
        <v>0</v>
      </c>
      <c r="Q168" s="142">
        <v>0</v>
      </c>
      <c r="R168" s="142">
        <f t="shared" si="22"/>
        <v>0</v>
      </c>
      <c r="S168" s="142">
        <v>0</v>
      </c>
      <c r="T168" s="143">
        <f t="shared" si="23"/>
        <v>0</v>
      </c>
      <c r="AR168" s="144" t="s">
        <v>822</v>
      </c>
      <c r="AT168" s="144" t="s">
        <v>164</v>
      </c>
      <c r="AU168" s="144" t="s">
        <v>82</v>
      </c>
      <c r="AY168" s="18" t="s">
        <v>161</v>
      </c>
      <c r="BE168" s="145">
        <f t="shared" si="24"/>
        <v>0</v>
      </c>
      <c r="BF168" s="145">
        <f t="shared" si="25"/>
        <v>0</v>
      </c>
      <c r="BG168" s="145">
        <f t="shared" si="26"/>
        <v>0</v>
      </c>
      <c r="BH168" s="145">
        <f t="shared" si="27"/>
        <v>0</v>
      </c>
      <c r="BI168" s="145">
        <f t="shared" si="28"/>
        <v>0</v>
      </c>
      <c r="BJ168" s="18" t="s">
        <v>80</v>
      </c>
      <c r="BK168" s="145">
        <f t="shared" si="29"/>
        <v>0</v>
      </c>
      <c r="BL168" s="18" t="s">
        <v>822</v>
      </c>
      <c r="BM168" s="144" t="s">
        <v>1238</v>
      </c>
    </row>
    <row r="169" spans="2:65" s="1" customFormat="1" ht="33" customHeight="1">
      <c r="B169" s="132"/>
      <c r="C169" s="133" t="s">
        <v>873</v>
      </c>
      <c r="D169" s="133" t="s">
        <v>164</v>
      </c>
      <c r="E169" s="134" t="s">
        <v>2478</v>
      </c>
      <c r="F169" s="135" t="s">
        <v>2479</v>
      </c>
      <c r="G169" s="136" t="s">
        <v>212</v>
      </c>
      <c r="H169" s="137">
        <v>4</v>
      </c>
      <c r="I169" s="138"/>
      <c r="J169" s="139">
        <f t="shared" si="20"/>
        <v>0</v>
      </c>
      <c r="K169" s="135" t="s">
        <v>3</v>
      </c>
      <c r="L169" s="33"/>
      <c r="M169" s="140" t="s">
        <v>3</v>
      </c>
      <c r="N169" s="141" t="s">
        <v>44</v>
      </c>
      <c r="P169" s="142">
        <f t="shared" si="21"/>
        <v>0</v>
      </c>
      <c r="Q169" s="142">
        <v>0</v>
      </c>
      <c r="R169" s="142">
        <f t="shared" si="22"/>
        <v>0</v>
      </c>
      <c r="S169" s="142">
        <v>0</v>
      </c>
      <c r="T169" s="143">
        <f t="shared" si="23"/>
        <v>0</v>
      </c>
      <c r="AR169" s="144" t="s">
        <v>822</v>
      </c>
      <c r="AT169" s="144" t="s">
        <v>164</v>
      </c>
      <c r="AU169" s="144" t="s">
        <v>82</v>
      </c>
      <c r="AY169" s="18" t="s">
        <v>161</v>
      </c>
      <c r="BE169" s="145">
        <f t="shared" si="24"/>
        <v>0</v>
      </c>
      <c r="BF169" s="145">
        <f t="shared" si="25"/>
        <v>0</v>
      </c>
      <c r="BG169" s="145">
        <f t="shared" si="26"/>
        <v>0</v>
      </c>
      <c r="BH169" s="145">
        <f t="shared" si="27"/>
        <v>0</v>
      </c>
      <c r="BI169" s="145">
        <f t="shared" si="28"/>
        <v>0</v>
      </c>
      <c r="BJ169" s="18" t="s">
        <v>80</v>
      </c>
      <c r="BK169" s="145">
        <f t="shared" si="29"/>
        <v>0</v>
      </c>
      <c r="BL169" s="18" t="s">
        <v>822</v>
      </c>
      <c r="BM169" s="144" t="s">
        <v>908</v>
      </c>
    </row>
    <row r="170" spans="2:65" s="1" customFormat="1" ht="33" customHeight="1">
      <c r="B170" s="132"/>
      <c r="C170" s="133" t="s">
        <v>877</v>
      </c>
      <c r="D170" s="133" t="s">
        <v>164</v>
      </c>
      <c r="E170" s="134" t="s">
        <v>2480</v>
      </c>
      <c r="F170" s="135" t="s">
        <v>2481</v>
      </c>
      <c r="G170" s="136" t="s">
        <v>212</v>
      </c>
      <c r="H170" s="137">
        <v>33</v>
      </c>
      <c r="I170" s="138"/>
      <c r="J170" s="139">
        <f t="shared" si="20"/>
        <v>0</v>
      </c>
      <c r="K170" s="135" t="s">
        <v>3</v>
      </c>
      <c r="L170" s="33"/>
      <c r="M170" s="140" t="s">
        <v>3</v>
      </c>
      <c r="N170" s="141" t="s">
        <v>44</v>
      </c>
      <c r="P170" s="142">
        <f t="shared" si="21"/>
        <v>0</v>
      </c>
      <c r="Q170" s="142">
        <v>0</v>
      </c>
      <c r="R170" s="142">
        <f t="shared" si="22"/>
        <v>0</v>
      </c>
      <c r="S170" s="142">
        <v>0</v>
      </c>
      <c r="T170" s="143">
        <f t="shared" si="23"/>
        <v>0</v>
      </c>
      <c r="AR170" s="144" t="s">
        <v>822</v>
      </c>
      <c r="AT170" s="144" t="s">
        <v>164</v>
      </c>
      <c r="AU170" s="144" t="s">
        <v>82</v>
      </c>
      <c r="AY170" s="18" t="s">
        <v>161</v>
      </c>
      <c r="BE170" s="145">
        <f t="shared" si="24"/>
        <v>0</v>
      </c>
      <c r="BF170" s="145">
        <f t="shared" si="25"/>
        <v>0</v>
      </c>
      <c r="BG170" s="145">
        <f t="shared" si="26"/>
        <v>0</v>
      </c>
      <c r="BH170" s="145">
        <f t="shared" si="27"/>
        <v>0</v>
      </c>
      <c r="BI170" s="145">
        <f t="shared" si="28"/>
        <v>0</v>
      </c>
      <c r="BJ170" s="18" t="s">
        <v>80</v>
      </c>
      <c r="BK170" s="145">
        <f t="shared" si="29"/>
        <v>0</v>
      </c>
      <c r="BL170" s="18" t="s">
        <v>822</v>
      </c>
      <c r="BM170" s="144" t="s">
        <v>1277</v>
      </c>
    </row>
    <row r="171" spans="2:65" s="1" customFormat="1" ht="33" customHeight="1">
      <c r="B171" s="132"/>
      <c r="C171" s="133" t="s">
        <v>881</v>
      </c>
      <c r="D171" s="133" t="s">
        <v>164</v>
      </c>
      <c r="E171" s="134" t="s">
        <v>3921</v>
      </c>
      <c r="F171" s="135" t="s">
        <v>3922</v>
      </c>
      <c r="G171" s="136" t="s">
        <v>212</v>
      </c>
      <c r="H171" s="137">
        <v>13</v>
      </c>
      <c r="I171" s="138"/>
      <c r="J171" s="139">
        <f t="shared" si="20"/>
        <v>0</v>
      </c>
      <c r="K171" s="135" t="s">
        <v>3</v>
      </c>
      <c r="L171" s="33"/>
      <c r="M171" s="140" t="s">
        <v>3</v>
      </c>
      <c r="N171" s="141" t="s">
        <v>44</v>
      </c>
      <c r="P171" s="142">
        <f t="shared" si="21"/>
        <v>0</v>
      </c>
      <c r="Q171" s="142">
        <v>0</v>
      </c>
      <c r="R171" s="142">
        <f t="shared" si="22"/>
        <v>0</v>
      </c>
      <c r="S171" s="142">
        <v>0</v>
      </c>
      <c r="T171" s="143">
        <f t="shared" si="23"/>
        <v>0</v>
      </c>
      <c r="AR171" s="144" t="s">
        <v>822</v>
      </c>
      <c r="AT171" s="144" t="s">
        <v>164</v>
      </c>
      <c r="AU171" s="144" t="s">
        <v>82</v>
      </c>
      <c r="AY171" s="18" t="s">
        <v>161</v>
      </c>
      <c r="BE171" s="145">
        <f t="shared" si="24"/>
        <v>0</v>
      </c>
      <c r="BF171" s="145">
        <f t="shared" si="25"/>
        <v>0</v>
      </c>
      <c r="BG171" s="145">
        <f t="shared" si="26"/>
        <v>0</v>
      </c>
      <c r="BH171" s="145">
        <f t="shared" si="27"/>
        <v>0</v>
      </c>
      <c r="BI171" s="145">
        <f t="shared" si="28"/>
        <v>0</v>
      </c>
      <c r="BJ171" s="18" t="s">
        <v>80</v>
      </c>
      <c r="BK171" s="145">
        <f t="shared" si="29"/>
        <v>0</v>
      </c>
      <c r="BL171" s="18" t="s">
        <v>822</v>
      </c>
      <c r="BM171" s="144" t="s">
        <v>1300</v>
      </c>
    </row>
    <row r="172" spans="2:65" s="1" customFormat="1" ht="33" customHeight="1">
      <c r="B172" s="132"/>
      <c r="C172" s="133" t="s">
        <v>887</v>
      </c>
      <c r="D172" s="133" t="s">
        <v>164</v>
      </c>
      <c r="E172" s="134" t="s">
        <v>3923</v>
      </c>
      <c r="F172" s="135" t="s">
        <v>3924</v>
      </c>
      <c r="G172" s="136" t="s">
        <v>212</v>
      </c>
      <c r="H172" s="137">
        <v>3</v>
      </c>
      <c r="I172" s="138"/>
      <c r="J172" s="139">
        <f t="shared" si="20"/>
        <v>0</v>
      </c>
      <c r="K172" s="135" t="s">
        <v>3</v>
      </c>
      <c r="L172" s="33"/>
      <c r="M172" s="140" t="s">
        <v>3</v>
      </c>
      <c r="N172" s="141" t="s">
        <v>44</v>
      </c>
      <c r="P172" s="142">
        <f t="shared" si="21"/>
        <v>0</v>
      </c>
      <c r="Q172" s="142">
        <v>0</v>
      </c>
      <c r="R172" s="142">
        <f t="shared" si="22"/>
        <v>0</v>
      </c>
      <c r="S172" s="142">
        <v>0</v>
      </c>
      <c r="T172" s="143">
        <f t="shared" si="23"/>
        <v>0</v>
      </c>
      <c r="AR172" s="144" t="s">
        <v>822</v>
      </c>
      <c r="AT172" s="144" t="s">
        <v>164</v>
      </c>
      <c r="AU172" s="144" t="s">
        <v>82</v>
      </c>
      <c r="AY172" s="18" t="s">
        <v>161</v>
      </c>
      <c r="BE172" s="145">
        <f t="shared" si="24"/>
        <v>0</v>
      </c>
      <c r="BF172" s="145">
        <f t="shared" si="25"/>
        <v>0</v>
      </c>
      <c r="BG172" s="145">
        <f t="shared" si="26"/>
        <v>0</v>
      </c>
      <c r="BH172" s="145">
        <f t="shared" si="27"/>
        <v>0</v>
      </c>
      <c r="BI172" s="145">
        <f t="shared" si="28"/>
        <v>0</v>
      </c>
      <c r="BJ172" s="18" t="s">
        <v>80</v>
      </c>
      <c r="BK172" s="145">
        <f t="shared" si="29"/>
        <v>0</v>
      </c>
      <c r="BL172" s="18" t="s">
        <v>822</v>
      </c>
      <c r="BM172" s="144" t="s">
        <v>1315</v>
      </c>
    </row>
    <row r="173" spans="2:65" s="1" customFormat="1" ht="24.2" customHeight="1">
      <c r="B173" s="132"/>
      <c r="C173" s="133" t="s">
        <v>895</v>
      </c>
      <c r="D173" s="133" t="s">
        <v>164</v>
      </c>
      <c r="E173" s="134" t="s">
        <v>2482</v>
      </c>
      <c r="F173" s="135" t="s">
        <v>2483</v>
      </c>
      <c r="G173" s="136" t="s">
        <v>212</v>
      </c>
      <c r="H173" s="137">
        <v>14</v>
      </c>
      <c r="I173" s="138"/>
      <c r="J173" s="139">
        <f t="shared" si="20"/>
        <v>0</v>
      </c>
      <c r="K173" s="135" t="s">
        <v>3</v>
      </c>
      <c r="L173" s="33"/>
      <c r="M173" s="140" t="s">
        <v>3</v>
      </c>
      <c r="N173" s="141" t="s">
        <v>44</v>
      </c>
      <c r="P173" s="142">
        <f t="shared" si="21"/>
        <v>0</v>
      </c>
      <c r="Q173" s="142">
        <v>0</v>
      </c>
      <c r="R173" s="142">
        <f t="shared" si="22"/>
        <v>0</v>
      </c>
      <c r="S173" s="142">
        <v>0</v>
      </c>
      <c r="T173" s="143">
        <f t="shared" si="23"/>
        <v>0</v>
      </c>
      <c r="AR173" s="144" t="s">
        <v>822</v>
      </c>
      <c r="AT173" s="144" t="s">
        <v>164</v>
      </c>
      <c r="AU173" s="144" t="s">
        <v>82</v>
      </c>
      <c r="AY173" s="18" t="s">
        <v>161</v>
      </c>
      <c r="BE173" s="145">
        <f t="shared" si="24"/>
        <v>0</v>
      </c>
      <c r="BF173" s="145">
        <f t="shared" si="25"/>
        <v>0</v>
      </c>
      <c r="BG173" s="145">
        <f t="shared" si="26"/>
        <v>0</v>
      </c>
      <c r="BH173" s="145">
        <f t="shared" si="27"/>
        <v>0</v>
      </c>
      <c r="BI173" s="145">
        <f t="shared" si="28"/>
        <v>0</v>
      </c>
      <c r="BJ173" s="18" t="s">
        <v>80</v>
      </c>
      <c r="BK173" s="145">
        <f t="shared" si="29"/>
        <v>0</v>
      </c>
      <c r="BL173" s="18" t="s">
        <v>822</v>
      </c>
      <c r="BM173" s="144" t="s">
        <v>1338</v>
      </c>
    </row>
    <row r="174" spans="2:65" s="1" customFormat="1" ht="21.75" customHeight="1">
      <c r="B174" s="132"/>
      <c r="C174" s="133" t="s">
        <v>903</v>
      </c>
      <c r="D174" s="133" t="s">
        <v>164</v>
      </c>
      <c r="E174" s="134" t="s">
        <v>2484</v>
      </c>
      <c r="F174" s="135" t="s">
        <v>2485</v>
      </c>
      <c r="G174" s="136" t="s">
        <v>212</v>
      </c>
      <c r="H174" s="137">
        <v>7</v>
      </c>
      <c r="I174" s="138"/>
      <c r="J174" s="139">
        <f t="shared" si="20"/>
        <v>0</v>
      </c>
      <c r="K174" s="135" t="s">
        <v>3</v>
      </c>
      <c r="L174" s="33"/>
      <c r="M174" s="140" t="s">
        <v>3</v>
      </c>
      <c r="N174" s="141" t="s">
        <v>44</v>
      </c>
      <c r="P174" s="142">
        <f t="shared" si="21"/>
        <v>0</v>
      </c>
      <c r="Q174" s="142">
        <v>0</v>
      </c>
      <c r="R174" s="142">
        <f t="shared" si="22"/>
        <v>0</v>
      </c>
      <c r="S174" s="142">
        <v>0</v>
      </c>
      <c r="T174" s="143">
        <f t="shared" si="23"/>
        <v>0</v>
      </c>
      <c r="AR174" s="144" t="s">
        <v>822</v>
      </c>
      <c r="AT174" s="144" t="s">
        <v>164</v>
      </c>
      <c r="AU174" s="144" t="s">
        <v>82</v>
      </c>
      <c r="AY174" s="18" t="s">
        <v>161</v>
      </c>
      <c r="BE174" s="145">
        <f t="shared" si="24"/>
        <v>0</v>
      </c>
      <c r="BF174" s="145">
        <f t="shared" si="25"/>
        <v>0</v>
      </c>
      <c r="BG174" s="145">
        <f t="shared" si="26"/>
        <v>0</v>
      </c>
      <c r="BH174" s="145">
        <f t="shared" si="27"/>
        <v>0</v>
      </c>
      <c r="BI174" s="145">
        <f t="shared" si="28"/>
        <v>0</v>
      </c>
      <c r="BJ174" s="18" t="s">
        <v>80</v>
      </c>
      <c r="BK174" s="145">
        <f t="shared" si="29"/>
        <v>0</v>
      </c>
      <c r="BL174" s="18" t="s">
        <v>822</v>
      </c>
      <c r="BM174" s="144" t="s">
        <v>1354</v>
      </c>
    </row>
    <row r="175" spans="2:65" s="1" customFormat="1" ht="24.2" customHeight="1">
      <c r="B175" s="132"/>
      <c r="C175" s="133" t="s">
        <v>909</v>
      </c>
      <c r="D175" s="133" t="s">
        <v>164</v>
      </c>
      <c r="E175" s="134" t="s">
        <v>2486</v>
      </c>
      <c r="F175" s="135" t="s">
        <v>2487</v>
      </c>
      <c r="G175" s="136" t="s">
        <v>212</v>
      </c>
      <c r="H175" s="137">
        <v>16</v>
      </c>
      <c r="I175" s="138"/>
      <c r="J175" s="139">
        <f t="shared" si="20"/>
        <v>0</v>
      </c>
      <c r="K175" s="135" t="s">
        <v>3</v>
      </c>
      <c r="L175" s="33"/>
      <c r="M175" s="140" t="s">
        <v>3</v>
      </c>
      <c r="N175" s="141" t="s">
        <v>44</v>
      </c>
      <c r="P175" s="142">
        <f t="shared" si="21"/>
        <v>0</v>
      </c>
      <c r="Q175" s="142">
        <v>0</v>
      </c>
      <c r="R175" s="142">
        <f t="shared" si="22"/>
        <v>0</v>
      </c>
      <c r="S175" s="142">
        <v>0</v>
      </c>
      <c r="T175" s="143">
        <f t="shared" si="23"/>
        <v>0</v>
      </c>
      <c r="AR175" s="144" t="s">
        <v>822</v>
      </c>
      <c r="AT175" s="144" t="s">
        <v>164</v>
      </c>
      <c r="AU175" s="144" t="s">
        <v>82</v>
      </c>
      <c r="AY175" s="18" t="s">
        <v>161</v>
      </c>
      <c r="BE175" s="145">
        <f t="shared" si="24"/>
        <v>0</v>
      </c>
      <c r="BF175" s="145">
        <f t="shared" si="25"/>
        <v>0</v>
      </c>
      <c r="BG175" s="145">
        <f t="shared" si="26"/>
        <v>0</v>
      </c>
      <c r="BH175" s="145">
        <f t="shared" si="27"/>
        <v>0</v>
      </c>
      <c r="BI175" s="145">
        <f t="shared" si="28"/>
        <v>0</v>
      </c>
      <c r="BJ175" s="18" t="s">
        <v>80</v>
      </c>
      <c r="BK175" s="145">
        <f t="shared" si="29"/>
        <v>0</v>
      </c>
      <c r="BL175" s="18" t="s">
        <v>822</v>
      </c>
      <c r="BM175" s="144" t="s">
        <v>1375</v>
      </c>
    </row>
    <row r="176" spans="2:65" s="1" customFormat="1" ht="33" customHeight="1">
      <c r="B176" s="132"/>
      <c r="C176" s="133" t="s">
        <v>931</v>
      </c>
      <c r="D176" s="133" t="s">
        <v>164</v>
      </c>
      <c r="E176" s="134" t="s">
        <v>2488</v>
      </c>
      <c r="F176" s="135" t="s">
        <v>2489</v>
      </c>
      <c r="G176" s="136" t="s">
        <v>212</v>
      </c>
      <c r="H176" s="137">
        <v>12</v>
      </c>
      <c r="I176" s="138"/>
      <c r="J176" s="139">
        <f t="shared" si="20"/>
        <v>0</v>
      </c>
      <c r="K176" s="135" t="s">
        <v>3</v>
      </c>
      <c r="L176" s="33"/>
      <c r="M176" s="140" t="s">
        <v>3</v>
      </c>
      <c r="N176" s="141" t="s">
        <v>44</v>
      </c>
      <c r="P176" s="142">
        <f t="shared" si="21"/>
        <v>0</v>
      </c>
      <c r="Q176" s="142">
        <v>0</v>
      </c>
      <c r="R176" s="142">
        <f t="shared" si="22"/>
        <v>0</v>
      </c>
      <c r="S176" s="142">
        <v>0</v>
      </c>
      <c r="T176" s="143">
        <f t="shared" si="23"/>
        <v>0</v>
      </c>
      <c r="AR176" s="144" t="s">
        <v>822</v>
      </c>
      <c r="AT176" s="144" t="s">
        <v>164</v>
      </c>
      <c r="AU176" s="144" t="s">
        <v>82</v>
      </c>
      <c r="AY176" s="18" t="s">
        <v>161</v>
      </c>
      <c r="BE176" s="145">
        <f t="shared" si="24"/>
        <v>0</v>
      </c>
      <c r="BF176" s="145">
        <f t="shared" si="25"/>
        <v>0</v>
      </c>
      <c r="BG176" s="145">
        <f t="shared" si="26"/>
        <v>0</v>
      </c>
      <c r="BH176" s="145">
        <f t="shared" si="27"/>
        <v>0</v>
      </c>
      <c r="BI176" s="145">
        <f t="shared" si="28"/>
        <v>0</v>
      </c>
      <c r="BJ176" s="18" t="s">
        <v>80</v>
      </c>
      <c r="BK176" s="145">
        <f t="shared" si="29"/>
        <v>0</v>
      </c>
      <c r="BL176" s="18" t="s">
        <v>822</v>
      </c>
      <c r="BM176" s="144" t="s">
        <v>1388</v>
      </c>
    </row>
    <row r="177" spans="2:65" s="1" customFormat="1" ht="33" customHeight="1">
      <c r="B177" s="132"/>
      <c r="C177" s="133" t="s">
        <v>938</v>
      </c>
      <c r="D177" s="133" t="s">
        <v>164</v>
      </c>
      <c r="E177" s="134" t="s">
        <v>3925</v>
      </c>
      <c r="F177" s="135" t="s">
        <v>3926</v>
      </c>
      <c r="G177" s="136" t="s">
        <v>212</v>
      </c>
      <c r="H177" s="137">
        <v>8</v>
      </c>
      <c r="I177" s="138"/>
      <c r="J177" s="139">
        <f t="shared" si="20"/>
        <v>0</v>
      </c>
      <c r="K177" s="135" t="s">
        <v>3</v>
      </c>
      <c r="L177" s="33"/>
      <c r="M177" s="140" t="s">
        <v>3</v>
      </c>
      <c r="N177" s="141" t="s">
        <v>44</v>
      </c>
      <c r="P177" s="142">
        <f t="shared" si="21"/>
        <v>0</v>
      </c>
      <c r="Q177" s="142">
        <v>0</v>
      </c>
      <c r="R177" s="142">
        <f t="shared" si="22"/>
        <v>0</v>
      </c>
      <c r="S177" s="142">
        <v>0</v>
      </c>
      <c r="T177" s="143">
        <f t="shared" si="23"/>
        <v>0</v>
      </c>
      <c r="AR177" s="144" t="s">
        <v>822</v>
      </c>
      <c r="AT177" s="144" t="s">
        <v>164</v>
      </c>
      <c r="AU177" s="144" t="s">
        <v>82</v>
      </c>
      <c r="AY177" s="18" t="s">
        <v>161</v>
      </c>
      <c r="BE177" s="145">
        <f t="shared" si="24"/>
        <v>0</v>
      </c>
      <c r="BF177" s="145">
        <f t="shared" si="25"/>
        <v>0</v>
      </c>
      <c r="BG177" s="145">
        <f t="shared" si="26"/>
        <v>0</v>
      </c>
      <c r="BH177" s="145">
        <f t="shared" si="27"/>
        <v>0</v>
      </c>
      <c r="BI177" s="145">
        <f t="shared" si="28"/>
        <v>0</v>
      </c>
      <c r="BJ177" s="18" t="s">
        <v>80</v>
      </c>
      <c r="BK177" s="145">
        <f t="shared" si="29"/>
        <v>0</v>
      </c>
      <c r="BL177" s="18" t="s">
        <v>822</v>
      </c>
      <c r="BM177" s="144" t="s">
        <v>1403</v>
      </c>
    </row>
    <row r="178" spans="2:65" s="1" customFormat="1" ht="24.2" customHeight="1">
      <c r="B178" s="132"/>
      <c r="C178" s="133" t="s">
        <v>943</v>
      </c>
      <c r="D178" s="133" t="s">
        <v>164</v>
      </c>
      <c r="E178" s="134" t="s">
        <v>3927</v>
      </c>
      <c r="F178" s="135" t="s">
        <v>3928</v>
      </c>
      <c r="G178" s="136" t="s">
        <v>212</v>
      </c>
      <c r="H178" s="137">
        <v>15</v>
      </c>
      <c r="I178" s="138"/>
      <c r="J178" s="139">
        <f t="shared" si="20"/>
        <v>0</v>
      </c>
      <c r="K178" s="135" t="s">
        <v>3</v>
      </c>
      <c r="L178" s="33"/>
      <c r="M178" s="140" t="s">
        <v>3</v>
      </c>
      <c r="N178" s="141" t="s">
        <v>44</v>
      </c>
      <c r="P178" s="142">
        <f t="shared" si="21"/>
        <v>0</v>
      </c>
      <c r="Q178" s="142">
        <v>0</v>
      </c>
      <c r="R178" s="142">
        <f t="shared" si="22"/>
        <v>0</v>
      </c>
      <c r="S178" s="142">
        <v>0</v>
      </c>
      <c r="T178" s="143">
        <f t="shared" si="23"/>
        <v>0</v>
      </c>
      <c r="AR178" s="144" t="s">
        <v>822</v>
      </c>
      <c r="AT178" s="144" t="s">
        <v>164</v>
      </c>
      <c r="AU178" s="144" t="s">
        <v>82</v>
      </c>
      <c r="AY178" s="18" t="s">
        <v>161</v>
      </c>
      <c r="BE178" s="145">
        <f t="shared" si="24"/>
        <v>0</v>
      </c>
      <c r="BF178" s="145">
        <f t="shared" si="25"/>
        <v>0</v>
      </c>
      <c r="BG178" s="145">
        <f t="shared" si="26"/>
        <v>0</v>
      </c>
      <c r="BH178" s="145">
        <f t="shared" si="27"/>
        <v>0</v>
      </c>
      <c r="BI178" s="145">
        <f t="shared" si="28"/>
        <v>0</v>
      </c>
      <c r="BJ178" s="18" t="s">
        <v>80</v>
      </c>
      <c r="BK178" s="145">
        <f t="shared" si="29"/>
        <v>0</v>
      </c>
      <c r="BL178" s="18" t="s">
        <v>822</v>
      </c>
      <c r="BM178" s="144" t="s">
        <v>1415</v>
      </c>
    </row>
    <row r="179" spans="2:65" s="1" customFormat="1" ht="24.2" customHeight="1">
      <c r="B179" s="132"/>
      <c r="C179" s="133" t="s">
        <v>948</v>
      </c>
      <c r="D179" s="133" t="s">
        <v>164</v>
      </c>
      <c r="E179" s="134" t="s">
        <v>3929</v>
      </c>
      <c r="F179" s="135" t="s">
        <v>3930</v>
      </c>
      <c r="G179" s="136" t="s">
        <v>212</v>
      </c>
      <c r="H179" s="137">
        <v>1</v>
      </c>
      <c r="I179" s="138"/>
      <c r="J179" s="139">
        <f t="shared" si="20"/>
        <v>0</v>
      </c>
      <c r="K179" s="135" t="s">
        <v>3</v>
      </c>
      <c r="L179" s="33"/>
      <c r="M179" s="140" t="s">
        <v>3</v>
      </c>
      <c r="N179" s="141" t="s">
        <v>44</v>
      </c>
      <c r="P179" s="142">
        <f t="shared" si="21"/>
        <v>0</v>
      </c>
      <c r="Q179" s="142">
        <v>0</v>
      </c>
      <c r="R179" s="142">
        <f t="shared" si="22"/>
        <v>0</v>
      </c>
      <c r="S179" s="142">
        <v>0</v>
      </c>
      <c r="T179" s="143">
        <f t="shared" si="23"/>
        <v>0</v>
      </c>
      <c r="AR179" s="144" t="s">
        <v>822</v>
      </c>
      <c r="AT179" s="144" t="s">
        <v>164</v>
      </c>
      <c r="AU179" s="144" t="s">
        <v>82</v>
      </c>
      <c r="AY179" s="18" t="s">
        <v>161</v>
      </c>
      <c r="BE179" s="145">
        <f t="shared" si="24"/>
        <v>0</v>
      </c>
      <c r="BF179" s="145">
        <f t="shared" si="25"/>
        <v>0</v>
      </c>
      <c r="BG179" s="145">
        <f t="shared" si="26"/>
        <v>0</v>
      </c>
      <c r="BH179" s="145">
        <f t="shared" si="27"/>
        <v>0</v>
      </c>
      <c r="BI179" s="145">
        <f t="shared" si="28"/>
        <v>0</v>
      </c>
      <c r="BJ179" s="18" t="s">
        <v>80</v>
      </c>
      <c r="BK179" s="145">
        <f t="shared" si="29"/>
        <v>0</v>
      </c>
      <c r="BL179" s="18" t="s">
        <v>822</v>
      </c>
      <c r="BM179" s="144" t="s">
        <v>1423</v>
      </c>
    </row>
    <row r="180" spans="2:65" s="1" customFormat="1" ht="24.2" customHeight="1">
      <c r="B180" s="132"/>
      <c r="C180" s="133" t="s">
        <v>953</v>
      </c>
      <c r="D180" s="133" t="s">
        <v>164</v>
      </c>
      <c r="E180" s="134" t="s">
        <v>2490</v>
      </c>
      <c r="F180" s="135" t="s">
        <v>2491</v>
      </c>
      <c r="G180" s="136" t="s">
        <v>212</v>
      </c>
      <c r="H180" s="137">
        <v>5</v>
      </c>
      <c r="I180" s="138"/>
      <c r="J180" s="139">
        <f t="shared" si="20"/>
        <v>0</v>
      </c>
      <c r="K180" s="135" t="s">
        <v>3</v>
      </c>
      <c r="L180" s="33"/>
      <c r="M180" s="140" t="s">
        <v>3</v>
      </c>
      <c r="N180" s="141" t="s">
        <v>44</v>
      </c>
      <c r="P180" s="142">
        <f t="shared" si="21"/>
        <v>0</v>
      </c>
      <c r="Q180" s="142">
        <v>0</v>
      </c>
      <c r="R180" s="142">
        <f t="shared" si="22"/>
        <v>0</v>
      </c>
      <c r="S180" s="142">
        <v>0</v>
      </c>
      <c r="T180" s="143">
        <f t="shared" si="23"/>
        <v>0</v>
      </c>
      <c r="AR180" s="144" t="s">
        <v>822</v>
      </c>
      <c r="AT180" s="144" t="s">
        <v>164</v>
      </c>
      <c r="AU180" s="144" t="s">
        <v>82</v>
      </c>
      <c r="AY180" s="18" t="s">
        <v>161</v>
      </c>
      <c r="BE180" s="145">
        <f t="shared" si="24"/>
        <v>0</v>
      </c>
      <c r="BF180" s="145">
        <f t="shared" si="25"/>
        <v>0</v>
      </c>
      <c r="BG180" s="145">
        <f t="shared" si="26"/>
        <v>0</v>
      </c>
      <c r="BH180" s="145">
        <f t="shared" si="27"/>
        <v>0</v>
      </c>
      <c r="BI180" s="145">
        <f t="shared" si="28"/>
        <v>0</v>
      </c>
      <c r="BJ180" s="18" t="s">
        <v>80</v>
      </c>
      <c r="BK180" s="145">
        <f t="shared" si="29"/>
        <v>0</v>
      </c>
      <c r="BL180" s="18" t="s">
        <v>822</v>
      </c>
      <c r="BM180" s="144" t="s">
        <v>1433</v>
      </c>
    </row>
    <row r="181" spans="2:65" s="1" customFormat="1" ht="24.2" customHeight="1">
      <c r="B181" s="132"/>
      <c r="C181" s="133" t="s">
        <v>959</v>
      </c>
      <c r="D181" s="133" t="s">
        <v>164</v>
      </c>
      <c r="E181" s="134" t="s">
        <v>2496</v>
      </c>
      <c r="F181" s="135" t="s">
        <v>2497</v>
      </c>
      <c r="G181" s="136" t="s">
        <v>212</v>
      </c>
      <c r="H181" s="137">
        <v>5</v>
      </c>
      <c r="I181" s="138"/>
      <c r="J181" s="139">
        <f t="shared" si="20"/>
        <v>0</v>
      </c>
      <c r="K181" s="135" t="s">
        <v>3</v>
      </c>
      <c r="L181" s="33"/>
      <c r="M181" s="140" t="s">
        <v>3</v>
      </c>
      <c r="N181" s="141" t="s">
        <v>44</v>
      </c>
      <c r="P181" s="142">
        <f t="shared" si="21"/>
        <v>0</v>
      </c>
      <c r="Q181" s="142">
        <v>0</v>
      </c>
      <c r="R181" s="142">
        <f t="shared" si="22"/>
        <v>0</v>
      </c>
      <c r="S181" s="142">
        <v>0</v>
      </c>
      <c r="T181" s="143">
        <f t="shared" si="23"/>
        <v>0</v>
      </c>
      <c r="AR181" s="144" t="s">
        <v>822</v>
      </c>
      <c r="AT181" s="144" t="s">
        <v>164</v>
      </c>
      <c r="AU181" s="144" t="s">
        <v>82</v>
      </c>
      <c r="AY181" s="18" t="s">
        <v>161</v>
      </c>
      <c r="BE181" s="145">
        <f t="shared" si="24"/>
        <v>0</v>
      </c>
      <c r="BF181" s="145">
        <f t="shared" si="25"/>
        <v>0</v>
      </c>
      <c r="BG181" s="145">
        <f t="shared" si="26"/>
        <v>0</v>
      </c>
      <c r="BH181" s="145">
        <f t="shared" si="27"/>
        <v>0</v>
      </c>
      <c r="BI181" s="145">
        <f t="shared" si="28"/>
        <v>0</v>
      </c>
      <c r="BJ181" s="18" t="s">
        <v>80</v>
      </c>
      <c r="BK181" s="145">
        <f t="shared" si="29"/>
        <v>0</v>
      </c>
      <c r="BL181" s="18" t="s">
        <v>822</v>
      </c>
      <c r="BM181" s="144" t="s">
        <v>1441</v>
      </c>
    </row>
    <row r="182" spans="2:65" s="1" customFormat="1" ht="24.2" customHeight="1">
      <c r="B182" s="132"/>
      <c r="C182" s="133" t="s">
        <v>964</v>
      </c>
      <c r="D182" s="133" t="s">
        <v>164</v>
      </c>
      <c r="E182" s="134" t="s">
        <v>2498</v>
      </c>
      <c r="F182" s="135" t="s">
        <v>2499</v>
      </c>
      <c r="G182" s="136" t="s">
        <v>212</v>
      </c>
      <c r="H182" s="137">
        <v>8</v>
      </c>
      <c r="I182" s="138"/>
      <c r="J182" s="139">
        <f t="shared" si="20"/>
        <v>0</v>
      </c>
      <c r="K182" s="135" t="s">
        <v>3</v>
      </c>
      <c r="L182" s="33"/>
      <c r="M182" s="140" t="s">
        <v>3</v>
      </c>
      <c r="N182" s="141" t="s">
        <v>44</v>
      </c>
      <c r="P182" s="142">
        <f t="shared" si="21"/>
        <v>0</v>
      </c>
      <c r="Q182" s="142">
        <v>0</v>
      </c>
      <c r="R182" s="142">
        <f t="shared" si="22"/>
        <v>0</v>
      </c>
      <c r="S182" s="142">
        <v>0</v>
      </c>
      <c r="T182" s="143">
        <f t="shared" si="23"/>
        <v>0</v>
      </c>
      <c r="AR182" s="144" t="s">
        <v>822</v>
      </c>
      <c r="AT182" s="144" t="s">
        <v>164</v>
      </c>
      <c r="AU182" s="144" t="s">
        <v>82</v>
      </c>
      <c r="AY182" s="18" t="s">
        <v>161</v>
      </c>
      <c r="BE182" s="145">
        <f t="shared" si="24"/>
        <v>0</v>
      </c>
      <c r="BF182" s="145">
        <f t="shared" si="25"/>
        <v>0</v>
      </c>
      <c r="BG182" s="145">
        <f t="shared" si="26"/>
        <v>0</v>
      </c>
      <c r="BH182" s="145">
        <f t="shared" si="27"/>
        <v>0</v>
      </c>
      <c r="BI182" s="145">
        <f t="shared" si="28"/>
        <v>0</v>
      </c>
      <c r="BJ182" s="18" t="s">
        <v>80</v>
      </c>
      <c r="BK182" s="145">
        <f t="shared" si="29"/>
        <v>0</v>
      </c>
      <c r="BL182" s="18" t="s">
        <v>822</v>
      </c>
      <c r="BM182" s="144" t="s">
        <v>1449</v>
      </c>
    </row>
    <row r="183" spans="2:65" s="1" customFormat="1" ht="24.2" customHeight="1">
      <c r="B183" s="132"/>
      <c r="C183" s="133" t="s">
        <v>972</v>
      </c>
      <c r="D183" s="133" t="s">
        <v>164</v>
      </c>
      <c r="E183" s="134" t="s">
        <v>2500</v>
      </c>
      <c r="F183" s="135" t="s">
        <v>2501</v>
      </c>
      <c r="G183" s="136" t="s">
        <v>212</v>
      </c>
      <c r="H183" s="137">
        <v>4</v>
      </c>
      <c r="I183" s="138"/>
      <c r="J183" s="139">
        <f t="shared" si="20"/>
        <v>0</v>
      </c>
      <c r="K183" s="135" t="s">
        <v>3</v>
      </c>
      <c r="L183" s="33"/>
      <c r="M183" s="140" t="s">
        <v>3</v>
      </c>
      <c r="N183" s="141" t="s">
        <v>44</v>
      </c>
      <c r="P183" s="142">
        <f t="shared" si="21"/>
        <v>0</v>
      </c>
      <c r="Q183" s="142">
        <v>0</v>
      </c>
      <c r="R183" s="142">
        <f t="shared" si="22"/>
        <v>0</v>
      </c>
      <c r="S183" s="142">
        <v>0</v>
      </c>
      <c r="T183" s="143">
        <f t="shared" si="23"/>
        <v>0</v>
      </c>
      <c r="AR183" s="144" t="s">
        <v>822</v>
      </c>
      <c r="AT183" s="144" t="s">
        <v>164</v>
      </c>
      <c r="AU183" s="144" t="s">
        <v>82</v>
      </c>
      <c r="AY183" s="18" t="s">
        <v>161</v>
      </c>
      <c r="BE183" s="145">
        <f t="shared" si="24"/>
        <v>0</v>
      </c>
      <c r="BF183" s="145">
        <f t="shared" si="25"/>
        <v>0</v>
      </c>
      <c r="BG183" s="145">
        <f t="shared" si="26"/>
        <v>0</v>
      </c>
      <c r="BH183" s="145">
        <f t="shared" si="27"/>
        <v>0</v>
      </c>
      <c r="BI183" s="145">
        <f t="shared" si="28"/>
        <v>0</v>
      </c>
      <c r="BJ183" s="18" t="s">
        <v>80</v>
      </c>
      <c r="BK183" s="145">
        <f t="shared" si="29"/>
        <v>0</v>
      </c>
      <c r="BL183" s="18" t="s">
        <v>822</v>
      </c>
      <c r="BM183" s="144" t="s">
        <v>1458</v>
      </c>
    </row>
    <row r="184" spans="2:65" s="1" customFormat="1" ht="24.2" customHeight="1">
      <c r="B184" s="132"/>
      <c r="C184" s="133" t="s">
        <v>976</v>
      </c>
      <c r="D184" s="133" t="s">
        <v>164</v>
      </c>
      <c r="E184" s="134" t="s">
        <v>2504</v>
      </c>
      <c r="F184" s="135" t="s">
        <v>2505</v>
      </c>
      <c r="G184" s="136" t="s">
        <v>212</v>
      </c>
      <c r="H184" s="137">
        <v>3</v>
      </c>
      <c r="I184" s="138"/>
      <c r="J184" s="139">
        <f t="shared" si="20"/>
        <v>0</v>
      </c>
      <c r="K184" s="135" t="s">
        <v>3</v>
      </c>
      <c r="L184" s="33"/>
      <c r="M184" s="140" t="s">
        <v>3</v>
      </c>
      <c r="N184" s="141" t="s">
        <v>44</v>
      </c>
      <c r="P184" s="142">
        <f t="shared" si="21"/>
        <v>0</v>
      </c>
      <c r="Q184" s="142">
        <v>0</v>
      </c>
      <c r="R184" s="142">
        <f t="shared" si="22"/>
        <v>0</v>
      </c>
      <c r="S184" s="142">
        <v>0</v>
      </c>
      <c r="T184" s="143">
        <f t="shared" si="23"/>
        <v>0</v>
      </c>
      <c r="AR184" s="144" t="s">
        <v>822</v>
      </c>
      <c r="AT184" s="144" t="s">
        <v>164</v>
      </c>
      <c r="AU184" s="144" t="s">
        <v>82</v>
      </c>
      <c r="AY184" s="18" t="s">
        <v>161</v>
      </c>
      <c r="BE184" s="145">
        <f t="shared" si="24"/>
        <v>0</v>
      </c>
      <c r="BF184" s="145">
        <f t="shared" si="25"/>
        <v>0</v>
      </c>
      <c r="BG184" s="145">
        <f t="shared" si="26"/>
        <v>0</v>
      </c>
      <c r="BH184" s="145">
        <f t="shared" si="27"/>
        <v>0</v>
      </c>
      <c r="BI184" s="145">
        <f t="shared" si="28"/>
        <v>0</v>
      </c>
      <c r="BJ184" s="18" t="s">
        <v>80</v>
      </c>
      <c r="BK184" s="145">
        <f t="shared" si="29"/>
        <v>0</v>
      </c>
      <c r="BL184" s="18" t="s">
        <v>822</v>
      </c>
      <c r="BM184" s="144" t="s">
        <v>1466</v>
      </c>
    </row>
    <row r="185" spans="2:63" s="11" customFormat="1" ht="22.9" customHeight="1">
      <c r="B185" s="120"/>
      <c r="D185" s="121" t="s">
        <v>72</v>
      </c>
      <c r="E185" s="130" t="s">
        <v>2518</v>
      </c>
      <c r="F185" s="130" t="s">
        <v>2519</v>
      </c>
      <c r="I185" s="123"/>
      <c r="J185" s="131">
        <f>BK185</f>
        <v>0</v>
      </c>
      <c r="L185" s="120"/>
      <c r="M185" s="125"/>
      <c r="P185" s="126">
        <f>SUM(P186:P189)</f>
        <v>0</v>
      </c>
      <c r="R185" s="126">
        <f>SUM(R186:R189)</f>
        <v>0</v>
      </c>
      <c r="T185" s="127">
        <f>SUM(T186:T189)</f>
        <v>0</v>
      </c>
      <c r="AR185" s="121" t="s">
        <v>199</v>
      </c>
      <c r="AT185" s="128" t="s">
        <v>72</v>
      </c>
      <c r="AU185" s="128" t="s">
        <v>80</v>
      </c>
      <c r="AY185" s="121" t="s">
        <v>161</v>
      </c>
      <c r="BK185" s="129">
        <f>SUM(BK186:BK189)</f>
        <v>0</v>
      </c>
    </row>
    <row r="186" spans="2:65" s="1" customFormat="1" ht="24.2" customHeight="1">
      <c r="B186" s="132"/>
      <c r="C186" s="133" t="s">
        <v>980</v>
      </c>
      <c r="D186" s="133" t="s">
        <v>164</v>
      </c>
      <c r="E186" s="134" t="s">
        <v>2520</v>
      </c>
      <c r="F186" s="135" t="s">
        <v>2521</v>
      </c>
      <c r="G186" s="136" t="s">
        <v>2522</v>
      </c>
      <c r="H186" s="137">
        <v>1</v>
      </c>
      <c r="I186" s="138"/>
      <c r="J186" s="139">
        <f>ROUND(I186*H186,2)</f>
        <v>0</v>
      </c>
      <c r="K186" s="135" t="s">
        <v>3</v>
      </c>
      <c r="L186" s="33"/>
      <c r="M186" s="140" t="s">
        <v>3</v>
      </c>
      <c r="N186" s="141" t="s">
        <v>44</v>
      </c>
      <c r="P186" s="142">
        <f>O186*H186</f>
        <v>0</v>
      </c>
      <c r="Q186" s="142">
        <v>0</v>
      </c>
      <c r="R186" s="142">
        <f>Q186*H186</f>
        <v>0</v>
      </c>
      <c r="S186" s="142">
        <v>0</v>
      </c>
      <c r="T186" s="143">
        <f>S186*H186</f>
        <v>0</v>
      </c>
      <c r="AR186" s="144" t="s">
        <v>822</v>
      </c>
      <c r="AT186" s="144" t="s">
        <v>164</v>
      </c>
      <c r="AU186" s="144" t="s">
        <v>82</v>
      </c>
      <c r="AY186" s="18" t="s">
        <v>161</v>
      </c>
      <c r="BE186" s="145">
        <f>IF(N186="základní",J186,0)</f>
        <v>0</v>
      </c>
      <c r="BF186" s="145">
        <f>IF(N186="snížená",J186,0)</f>
        <v>0</v>
      </c>
      <c r="BG186" s="145">
        <f>IF(N186="zákl. přenesená",J186,0)</f>
        <v>0</v>
      </c>
      <c r="BH186" s="145">
        <f>IF(N186="sníž. přenesená",J186,0)</f>
        <v>0</v>
      </c>
      <c r="BI186" s="145">
        <f>IF(N186="nulová",J186,0)</f>
        <v>0</v>
      </c>
      <c r="BJ186" s="18" t="s">
        <v>80</v>
      </c>
      <c r="BK186" s="145">
        <f>ROUND(I186*H186,2)</f>
        <v>0</v>
      </c>
      <c r="BL186" s="18" t="s">
        <v>822</v>
      </c>
      <c r="BM186" s="144" t="s">
        <v>1474</v>
      </c>
    </row>
    <row r="187" spans="2:65" s="1" customFormat="1" ht="24.2" customHeight="1">
      <c r="B187" s="132"/>
      <c r="C187" s="133" t="s">
        <v>984</v>
      </c>
      <c r="D187" s="133" t="s">
        <v>164</v>
      </c>
      <c r="E187" s="134" t="s">
        <v>2523</v>
      </c>
      <c r="F187" s="135" t="s">
        <v>2524</v>
      </c>
      <c r="G187" s="136" t="s">
        <v>2522</v>
      </c>
      <c r="H187" s="137">
        <v>1</v>
      </c>
      <c r="I187" s="138"/>
      <c r="J187" s="139">
        <f>ROUND(I187*H187,2)</f>
        <v>0</v>
      </c>
      <c r="K187" s="135" t="s">
        <v>3</v>
      </c>
      <c r="L187" s="33"/>
      <c r="M187" s="140" t="s">
        <v>3</v>
      </c>
      <c r="N187" s="141" t="s">
        <v>44</v>
      </c>
      <c r="P187" s="142">
        <f>O187*H187</f>
        <v>0</v>
      </c>
      <c r="Q187" s="142">
        <v>0</v>
      </c>
      <c r="R187" s="142">
        <f>Q187*H187</f>
        <v>0</v>
      </c>
      <c r="S187" s="142">
        <v>0</v>
      </c>
      <c r="T187" s="143">
        <f>S187*H187</f>
        <v>0</v>
      </c>
      <c r="AR187" s="144" t="s">
        <v>822</v>
      </c>
      <c r="AT187" s="144" t="s">
        <v>164</v>
      </c>
      <c r="AU187" s="144" t="s">
        <v>82</v>
      </c>
      <c r="AY187" s="18" t="s">
        <v>161</v>
      </c>
      <c r="BE187" s="145">
        <f>IF(N187="základní",J187,0)</f>
        <v>0</v>
      </c>
      <c r="BF187" s="145">
        <f>IF(N187="snížená",J187,0)</f>
        <v>0</v>
      </c>
      <c r="BG187" s="145">
        <f>IF(N187="zákl. přenesená",J187,0)</f>
        <v>0</v>
      </c>
      <c r="BH187" s="145">
        <f>IF(N187="sníž. přenesená",J187,0)</f>
        <v>0</v>
      </c>
      <c r="BI187" s="145">
        <f>IF(N187="nulová",J187,0)</f>
        <v>0</v>
      </c>
      <c r="BJ187" s="18" t="s">
        <v>80</v>
      </c>
      <c r="BK187" s="145">
        <f>ROUND(I187*H187,2)</f>
        <v>0</v>
      </c>
      <c r="BL187" s="18" t="s">
        <v>822</v>
      </c>
      <c r="BM187" s="144" t="s">
        <v>1482</v>
      </c>
    </row>
    <row r="188" spans="2:65" s="1" customFormat="1" ht="24.2" customHeight="1">
      <c r="B188" s="132"/>
      <c r="C188" s="133" t="s">
        <v>988</v>
      </c>
      <c r="D188" s="133" t="s">
        <v>164</v>
      </c>
      <c r="E188" s="134" t="s">
        <v>2525</v>
      </c>
      <c r="F188" s="135" t="s">
        <v>2526</v>
      </c>
      <c r="G188" s="136" t="s">
        <v>2522</v>
      </c>
      <c r="H188" s="137">
        <v>1</v>
      </c>
      <c r="I188" s="138"/>
      <c r="J188" s="139">
        <f>ROUND(I188*H188,2)</f>
        <v>0</v>
      </c>
      <c r="K188" s="135" t="s">
        <v>3</v>
      </c>
      <c r="L188" s="33"/>
      <c r="M188" s="140" t="s">
        <v>3</v>
      </c>
      <c r="N188" s="141" t="s">
        <v>44</v>
      </c>
      <c r="P188" s="142">
        <f>O188*H188</f>
        <v>0</v>
      </c>
      <c r="Q188" s="142">
        <v>0</v>
      </c>
      <c r="R188" s="142">
        <f>Q188*H188</f>
        <v>0</v>
      </c>
      <c r="S188" s="142">
        <v>0</v>
      </c>
      <c r="T188" s="143">
        <f>S188*H188</f>
        <v>0</v>
      </c>
      <c r="AR188" s="144" t="s">
        <v>822</v>
      </c>
      <c r="AT188" s="144" t="s">
        <v>164</v>
      </c>
      <c r="AU188" s="144" t="s">
        <v>82</v>
      </c>
      <c r="AY188" s="18" t="s">
        <v>161</v>
      </c>
      <c r="BE188" s="145">
        <f>IF(N188="základní",J188,0)</f>
        <v>0</v>
      </c>
      <c r="BF188" s="145">
        <f>IF(N188="snížená",J188,0)</f>
        <v>0</v>
      </c>
      <c r="BG188" s="145">
        <f>IF(N188="zákl. přenesená",J188,0)</f>
        <v>0</v>
      </c>
      <c r="BH188" s="145">
        <f>IF(N188="sníž. přenesená",J188,0)</f>
        <v>0</v>
      </c>
      <c r="BI188" s="145">
        <f>IF(N188="nulová",J188,0)</f>
        <v>0</v>
      </c>
      <c r="BJ188" s="18" t="s">
        <v>80</v>
      </c>
      <c r="BK188" s="145">
        <f>ROUND(I188*H188,2)</f>
        <v>0</v>
      </c>
      <c r="BL188" s="18" t="s">
        <v>822</v>
      </c>
      <c r="BM188" s="144" t="s">
        <v>1490</v>
      </c>
    </row>
    <row r="189" spans="2:65" s="1" customFormat="1" ht="24.2" customHeight="1">
      <c r="B189" s="132"/>
      <c r="C189" s="133" t="s">
        <v>992</v>
      </c>
      <c r="D189" s="133" t="s">
        <v>164</v>
      </c>
      <c r="E189" s="134" t="s">
        <v>2527</v>
      </c>
      <c r="F189" s="135" t="s">
        <v>2528</v>
      </c>
      <c r="G189" s="136" t="s">
        <v>2522</v>
      </c>
      <c r="H189" s="137">
        <v>1</v>
      </c>
      <c r="I189" s="138"/>
      <c r="J189" s="139">
        <f>ROUND(I189*H189,2)</f>
        <v>0</v>
      </c>
      <c r="K189" s="135" t="s">
        <v>3</v>
      </c>
      <c r="L189" s="33"/>
      <c r="M189" s="192" t="s">
        <v>3</v>
      </c>
      <c r="N189" s="193" t="s">
        <v>44</v>
      </c>
      <c r="O189" s="194"/>
      <c r="P189" s="195">
        <f>O189*H189</f>
        <v>0</v>
      </c>
      <c r="Q189" s="195">
        <v>0</v>
      </c>
      <c r="R189" s="195">
        <f>Q189*H189</f>
        <v>0</v>
      </c>
      <c r="S189" s="195">
        <v>0</v>
      </c>
      <c r="T189" s="196">
        <f>S189*H189</f>
        <v>0</v>
      </c>
      <c r="AR189" s="144" t="s">
        <v>822</v>
      </c>
      <c r="AT189" s="144" t="s">
        <v>164</v>
      </c>
      <c r="AU189" s="144" t="s">
        <v>82</v>
      </c>
      <c r="AY189" s="18" t="s">
        <v>161</v>
      </c>
      <c r="BE189" s="145">
        <f>IF(N189="základní",J189,0)</f>
        <v>0</v>
      </c>
      <c r="BF189" s="145">
        <f>IF(N189="snížená",J189,0)</f>
        <v>0</v>
      </c>
      <c r="BG189" s="145">
        <f>IF(N189="zákl. přenesená",J189,0)</f>
        <v>0</v>
      </c>
      <c r="BH189" s="145">
        <f>IF(N189="sníž. přenesená",J189,0)</f>
        <v>0</v>
      </c>
      <c r="BI189" s="145">
        <f>IF(N189="nulová",J189,0)</f>
        <v>0</v>
      </c>
      <c r="BJ189" s="18" t="s">
        <v>80</v>
      </c>
      <c r="BK189" s="145">
        <f>ROUND(I189*H189,2)</f>
        <v>0</v>
      </c>
      <c r="BL189" s="18" t="s">
        <v>822</v>
      </c>
      <c r="BM189" s="144" t="s">
        <v>1498</v>
      </c>
    </row>
    <row r="190" spans="2:12" s="1" customFormat="1" ht="6.95" customHeight="1">
      <c r="B190" s="42"/>
      <c r="C190" s="43"/>
      <c r="D190" s="43"/>
      <c r="E190" s="43"/>
      <c r="F190" s="43"/>
      <c r="G190" s="43"/>
      <c r="H190" s="43"/>
      <c r="I190" s="43"/>
      <c r="J190" s="43"/>
      <c r="K190" s="43"/>
      <c r="L190" s="33"/>
    </row>
  </sheetData>
  <autoFilter ref="C89:K189"/>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408"/>
  <sheetViews>
    <sheetView showGridLines="0" workbookViewId="0" topLeftCell="A398"/>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t="s">
        <v>6</v>
      </c>
      <c r="M2" s="296"/>
      <c r="N2" s="296"/>
      <c r="O2" s="296"/>
      <c r="P2" s="296"/>
      <c r="Q2" s="296"/>
      <c r="R2" s="296"/>
      <c r="S2" s="296"/>
      <c r="T2" s="296"/>
      <c r="U2" s="296"/>
      <c r="V2" s="296"/>
      <c r="AT2" s="18" t="s">
        <v>108</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33" t="str">
        <f>'Rekapitulace stavby'!K6</f>
        <v>Mendelova univerzita v Brně, Zemědělská 1665/1, Brno-revize1</v>
      </c>
      <c r="F7" s="334"/>
      <c r="G7" s="334"/>
      <c r="H7" s="334"/>
      <c r="L7" s="21"/>
    </row>
    <row r="8" spans="2:12" ht="12" customHeight="1">
      <c r="B8" s="21"/>
      <c r="D8" s="28" t="s">
        <v>112</v>
      </c>
      <c r="L8" s="21"/>
    </row>
    <row r="9" spans="2:12" s="1" customFormat="1" ht="16.5" customHeight="1">
      <c r="B9" s="33"/>
      <c r="E9" s="333" t="s">
        <v>2840</v>
      </c>
      <c r="F9" s="332"/>
      <c r="G9" s="332"/>
      <c r="H9" s="332"/>
      <c r="L9" s="33"/>
    </row>
    <row r="10" spans="2:12" s="1" customFormat="1" ht="12" customHeight="1">
      <c r="B10" s="33"/>
      <c r="D10" s="28" t="s">
        <v>114</v>
      </c>
      <c r="L10" s="33"/>
    </row>
    <row r="11" spans="2:12" s="1" customFormat="1" ht="16.5" customHeight="1">
      <c r="B11" s="33"/>
      <c r="E11" s="325" t="s">
        <v>3931</v>
      </c>
      <c r="F11" s="332"/>
      <c r="G11" s="332"/>
      <c r="H11" s="33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35" t="str">
        <f>'Rekapitulace stavby'!E14</f>
        <v>Vyplň údaj</v>
      </c>
      <c r="F20" s="317"/>
      <c r="G20" s="317"/>
      <c r="H20" s="31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21" t="s">
        <v>3</v>
      </c>
      <c r="F29" s="321"/>
      <c r="G29" s="321"/>
      <c r="H29" s="32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ROUND(J100,2)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ROUND((SUM(BE100:BE407)),2)</f>
        <v>0</v>
      </c>
      <c r="I35" s="94">
        <v>0.21</v>
      </c>
      <c r="J35" s="84">
        <f>ROUND(((SUM(BE100:BE407))*I35),2)</f>
        <v>0</v>
      </c>
      <c r="L35" s="33"/>
    </row>
    <row r="36" spans="2:12" s="1" customFormat="1" ht="14.45" customHeight="1">
      <c r="B36" s="33"/>
      <c r="E36" s="28" t="s">
        <v>45</v>
      </c>
      <c r="F36" s="84">
        <f>ROUND((SUM(BF100:BF407)),2)</f>
        <v>0</v>
      </c>
      <c r="I36" s="94">
        <v>0.15</v>
      </c>
      <c r="J36" s="84">
        <f>ROUND(((SUM(BF100:BF407))*I36),2)</f>
        <v>0</v>
      </c>
      <c r="L36" s="33"/>
    </row>
    <row r="37" spans="2:12" s="1" customFormat="1" ht="14.45" customHeight="1" hidden="1">
      <c r="B37" s="33"/>
      <c r="E37" s="28" t="s">
        <v>46</v>
      </c>
      <c r="F37" s="84">
        <f>ROUND((SUM(BG100:BG407)),2)</f>
        <v>0</v>
      </c>
      <c r="I37" s="94">
        <v>0.21</v>
      </c>
      <c r="J37" s="84">
        <f>0</f>
        <v>0</v>
      </c>
      <c r="L37" s="33"/>
    </row>
    <row r="38" spans="2:12" s="1" customFormat="1" ht="14.45" customHeight="1" hidden="1">
      <c r="B38" s="33"/>
      <c r="E38" s="28" t="s">
        <v>47</v>
      </c>
      <c r="F38" s="84">
        <f>ROUND((SUM(BH100:BH407)),2)</f>
        <v>0</v>
      </c>
      <c r="I38" s="94">
        <v>0.15</v>
      </c>
      <c r="J38" s="84">
        <f>0</f>
        <v>0</v>
      </c>
      <c r="L38" s="33"/>
    </row>
    <row r="39" spans="2:12" s="1" customFormat="1" ht="14.45" customHeight="1" hidden="1">
      <c r="B39" s="33"/>
      <c r="E39" s="28" t="s">
        <v>48</v>
      </c>
      <c r="F39" s="84">
        <f>ROUND((SUM(BI100:BI407)),2)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33" t="str">
        <f>E7</f>
        <v>Mendelova univerzita v Brně, Zemědělská 1665/1, Brno-revize1</v>
      </c>
      <c r="F50" s="334"/>
      <c r="G50" s="334"/>
      <c r="H50" s="334"/>
      <c r="L50" s="33"/>
    </row>
    <row r="51" spans="2:12" ht="12" customHeight="1">
      <c r="B51" s="21"/>
      <c r="C51" s="28" t="s">
        <v>112</v>
      </c>
      <c r="L51" s="21"/>
    </row>
    <row r="52" spans="2:12" s="1" customFormat="1" ht="16.5" customHeight="1">
      <c r="B52" s="33"/>
      <c r="E52" s="333" t="s">
        <v>2840</v>
      </c>
      <c r="F52" s="332"/>
      <c r="G52" s="332"/>
      <c r="H52" s="332"/>
      <c r="L52" s="33"/>
    </row>
    <row r="53" spans="2:12" s="1" customFormat="1" ht="12" customHeight="1">
      <c r="B53" s="33"/>
      <c r="C53" s="28" t="s">
        <v>114</v>
      </c>
      <c r="L53" s="33"/>
    </row>
    <row r="54" spans="2:12" s="1" customFormat="1" ht="16.5" customHeight="1">
      <c r="B54" s="33"/>
      <c r="E54" s="325" t="str">
        <f>E11</f>
        <v>02.03 - ZTI a vytápění - fáze II.</v>
      </c>
      <c r="F54" s="332"/>
      <c r="G54" s="332"/>
      <c r="H54" s="33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J100</f>
        <v>0</v>
      </c>
      <c r="L63" s="33"/>
      <c r="AU63" s="18" t="s">
        <v>119</v>
      </c>
    </row>
    <row r="64" spans="2:12" s="8" customFormat="1" ht="24.95" customHeight="1">
      <c r="B64" s="104"/>
      <c r="D64" s="105" t="s">
        <v>121</v>
      </c>
      <c r="E64" s="106"/>
      <c r="F64" s="106"/>
      <c r="G64" s="106"/>
      <c r="H64" s="106"/>
      <c r="I64" s="106"/>
      <c r="J64" s="107">
        <f>J101</f>
        <v>0</v>
      </c>
      <c r="L64" s="104"/>
    </row>
    <row r="65" spans="2:12" s="9" customFormat="1" ht="19.9" customHeight="1">
      <c r="B65" s="108"/>
      <c r="D65" s="109" t="s">
        <v>2530</v>
      </c>
      <c r="E65" s="110"/>
      <c r="F65" s="110"/>
      <c r="G65" s="110"/>
      <c r="H65" s="110"/>
      <c r="I65" s="110"/>
      <c r="J65" s="111">
        <f>J102</f>
        <v>0</v>
      </c>
      <c r="L65" s="108"/>
    </row>
    <row r="66" spans="2:12" s="9" customFormat="1" ht="19.9" customHeight="1">
      <c r="B66" s="108"/>
      <c r="D66" s="109" t="s">
        <v>2532</v>
      </c>
      <c r="E66" s="110"/>
      <c r="F66" s="110"/>
      <c r="G66" s="110"/>
      <c r="H66" s="110"/>
      <c r="I66" s="110"/>
      <c r="J66" s="111">
        <f>J106</f>
        <v>0</v>
      </c>
      <c r="L66" s="108"/>
    </row>
    <row r="67" spans="2:12" s="9" customFormat="1" ht="19.9" customHeight="1">
      <c r="B67" s="108"/>
      <c r="D67" s="109" t="s">
        <v>2533</v>
      </c>
      <c r="E67" s="110"/>
      <c r="F67" s="110"/>
      <c r="G67" s="110"/>
      <c r="H67" s="110"/>
      <c r="I67" s="110"/>
      <c r="J67" s="111">
        <f>J113</f>
        <v>0</v>
      </c>
      <c r="L67" s="108"/>
    </row>
    <row r="68" spans="2:12" s="9" customFormat="1" ht="19.9" customHeight="1">
      <c r="B68" s="108"/>
      <c r="D68" s="109" t="s">
        <v>2534</v>
      </c>
      <c r="E68" s="110"/>
      <c r="F68" s="110"/>
      <c r="G68" s="110"/>
      <c r="H68" s="110"/>
      <c r="I68" s="110"/>
      <c r="J68" s="111">
        <f>J124</f>
        <v>0</v>
      </c>
      <c r="L68" s="108"/>
    </row>
    <row r="69" spans="2:12" s="9" customFormat="1" ht="19.9" customHeight="1">
      <c r="B69" s="108"/>
      <c r="D69" s="109" t="s">
        <v>2535</v>
      </c>
      <c r="E69" s="110"/>
      <c r="F69" s="110"/>
      <c r="G69" s="110"/>
      <c r="H69" s="110"/>
      <c r="I69" s="110"/>
      <c r="J69" s="111">
        <f>J126</f>
        <v>0</v>
      </c>
      <c r="L69" s="108"/>
    </row>
    <row r="70" spans="2:12" s="8" customFormat="1" ht="24.95" customHeight="1">
      <c r="B70" s="104"/>
      <c r="D70" s="105" t="s">
        <v>129</v>
      </c>
      <c r="E70" s="106"/>
      <c r="F70" s="106"/>
      <c r="G70" s="106"/>
      <c r="H70" s="106"/>
      <c r="I70" s="106"/>
      <c r="J70" s="107">
        <f>J131</f>
        <v>0</v>
      </c>
      <c r="L70" s="104"/>
    </row>
    <row r="71" spans="2:12" s="9" customFormat="1" ht="19.9" customHeight="1">
      <c r="B71" s="108"/>
      <c r="D71" s="109" t="s">
        <v>2536</v>
      </c>
      <c r="E71" s="110"/>
      <c r="F71" s="110"/>
      <c r="G71" s="110"/>
      <c r="H71" s="110"/>
      <c r="I71" s="110"/>
      <c r="J71" s="111">
        <f>J132</f>
        <v>0</v>
      </c>
      <c r="L71" s="108"/>
    </row>
    <row r="72" spans="2:12" s="9" customFormat="1" ht="19.9" customHeight="1">
      <c r="B72" s="108"/>
      <c r="D72" s="109" t="s">
        <v>2537</v>
      </c>
      <c r="E72" s="110"/>
      <c r="F72" s="110"/>
      <c r="G72" s="110"/>
      <c r="H72" s="110"/>
      <c r="I72" s="110"/>
      <c r="J72" s="111">
        <f>J163</f>
        <v>0</v>
      </c>
      <c r="L72" s="108"/>
    </row>
    <row r="73" spans="2:12" s="9" customFormat="1" ht="19.9" customHeight="1">
      <c r="B73" s="108"/>
      <c r="D73" s="109" t="s">
        <v>2538</v>
      </c>
      <c r="E73" s="110"/>
      <c r="F73" s="110"/>
      <c r="G73" s="110"/>
      <c r="H73" s="110"/>
      <c r="I73" s="110"/>
      <c r="J73" s="111">
        <f>J208</f>
        <v>0</v>
      </c>
      <c r="L73" s="108"/>
    </row>
    <row r="74" spans="2:12" s="9" customFormat="1" ht="19.9" customHeight="1">
      <c r="B74" s="108"/>
      <c r="D74" s="109" t="s">
        <v>2539</v>
      </c>
      <c r="E74" s="110"/>
      <c r="F74" s="110"/>
      <c r="G74" s="110"/>
      <c r="H74" s="110"/>
      <c r="I74" s="110"/>
      <c r="J74" s="111">
        <f>J315</f>
        <v>0</v>
      </c>
      <c r="L74" s="108"/>
    </row>
    <row r="75" spans="2:12" s="9" customFormat="1" ht="19.9" customHeight="1">
      <c r="B75" s="108"/>
      <c r="D75" s="109" t="s">
        <v>2540</v>
      </c>
      <c r="E75" s="110"/>
      <c r="F75" s="110"/>
      <c r="G75" s="110"/>
      <c r="H75" s="110"/>
      <c r="I75" s="110"/>
      <c r="J75" s="111">
        <f>J320</f>
        <v>0</v>
      </c>
      <c r="L75" s="108"/>
    </row>
    <row r="76" spans="2:12" s="9" customFormat="1" ht="19.9" customHeight="1">
      <c r="B76" s="108"/>
      <c r="D76" s="109" t="s">
        <v>2541</v>
      </c>
      <c r="E76" s="110"/>
      <c r="F76" s="110"/>
      <c r="G76" s="110"/>
      <c r="H76" s="110"/>
      <c r="I76" s="110"/>
      <c r="J76" s="111">
        <f>J364</f>
        <v>0</v>
      </c>
      <c r="L76" s="108"/>
    </row>
    <row r="77" spans="2:12" s="9" customFormat="1" ht="19.9" customHeight="1">
      <c r="B77" s="108"/>
      <c r="D77" s="109" t="s">
        <v>2543</v>
      </c>
      <c r="E77" s="110"/>
      <c r="F77" s="110"/>
      <c r="G77" s="110"/>
      <c r="H77" s="110"/>
      <c r="I77" s="110"/>
      <c r="J77" s="111">
        <f>J378</f>
        <v>0</v>
      </c>
      <c r="L77" s="108"/>
    </row>
    <row r="78" spans="2:12" s="9" customFormat="1" ht="19.9" customHeight="1">
      <c r="B78" s="108"/>
      <c r="D78" s="109" t="s">
        <v>2544</v>
      </c>
      <c r="E78" s="110"/>
      <c r="F78" s="110"/>
      <c r="G78" s="110"/>
      <c r="H78" s="110"/>
      <c r="I78" s="110"/>
      <c r="J78" s="111">
        <f>J398</f>
        <v>0</v>
      </c>
      <c r="L78" s="108"/>
    </row>
    <row r="79" spans="2:12" s="1" customFormat="1" ht="21.75" customHeight="1">
      <c r="B79" s="33"/>
      <c r="L79" s="33"/>
    </row>
    <row r="80" spans="2:12" s="1" customFormat="1" ht="6.95" customHeight="1">
      <c r="B80" s="42"/>
      <c r="C80" s="43"/>
      <c r="D80" s="43"/>
      <c r="E80" s="43"/>
      <c r="F80" s="43"/>
      <c r="G80" s="43"/>
      <c r="H80" s="43"/>
      <c r="I80" s="43"/>
      <c r="J80" s="43"/>
      <c r="K80" s="43"/>
      <c r="L80" s="33"/>
    </row>
    <row r="84" spans="2:12" s="1" customFormat="1" ht="6.95" customHeight="1">
      <c r="B84" s="44"/>
      <c r="C84" s="45"/>
      <c r="D84" s="45"/>
      <c r="E84" s="45"/>
      <c r="F84" s="45"/>
      <c r="G84" s="45"/>
      <c r="H84" s="45"/>
      <c r="I84" s="45"/>
      <c r="J84" s="45"/>
      <c r="K84" s="45"/>
      <c r="L84" s="33"/>
    </row>
    <row r="85" spans="2:12" s="1" customFormat="1" ht="24.95" customHeight="1">
      <c r="B85" s="33"/>
      <c r="C85" s="22" t="s">
        <v>146</v>
      </c>
      <c r="L85" s="33"/>
    </row>
    <row r="86" spans="2:12" s="1" customFormat="1" ht="6.95" customHeight="1">
      <c r="B86" s="33"/>
      <c r="L86" s="33"/>
    </row>
    <row r="87" spans="2:12" s="1" customFormat="1" ht="12" customHeight="1">
      <c r="B87" s="33"/>
      <c r="C87" s="28" t="s">
        <v>17</v>
      </c>
      <c r="L87" s="33"/>
    </row>
    <row r="88" spans="2:12" s="1" customFormat="1" ht="16.5" customHeight="1">
      <c r="B88" s="33"/>
      <c r="E88" s="333" t="str">
        <f>E7</f>
        <v>Mendelova univerzita v Brně, Zemědělská 1665/1, Brno-revize1</v>
      </c>
      <c r="F88" s="334"/>
      <c r="G88" s="334"/>
      <c r="H88" s="334"/>
      <c r="L88" s="33"/>
    </row>
    <row r="89" spans="2:12" ht="12" customHeight="1">
      <c r="B89" s="21"/>
      <c r="C89" s="28" t="s">
        <v>112</v>
      </c>
      <c r="L89" s="21"/>
    </row>
    <row r="90" spans="2:12" s="1" customFormat="1" ht="16.5" customHeight="1">
      <c r="B90" s="33"/>
      <c r="E90" s="333" t="s">
        <v>2840</v>
      </c>
      <c r="F90" s="332"/>
      <c r="G90" s="332"/>
      <c r="H90" s="332"/>
      <c r="L90" s="33"/>
    </row>
    <row r="91" spans="2:12" s="1" customFormat="1" ht="12" customHeight="1">
      <c r="B91" s="33"/>
      <c r="C91" s="28" t="s">
        <v>114</v>
      </c>
      <c r="L91" s="33"/>
    </row>
    <row r="92" spans="2:12" s="1" customFormat="1" ht="16.5" customHeight="1">
      <c r="B92" s="33"/>
      <c r="E92" s="325" t="str">
        <f>E11</f>
        <v>02.03 - ZTI a vytápění - fáze II.</v>
      </c>
      <c r="F92" s="332"/>
      <c r="G92" s="332"/>
      <c r="H92" s="332"/>
      <c r="L92" s="33"/>
    </row>
    <row r="93" spans="2:12" s="1" customFormat="1" ht="6.95" customHeight="1">
      <c r="B93" s="33"/>
      <c r="L93" s="33"/>
    </row>
    <row r="94" spans="2:12" s="1" customFormat="1" ht="12" customHeight="1">
      <c r="B94" s="33"/>
      <c r="C94" s="28" t="s">
        <v>21</v>
      </c>
      <c r="F94" s="26" t="str">
        <f>F14</f>
        <v xml:space="preserve"> </v>
      </c>
      <c r="I94" s="28" t="s">
        <v>23</v>
      </c>
      <c r="J94" s="50" t="str">
        <f>IF(J14="","",J14)</f>
        <v>9. 11. 2021</v>
      </c>
      <c r="L94" s="33"/>
    </row>
    <row r="95" spans="2:12" s="1" customFormat="1" ht="6.95" customHeight="1">
      <c r="B95" s="33"/>
      <c r="L95" s="33"/>
    </row>
    <row r="96" spans="2:12" s="1" customFormat="1" ht="40.15" customHeight="1">
      <c r="B96" s="33"/>
      <c r="C96" s="28" t="s">
        <v>25</v>
      </c>
      <c r="F96" s="26" t="str">
        <f>E17</f>
        <v xml:space="preserve"> </v>
      </c>
      <c r="I96" s="28" t="s">
        <v>30</v>
      </c>
      <c r="J96" s="31" t="str">
        <f>E23</f>
        <v>Energy Benefit Centre a.s., Křenová 438/3, Praha</v>
      </c>
      <c r="L96" s="33"/>
    </row>
    <row r="97" spans="2:12" s="1" customFormat="1" ht="40.15" customHeight="1">
      <c r="B97" s="33"/>
      <c r="C97" s="28" t="s">
        <v>28</v>
      </c>
      <c r="F97" s="26" t="str">
        <f>IF(E20="","",E20)</f>
        <v>Vyplň údaj</v>
      </c>
      <c r="I97" s="28" t="s">
        <v>33</v>
      </c>
      <c r="J97" s="31" t="str">
        <f>E26</f>
        <v>CKN Invest spol. s r.o., Ing. Rudolf Hlaváč</v>
      </c>
      <c r="L97" s="33"/>
    </row>
    <row r="98" spans="2:12" s="1" customFormat="1" ht="10.35" customHeight="1">
      <c r="B98" s="33"/>
      <c r="L98" s="33"/>
    </row>
    <row r="99" spans="2:20" s="10" customFormat="1" ht="29.25" customHeight="1">
      <c r="B99" s="112"/>
      <c r="C99" s="113" t="s">
        <v>147</v>
      </c>
      <c r="D99" s="114" t="s">
        <v>58</v>
      </c>
      <c r="E99" s="114" t="s">
        <v>54</v>
      </c>
      <c r="F99" s="114" t="s">
        <v>55</v>
      </c>
      <c r="G99" s="114" t="s">
        <v>148</v>
      </c>
      <c r="H99" s="114" t="s">
        <v>149</v>
      </c>
      <c r="I99" s="114" t="s">
        <v>150</v>
      </c>
      <c r="J99" s="114" t="s">
        <v>118</v>
      </c>
      <c r="K99" s="115" t="s">
        <v>151</v>
      </c>
      <c r="L99" s="112"/>
      <c r="M99" s="57" t="s">
        <v>3</v>
      </c>
      <c r="N99" s="58" t="s">
        <v>43</v>
      </c>
      <c r="O99" s="58" t="s">
        <v>152</v>
      </c>
      <c r="P99" s="58" t="s">
        <v>153</v>
      </c>
      <c r="Q99" s="58" t="s">
        <v>154</v>
      </c>
      <c r="R99" s="58" t="s">
        <v>155</v>
      </c>
      <c r="S99" s="58" t="s">
        <v>156</v>
      </c>
      <c r="T99" s="59" t="s">
        <v>157</v>
      </c>
    </row>
    <row r="100" spans="2:63" s="1" customFormat="1" ht="22.9" customHeight="1">
      <c r="B100" s="33"/>
      <c r="C100" s="62" t="s">
        <v>158</v>
      </c>
      <c r="J100" s="116">
        <f>BK100</f>
        <v>0</v>
      </c>
      <c r="L100" s="33"/>
      <c r="M100" s="60"/>
      <c r="N100" s="51"/>
      <c r="O100" s="51"/>
      <c r="P100" s="117">
        <f>P101+P131</f>
        <v>0</v>
      </c>
      <c r="Q100" s="51"/>
      <c r="R100" s="117">
        <f>R101+R131</f>
        <v>0</v>
      </c>
      <c r="S100" s="51"/>
      <c r="T100" s="118">
        <f>T101+T131</f>
        <v>0</v>
      </c>
      <c r="AT100" s="18" t="s">
        <v>72</v>
      </c>
      <c r="AU100" s="18" t="s">
        <v>119</v>
      </c>
      <c r="BK100" s="119">
        <f>BK101+BK131</f>
        <v>0</v>
      </c>
    </row>
    <row r="101" spans="2:63" s="11" customFormat="1" ht="25.9" customHeight="1">
      <c r="B101" s="120"/>
      <c r="D101" s="121" t="s">
        <v>72</v>
      </c>
      <c r="E101" s="122" t="s">
        <v>160</v>
      </c>
      <c r="F101" s="122" t="s">
        <v>162</v>
      </c>
      <c r="I101" s="123"/>
      <c r="J101" s="124">
        <f>BK101</f>
        <v>0</v>
      </c>
      <c r="L101" s="120"/>
      <c r="M101" s="125"/>
      <c r="P101" s="126">
        <f>P102+P106+P113+P124+P126</f>
        <v>0</v>
      </c>
      <c r="R101" s="126">
        <f>R102+R106+R113+R124+R126</f>
        <v>0</v>
      </c>
      <c r="T101" s="127">
        <f>T102+T106+T113+T124+T126</f>
        <v>0</v>
      </c>
      <c r="AR101" s="121" t="s">
        <v>80</v>
      </c>
      <c r="AT101" s="128" t="s">
        <v>72</v>
      </c>
      <c r="AU101" s="128" t="s">
        <v>73</v>
      </c>
      <c r="AY101" s="121" t="s">
        <v>161</v>
      </c>
      <c r="BK101" s="129">
        <f>BK102+BK106+BK113+BK124+BK126</f>
        <v>0</v>
      </c>
    </row>
    <row r="102" spans="2:63" s="11" customFormat="1" ht="22.9" customHeight="1">
      <c r="B102" s="120"/>
      <c r="D102" s="121" t="s">
        <v>72</v>
      </c>
      <c r="E102" s="130" t="s">
        <v>570</v>
      </c>
      <c r="F102" s="130" t="s">
        <v>2545</v>
      </c>
      <c r="I102" s="123"/>
      <c r="J102" s="131">
        <f>BK102</f>
        <v>0</v>
      </c>
      <c r="L102" s="120"/>
      <c r="M102" s="125"/>
      <c r="P102" s="126">
        <f>SUM(P103:P105)</f>
        <v>0</v>
      </c>
      <c r="R102" s="126">
        <f>SUM(R103:R105)</f>
        <v>0</v>
      </c>
      <c r="T102" s="127">
        <f>SUM(T103:T105)</f>
        <v>0</v>
      </c>
      <c r="AR102" s="121" t="s">
        <v>80</v>
      </c>
      <c r="AT102" s="128" t="s">
        <v>72</v>
      </c>
      <c r="AU102" s="128" t="s">
        <v>80</v>
      </c>
      <c r="AY102" s="121" t="s">
        <v>161</v>
      </c>
      <c r="BK102" s="129">
        <f>SUM(BK103:BK105)</f>
        <v>0</v>
      </c>
    </row>
    <row r="103" spans="2:65" s="1" customFormat="1" ht="16.5" customHeight="1">
      <c r="B103" s="132"/>
      <c r="C103" s="133" t="s">
        <v>80</v>
      </c>
      <c r="D103" s="133" t="s">
        <v>164</v>
      </c>
      <c r="E103" s="134" t="s">
        <v>2546</v>
      </c>
      <c r="F103" s="135" t="s">
        <v>2547</v>
      </c>
      <c r="G103" s="136" t="s">
        <v>167</v>
      </c>
      <c r="H103" s="137">
        <v>4.2</v>
      </c>
      <c r="I103" s="138"/>
      <c r="J103" s="139">
        <f>ROUND(I103*H103,2)</f>
        <v>0</v>
      </c>
      <c r="K103" s="135" t="s">
        <v>2548</v>
      </c>
      <c r="L103" s="33"/>
      <c r="M103" s="140" t="s">
        <v>3</v>
      </c>
      <c r="N103" s="141" t="s">
        <v>44</v>
      </c>
      <c r="P103" s="142">
        <f>O103*H103</f>
        <v>0</v>
      </c>
      <c r="Q103" s="142">
        <v>0</v>
      </c>
      <c r="R103" s="142">
        <f>Q103*H103</f>
        <v>0</v>
      </c>
      <c r="S103" s="142">
        <v>0</v>
      </c>
      <c r="T103" s="143">
        <f>S103*H103</f>
        <v>0</v>
      </c>
      <c r="AR103" s="144" t="s">
        <v>169</v>
      </c>
      <c r="AT103" s="144" t="s">
        <v>164</v>
      </c>
      <c r="AU103" s="144" t="s">
        <v>82</v>
      </c>
      <c r="AY103" s="18" t="s">
        <v>161</v>
      </c>
      <c r="BE103" s="145">
        <f>IF(N103="základní",J103,0)</f>
        <v>0</v>
      </c>
      <c r="BF103" s="145">
        <f>IF(N103="snížená",J103,0)</f>
        <v>0</v>
      </c>
      <c r="BG103" s="145">
        <f>IF(N103="zákl. přenesená",J103,0)</f>
        <v>0</v>
      </c>
      <c r="BH103" s="145">
        <f>IF(N103="sníž. přenesená",J103,0)</f>
        <v>0</v>
      </c>
      <c r="BI103" s="145">
        <f>IF(N103="nulová",J103,0)</f>
        <v>0</v>
      </c>
      <c r="BJ103" s="18" t="s">
        <v>80</v>
      </c>
      <c r="BK103" s="145">
        <f>ROUND(I103*H103,2)</f>
        <v>0</v>
      </c>
      <c r="BL103" s="18" t="s">
        <v>169</v>
      </c>
      <c r="BM103" s="144" t="s">
        <v>82</v>
      </c>
    </row>
    <row r="104" spans="2:51" s="13" customFormat="1" ht="12">
      <c r="B104" s="157"/>
      <c r="D104" s="151" t="s">
        <v>173</v>
      </c>
      <c r="E104" s="158" t="s">
        <v>3</v>
      </c>
      <c r="F104" s="159" t="s">
        <v>3932</v>
      </c>
      <c r="H104" s="160">
        <v>4.2</v>
      </c>
      <c r="I104" s="161"/>
      <c r="L104" s="157"/>
      <c r="M104" s="162"/>
      <c r="T104" s="163"/>
      <c r="AT104" s="158" t="s">
        <v>173</v>
      </c>
      <c r="AU104" s="158" t="s">
        <v>82</v>
      </c>
      <c r="AV104" s="13" t="s">
        <v>82</v>
      </c>
      <c r="AW104" s="13" t="s">
        <v>32</v>
      </c>
      <c r="AX104" s="13" t="s">
        <v>73</v>
      </c>
      <c r="AY104" s="158" t="s">
        <v>161</v>
      </c>
    </row>
    <row r="105" spans="2:51" s="14" customFormat="1" ht="12">
      <c r="B105" s="164"/>
      <c r="D105" s="151" t="s">
        <v>173</v>
      </c>
      <c r="E105" s="165" t="s">
        <v>3</v>
      </c>
      <c r="F105" s="166" t="s">
        <v>192</v>
      </c>
      <c r="H105" s="167">
        <v>4.2</v>
      </c>
      <c r="I105" s="168"/>
      <c r="L105" s="164"/>
      <c r="M105" s="169"/>
      <c r="T105" s="170"/>
      <c r="AT105" s="165" t="s">
        <v>173</v>
      </c>
      <c r="AU105" s="165" t="s">
        <v>82</v>
      </c>
      <c r="AV105" s="14" t="s">
        <v>169</v>
      </c>
      <c r="AW105" s="14" t="s">
        <v>32</v>
      </c>
      <c r="AX105" s="14" t="s">
        <v>80</v>
      </c>
      <c r="AY105" s="165" t="s">
        <v>161</v>
      </c>
    </row>
    <row r="106" spans="2:63" s="11" customFormat="1" ht="22.9" customHeight="1">
      <c r="B106" s="120"/>
      <c r="D106" s="121" t="s">
        <v>72</v>
      </c>
      <c r="E106" s="130" t="s">
        <v>976</v>
      </c>
      <c r="F106" s="130" t="s">
        <v>2553</v>
      </c>
      <c r="I106" s="123"/>
      <c r="J106" s="131">
        <f>BK106</f>
        <v>0</v>
      </c>
      <c r="L106" s="120"/>
      <c r="M106" s="125"/>
      <c r="P106" s="126">
        <f>SUM(P107:P112)</f>
        <v>0</v>
      </c>
      <c r="R106" s="126">
        <f>SUM(R107:R112)</f>
        <v>0</v>
      </c>
      <c r="T106" s="127">
        <f>SUM(T107:T112)</f>
        <v>0</v>
      </c>
      <c r="AR106" s="121" t="s">
        <v>80</v>
      </c>
      <c r="AT106" s="128" t="s">
        <v>72</v>
      </c>
      <c r="AU106" s="128" t="s">
        <v>80</v>
      </c>
      <c r="AY106" s="121" t="s">
        <v>161</v>
      </c>
      <c r="BK106" s="129">
        <f>SUM(BK107:BK112)</f>
        <v>0</v>
      </c>
    </row>
    <row r="107" spans="2:65" s="1" customFormat="1" ht="21.75" customHeight="1">
      <c r="B107" s="132"/>
      <c r="C107" s="133" t="s">
        <v>82</v>
      </c>
      <c r="D107" s="133" t="s">
        <v>164</v>
      </c>
      <c r="E107" s="134" t="s">
        <v>2556</v>
      </c>
      <c r="F107" s="135" t="s">
        <v>2557</v>
      </c>
      <c r="G107" s="136" t="s">
        <v>2420</v>
      </c>
      <c r="H107" s="137">
        <v>6</v>
      </c>
      <c r="I107" s="138"/>
      <c r="J107" s="139">
        <f>ROUND(I107*H107,2)</f>
        <v>0</v>
      </c>
      <c r="K107" s="135" t="s">
        <v>2558</v>
      </c>
      <c r="L107" s="33"/>
      <c r="M107" s="140" t="s">
        <v>3</v>
      </c>
      <c r="N107" s="141" t="s">
        <v>44</v>
      </c>
      <c r="P107" s="142">
        <f>O107*H107</f>
        <v>0</v>
      </c>
      <c r="Q107" s="142">
        <v>0</v>
      </c>
      <c r="R107" s="142">
        <f>Q107*H107</f>
        <v>0</v>
      </c>
      <c r="S107" s="142">
        <v>0</v>
      </c>
      <c r="T107" s="143">
        <f>S107*H107</f>
        <v>0</v>
      </c>
      <c r="AR107" s="144" t="s">
        <v>169</v>
      </c>
      <c r="AT107" s="144" t="s">
        <v>164</v>
      </c>
      <c r="AU107" s="144" t="s">
        <v>82</v>
      </c>
      <c r="AY107" s="18" t="s">
        <v>161</v>
      </c>
      <c r="BE107" s="145">
        <f>IF(N107="základní",J107,0)</f>
        <v>0</v>
      </c>
      <c r="BF107" s="145">
        <f>IF(N107="snížená",J107,0)</f>
        <v>0</v>
      </c>
      <c r="BG107" s="145">
        <f>IF(N107="zákl. přenesená",J107,0)</f>
        <v>0</v>
      </c>
      <c r="BH107" s="145">
        <f>IF(N107="sníž. přenesená",J107,0)</f>
        <v>0</v>
      </c>
      <c r="BI107" s="145">
        <f>IF(N107="nulová",J107,0)</f>
        <v>0</v>
      </c>
      <c r="BJ107" s="18" t="s">
        <v>80</v>
      </c>
      <c r="BK107" s="145">
        <f>ROUND(I107*H107,2)</f>
        <v>0</v>
      </c>
      <c r="BL107" s="18" t="s">
        <v>169</v>
      </c>
      <c r="BM107" s="144" t="s">
        <v>1498</v>
      </c>
    </row>
    <row r="108" spans="2:51" s="13" customFormat="1" ht="12">
      <c r="B108" s="157"/>
      <c r="D108" s="151" t="s">
        <v>173</v>
      </c>
      <c r="E108" s="158" t="s">
        <v>3</v>
      </c>
      <c r="F108" s="159" t="s">
        <v>223</v>
      </c>
      <c r="H108" s="160">
        <v>6</v>
      </c>
      <c r="I108" s="161"/>
      <c r="L108" s="157"/>
      <c r="M108" s="162"/>
      <c r="T108" s="163"/>
      <c r="AT108" s="158" t="s">
        <v>173</v>
      </c>
      <c r="AU108" s="158" t="s">
        <v>82</v>
      </c>
      <c r="AV108" s="13" t="s">
        <v>82</v>
      </c>
      <c r="AW108" s="13" t="s">
        <v>32</v>
      </c>
      <c r="AX108" s="13" t="s">
        <v>73</v>
      </c>
      <c r="AY108" s="158" t="s">
        <v>161</v>
      </c>
    </row>
    <row r="109" spans="2:51" s="14" customFormat="1" ht="12">
      <c r="B109" s="164"/>
      <c r="D109" s="151" t="s">
        <v>173</v>
      </c>
      <c r="E109" s="165" t="s">
        <v>3</v>
      </c>
      <c r="F109" s="166" t="s">
        <v>192</v>
      </c>
      <c r="H109" s="167">
        <v>6</v>
      </c>
      <c r="I109" s="168"/>
      <c r="L109" s="164"/>
      <c r="M109" s="169"/>
      <c r="T109" s="170"/>
      <c r="AT109" s="165" t="s">
        <v>173</v>
      </c>
      <c r="AU109" s="165" t="s">
        <v>82</v>
      </c>
      <c r="AV109" s="14" t="s">
        <v>169</v>
      </c>
      <c r="AW109" s="14" t="s">
        <v>32</v>
      </c>
      <c r="AX109" s="14" t="s">
        <v>80</v>
      </c>
      <c r="AY109" s="165" t="s">
        <v>161</v>
      </c>
    </row>
    <row r="110" spans="2:65" s="1" customFormat="1" ht="16.5" customHeight="1">
      <c r="B110" s="132"/>
      <c r="C110" s="133" t="s">
        <v>199</v>
      </c>
      <c r="D110" s="133" t="s">
        <v>164</v>
      </c>
      <c r="E110" s="134" t="s">
        <v>2559</v>
      </c>
      <c r="F110" s="135" t="s">
        <v>2560</v>
      </c>
      <c r="G110" s="136" t="s">
        <v>2420</v>
      </c>
      <c r="H110" s="137">
        <v>6</v>
      </c>
      <c r="I110" s="138"/>
      <c r="J110" s="139">
        <f>ROUND(I110*H110,2)</f>
        <v>0</v>
      </c>
      <c r="K110" s="135" t="s">
        <v>2558</v>
      </c>
      <c r="L110" s="33"/>
      <c r="M110" s="140" t="s">
        <v>3</v>
      </c>
      <c r="N110" s="141" t="s">
        <v>44</v>
      </c>
      <c r="P110" s="142">
        <f>O110*H110</f>
        <v>0</v>
      </c>
      <c r="Q110" s="142">
        <v>0</v>
      </c>
      <c r="R110" s="142">
        <f>Q110*H110</f>
        <v>0</v>
      </c>
      <c r="S110" s="142">
        <v>0</v>
      </c>
      <c r="T110" s="143">
        <f>S110*H110</f>
        <v>0</v>
      </c>
      <c r="AR110" s="144" t="s">
        <v>169</v>
      </c>
      <c r="AT110" s="144" t="s">
        <v>164</v>
      </c>
      <c r="AU110" s="144" t="s">
        <v>82</v>
      </c>
      <c r="AY110" s="18" t="s">
        <v>161</v>
      </c>
      <c r="BE110" s="145">
        <f>IF(N110="základní",J110,0)</f>
        <v>0</v>
      </c>
      <c r="BF110" s="145">
        <f>IF(N110="snížená",J110,0)</f>
        <v>0</v>
      </c>
      <c r="BG110" s="145">
        <f>IF(N110="zákl. přenesená",J110,0)</f>
        <v>0</v>
      </c>
      <c r="BH110" s="145">
        <f>IF(N110="sníž. přenesená",J110,0)</f>
        <v>0</v>
      </c>
      <c r="BI110" s="145">
        <f>IF(N110="nulová",J110,0)</f>
        <v>0</v>
      </c>
      <c r="BJ110" s="18" t="s">
        <v>80</v>
      </c>
      <c r="BK110" s="145">
        <f>ROUND(I110*H110,2)</f>
        <v>0</v>
      </c>
      <c r="BL110" s="18" t="s">
        <v>169</v>
      </c>
      <c r="BM110" s="144" t="s">
        <v>1506</v>
      </c>
    </row>
    <row r="111" spans="2:51" s="13" customFormat="1" ht="12">
      <c r="B111" s="157"/>
      <c r="D111" s="151" t="s">
        <v>173</v>
      </c>
      <c r="E111" s="158" t="s">
        <v>3</v>
      </c>
      <c r="F111" s="159" t="s">
        <v>223</v>
      </c>
      <c r="H111" s="160">
        <v>6</v>
      </c>
      <c r="I111" s="161"/>
      <c r="L111" s="157"/>
      <c r="M111" s="162"/>
      <c r="T111" s="163"/>
      <c r="AT111" s="158" t="s">
        <v>173</v>
      </c>
      <c r="AU111" s="158" t="s">
        <v>82</v>
      </c>
      <c r="AV111" s="13" t="s">
        <v>82</v>
      </c>
      <c r="AW111" s="13" t="s">
        <v>32</v>
      </c>
      <c r="AX111" s="13" t="s">
        <v>73</v>
      </c>
      <c r="AY111" s="158" t="s">
        <v>161</v>
      </c>
    </row>
    <row r="112" spans="2:51" s="14" customFormat="1" ht="12">
      <c r="B112" s="164"/>
      <c r="D112" s="151" t="s">
        <v>173</v>
      </c>
      <c r="E112" s="165" t="s">
        <v>3</v>
      </c>
      <c r="F112" s="166" t="s">
        <v>192</v>
      </c>
      <c r="H112" s="167">
        <v>6</v>
      </c>
      <c r="I112" s="168"/>
      <c r="L112" s="164"/>
      <c r="M112" s="169"/>
      <c r="T112" s="170"/>
      <c r="AT112" s="165" t="s">
        <v>173</v>
      </c>
      <c r="AU112" s="165" t="s">
        <v>82</v>
      </c>
      <c r="AV112" s="14" t="s">
        <v>169</v>
      </c>
      <c r="AW112" s="14" t="s">
        <v>32</v>
      </c>
      <c r="AX112" s="14" t="s">
        <v>80</v>
      </c>
      <c r="AY112" s="165" t="s">
        <v>161</v>
      </c>
    </row>
    <row r="113" spans="2:63" s="11" customFormat="1" ht="22.9" customHeight="1">
      <c r="B113" s="120"/>
      <c r="D113" s="121" t="s">
        <v>72</v>
      </c>
      <c r="E113" s="130" t="s">
        <v>1004</v>
      </c>
      <c r="F113" s="130" t="s">
        <v>2561</v>
      </c>
      <c r="I113" s="123"/>
      <c r="J113" s="131">
        <f>BK113</f>
        <v>0</v>
      </c>
      <c r="L113" s="120"/>
      <c r="M113" s="125"/>
      <c r="P113" s="126">
        <f>SUM(P114:P123)</f>
        <v>0</v>
      </c>
      <c r="R113" s="126">
        <f>SUM(R114:R123)</f>
        <v>0</v>
      </c>
      <c r="T113" s="127">
        <f>SUM(T114:T123)</f>
        <v>0</v>
      </c>
      <c r="AR113" s="121" t="s">
        <v>80</v>
      </c>
      <c r="AT113" s="128" t="s">
        <v>72</v>
      </c>
      <c r="AU113" s="128" t="s">
        <v>80</v>
      </c>
      <c r="AY113" s="121" t="s">
        <v>161</v>
      </c>
      <c r="BK113" s="129">
        <f>SUM(BK114:BK123)</f>
        <v>0</v>
      </c>
    </row>
    <row r="114" spans="2:65" s="1" customFormat="1" ht="16.5" customHeight="1">
      <c r="B114" s="132"/>
      <c r="C114" s="133" t="s">
        <v>169</v>
      </c>
      <c r="D114" s="133" t="s">
        <v>164</v>
      </c>
      <c r="E114" s="134" t="s">
        <v>2564</v>
      </c>
      <c r="F114" s="135" t="s">
        <v>2565</v>
      </c>
      <c r="G114" s="136" t="s">
        <v>340</v>
      </c>
      <c r="H114" s="137">
        <v>27</v>
      </c>
      <c r="I114" s="138"/>
      <c r="J114" s="139">
        <f>ROUND(I114*H114,2)</f>
        <v>0</v>
      </c>
      <c r="K114" s="135" t="s">
        <v>2548</v>
      </c>
      <c r="L114" s="33"/>
      <c r="M114" s="140" t="s">
        <v>3</v>
      </c>
      <c r="N114" s="141" t="s">
        <v>44</v>
      </c>
      <c r="P114" s="142">
        <f>O114*H114</f>
        <v>0</v>
      </c>
      <c r="Q114" s="142">
        <v>0</v>
      </c>
      <c r="R114" s="142">
        <f>Q114*H114</f>
        <v>0</v>
      </c>
      <c r="S114" s="142">
        <v>0</v>
      </c>
      <c r="T114" s="143">
        <f>S114*H114</f>
        <v>0</v>
      </c>
      <c r="AR114" s="144" t="s">
        <v>169</v>
      </c>
      <c r="AT114" s="144" t="s">
        <v>164</v>
      </c>
      <c r="AU114" s="144" t="s">
        <v>82</v>
      </c>
      <c r="AY114" s="18" t="s">
        <v>161</v>
      </c>
      <c r="BE114" s="145">
        <f>IF(N114="základní",J114,0)</f>
        <v>0</v>
      </c>
      <c r="BF114" s="145">
        <f>IF(N114="snížená",J114,0)</f>
        <v>0</v>
      </c>
      <c r="BG114" s="145">
        <f>IF(N114="zákl. přenesená",J114,0)</f>
        <v>0</v>
      </c>
      <c r="BH114" s="145">
        <f>IF(N114="sníž. přenesená",J114,0)</f>
        <v>0</v>
      </c>
      <c r="BI114" s="145">
        <f>IF(N114="nulová",J114,0)</f>
        <v>0</v>
      </c>
      <c r="BJ114" s="18" t="s">
        <v>80</v>
      </c>
      <c r="BK114" s="145">
        <f>ROUND(I114*H114,2)</f>
        <v>0</v>
      </c>
      <c r="BL114" s="18" t="s">
        <v>169</v>
      </c>
      <c r="BM114" s="144" t="s">
        <v>1514</v>
      </c>
    </row>
    <row r="115" spans="2:51" s="13" customFormat="1" ht="12">
      <c r="B115" s="157"/>
      <c r="D115" s="151" t="s">
        <v>173</v>
      </c>
      <c r="E115" s="158" t="s">
        <v>3</v>
      </c>
      <c r="F115" s="159" t="s">
        <v>414</v>
      </c>
      <c r="H115" s="160">
        <v>27</v>
      </c>
      <c r="I115" s="161"/>
      <c r="L115" s="157"/>
      <c r="M115" s="162"/>
      <c r="T115" s="163"/>
      <c r="AT115" s="158" t="s">
        <v>173</v>
      </c>
      <c r="AU115" s="158" t="s">
        <v>82</v>
      </c>
      <c r="AV115" s="13" t="s">
        <v>82</v>
      </c>
      <c r="AW115" s="13" t="s">
        <v>32</v>
      </c>
      <c r="AX115" s="13" t="s">
        <v>73</v>
      </c>
      <c r="AY115" s="158" t="s">
        <v>161</v>
      </c>
    </row>
    <row r="116" spans="2:51" s="14" customFormat="1" ht="12">
      <c r="B116" s="164"/>
      <c r="D116" s="151" t="s">
        <v>173</v>
      </c>
      <c r="E116" s="165" t="s">
        <v>3</v>
      </c>
      <c r="F116" s="166" t="s">
        <v>192</v>
      </c>
      <c r="H116" s="167">
        <v>27</v>
      </c>
      <c r="I116" s="168"/>
      <c r="L116" s="164"/>
      <c r="M116" s="169"/>
      <c r="T116" s="170"/>
      <c r="AT116" s="165" t="s">
        <v>173</v>
      </c>
      <c r="AU116" s="165" t="s">
        <v>82</v>
      </c>
      <c r="AV116" s="14" t="s">
        <v>169</v>
      </c>
      <c r="AW116" s="14" t="s">
        <v>32</v>
      </c>
      <c r="AX116" s="14" t="s">
        <v>80</v>
      </c>
      <c r="AY116" s="165" t="s">
        <v>161</v>
      </c>
    </row>
    <row r="117" spans="2:65" s="1" customFormat="1" ht="16.5" customHeight="1">
      <c r="B117" s="132"/>
      <c r="C117" s="133" t="s">
        <v>216</v>
      </c>
      <c r="D117" s="133" t="s">
        <v>164</v>
      </c>
      <c r="E117" s="134" t="s">
        <v>2566</v>
      </c>
      <c r="F117" s="135" t="s">
        <v>2567</v>
      </c>
      <c r="G117" s="136" t="s">
        <v>340</v>
      </c>
      <c r="H117" s="137">
        <v>132</v>
      </c>
      <c r="I117" s="138"/>
      <c r="J117" s="139">
        <f>ROUND(I117*H117,2)</f>
        <v>0</v>
      </c>
      <c r="K117" s="135" t="s">
        <v>2548</v>
      </c>
      <c r="L117" s="33"/>
      <c r="M117" s="140" t="s">
        <v>3</v>
      </c>
      <c r="N117" s="141" t="s">
        <v>44</v>
      </c>
      <c r="P117" s="142">
        <f>O117*H117</f>
        <v>0</v>
      </c>
      <c r="Q117" s="142">
        <v>0</v>
      </c>
      <c r="R117" s="142">
        <f>Q117*H117</f>
        <v>0</v>
      </c>
      <c r="S117" s="142">
        <v>0</v>
      </c>
      <c r="T117" s="143">
        <f>S117*H117</f>
        <v>0</v>
      </c>
      <c r="AR117" s="144" t="s">
        <v>169</v>
      </c>
      <c r="AT117" s="144" t="s">
        <v>164</v>
      </c>
      <c r="AU117" s="144" t="s">
        <v>82</v>
      </c>
      <c r="AY117" s="18" t="s">
        <v>161</v>
      </c>
      <c r="BE117" s="145">
        <f>IF(N117="základní",J117,0)</f>
        <v>0</v>
      </c>
      <c r="BF117" s="145">
        <f>IF(N117="snížená",J117,0)</f>
        <v>0</v>
      </c>
      <c r="BG117" s="145">
        <f>IF(N117="zákl. přenesená",J117,0)</f>
        <v>0</v>
      </c>
      <c r="BH117" s="145">
        <f>IF(N117="sníž. přenesená",J117,0)</f>
        <v>0</v>
      </c>
      <c r="BI117" s="145">
        <f>IF(N117="nulová",J117,0)</f>
        <v>0</v>
      </c>
      <c r="BJ117" s="18" t="s">
        <v>80</v>
      </c>
      <c r="BK117" s="145">
        <f>ROUND(I117*H117,2)</f>
        <v>0</v>
      </c>
      <c r="BL117" s="18" t="s">
        <v>169</v>
      </c>
      <c r="BM117" s="144" t="s">
        <v>1522</v>
      </c>
    </row>
    <row r="118" spans="2:51" s="13" customFormat="1" ht="12">
      <c r="B118" s="157"/>
      <c r="D118" s="151" t="s">
        <v>173</v>
      </c>
      <c r="E118" s="158" t="s">
        <v>3</v>
      </c>
      <c r="F118" s="159" t="s">
        <v>1180</v>
      </c>
      <c r="H118" s="160">
        <v>132</v>
      </c>
      <c r="I118" s="161"/>
      <c r="L118" s="157"/>
      <c r="M118" s="162"/>
      <c r="T118" s="163"/>
      <c r="AT118" s="158" t="s">
        <v>173</v>
      </c>
      <c r="AU118" s="158" t="s">
        <v>82</v>
      </c>
      <c r="AV118" s="13" t="s">
        <v>82</v>
      </c>
      <c r="AW118" s="13" t="s">
        <v>32</v>
      </c>
      <c r="AX118" s="13" t="s">
        <v>73</v>
      </c>
      <c r="AY118" s="158" t="s">
        <v>161</v>
      </c>
    </row>
    <row r="119" spans="2:51" s="14" customFormat="1" ht="12">
      <c r="B119" s="164"/>
      <c r="D119" s="151" t="s">
        <v>173</v>
      </c>
      <c r="E119" s="165" t="s">
        <v>3</v>
      </c>
      <c r="F119" s="166" t="s">
        <v>192</v>
      </c>
      <c r="H119" s="167">
        <v>132</v>
      </c>
      <c r="I119" s="168"/>
      <c r="L119" s="164"/>
      <c r="M119" s="169"/>
      <c r="T119" s="170"/>
      <c r="AT119" s="165" t="s">
        <v>173</v>
      </c>
      <c r="AU119" s="165" t="s">
        <v>82</v>
      </c>
      <c r="AV119" s="14" t="s">
        <v>169</v>
      </c>
      <c r="AW119" s="14" t="s">
        <v>32</v>
      </c>
      <c r="AX119" s="14" t="s">
        <v>80</v>
      </c>
      <c r="AY119" s="165" t="s">
        <v>161</v>
      </c>
    </row>
    <row r="120" spans="2:65" s="1" customFormat="1" ht="21.75" customHeight="1">
      <c r="B120" s="132"/>
      <c r="C120" s="133" t="s">
        <v>223</v>
      </c>
      <c r="D120" s="133" t="s">
        <v>164</v>
      </c>
      <c r="E120" s="134" t="s">
        <v>2568</v>
      </c>
      <c r="F120" s="135" t="s">
        <v>2569</v>
      </c>
      <c r="G120" s="136" t="s">
        <v>203</v>
      </c>
      <c r="H120" s="137">
        <v>2.115</v>
      </c>
      <c r="I120" s="138"/>
      <c r="J120" s="139">
        <f>ROUND(I120*H120,2)</f>
        <v>0</v>
      </c>
      <c r="K120" s="135" t="s">
        <v>2548</v>
      </c>
      <c r="L120" s="33"/>
      <c r="M120" s="140" t="s">
        <v>3</v>
      </c>
      <c r="N120" s="141" t="s">
        <v>44</v>
      </c>
      <c r="P120" s="142">
        <f>O120*H120</f>
        <v>0</v>
      </c>
      <c r="Q120" s="142">
        <v>0</v>
      </c>
      <c r="R120" s="142">
        <f>Q120*H120</f>
        <v>0</v>
      </c>
      <c r="S120" s="142">
        <v>0</v>
      </c>
      <c r="T120" s="143">
        <f>S120*H120</f>
        <v>0</v>
      </c>
      <c r="AR120" s="144" t="s">
        <v>169</v>
      </c>
      <c r="AT120" s="144" t="s">
        <v>164</v>
      </c>
      <c r="AU120" s="144" t="s">
        <v>82</v>
      </c>
      <c r="AY120" s="18" t="s">
        <v>161</v>
      </c>
      <c r="BE120" s="145">
        <f>IF(N120="základní",J120,0)</f>
        <v>0</v>
      </c>
      <c r="BF120" s="145">
        <f>IF(N120="snížená",J120,0)</f>
        <v>0</v>
      </c>
      <c r="BG120" s="145">
        <f>IF(N120="zákl. přenesená",J120,0)</f>
        <v>0</v>
      </c>
      <c r="BH120" s="145">
        <f>IF(N120="sníž. přenesená",J120,0)</f>
        <v>0</v>
      </c>
      <c r="BI120" s="145">
        <f>IF(N120="nulová",J120,0)</f>
        <v>0</v>
      </c>
      <c r="BJ120" s="18" t="s">
        <v>80</v>
      </c>
      <c r="BK120" s="145">
        <f>ROUND(I120*H120,2)</f>
        <v>0</v>
      </c>
      <c r="BL120" s="18" t="s">
        <v>169</v>
      </c>
      <c r="BM120" s="144" t="s">
        <v>1530</v>
      </c>
    </row>
    <row r="121" spans="2:51" s="13" customFormat="1" ht="12">
      <c r="B121" s="157"/>
      <c r="D121" s="151" t="s">
        <v>173</v>
      </c>
      <c r="E121" s="158" t="s">
        <v>3</v>
      </c>
      <c r="F121" s="159" t="s">
        <v>3933</v>
      </c>
      <c r="H121" s="160">
        <v>0.135</v>
      </c>
      <c r="I121" s="161"/>
      <c r="L121" s="157"/>
      <c r="M121" s="162"/>
      <c r="T121" s="163"/>
      <c r="AT121" s="158" t="s">
        <v>173</v>
      </c>
      <c r="AU121" s="158" t="s">
        <v>82</v>
      </c>
      <c r="AV121" s="13" t="s">
        <v>82</v>
      </c>
      <c r="AW121" s="13" t="s">
        <v>32</v>
      </c>
      <c r="AX121" s="13" t="s">
        <v>73</v>
      </c>
      <c r="AY121" s="158" t="s">
        <v>161</v>
      </c>
    </row>
    <row r="122" spans="2:51" s="13" customFormat="1" ht="12">
      <c r="B122" s="157"/>
      <c r="D122" s="151" t="s">
        <v>173</v>
      </c>
      <c r="E122" s="158" t="s">
        <v>3</v>
      </c>
      <c r="F122" s="159" t="s">
        <v>3934</v>
      </c>
      <c r="H122" s="160">
        <v>1.98</v>
      </c>
      <c r="I122" s="161"/>
      <c r="L122" s="157"/>
      <c r="M122" s="162"/>
      <c r="T122" s="163"/>
      <c r="AT122" s="158" t="s">
        <v>173</v>
      </c>
      <c r="AU122" s="158" t="s">
        <v>82</v>
      </c>
      <c r="AV122" s="13" t="s">
        <v>82</v>
      </c>
      <c r="AW122" s="13" t="s">
        <v>32</v>
      </c>
      <c r="AX122" s="13" t="s">
        <v>73</v>
      </c>
      <c r="AY122" s="158" t="s">
        <v>161</v>
      </c>
    </row>
    <row r="123" spans="2:51" s="14" customFormat="1" ht="12">
      <c r="B123" s="164"/>
      <c r="D123" s="151" t="s">
        <v>173</v>
      </c>
      <c r="E123" s="165" t="s">
        <v>3</v>
      </c>
      <c r="F123" s="166" t="s">
        <v>192</v>
      </c>
      <c r="H123" s="167">
        <v>2.115</v>
      </c>
      <c r="I123" s="168"/>
      <c r="L123" s="164"/>
      <c r="M123" s="169"/>
      <c r="T123" s="170"/>
      <c r="AT123" s="165" t="s">
        <v>173</v>
      </c>
      <c r="AU123" s="165" t="s">
        <v>82</v>
      </c>
      <c r="AV123" s="14" t="s">
        <v>169</v>
      </c>
      <c r="AW123" s="14" t="s">
        <v>32</v>
      </c>
      <c r="AX123" s="14" t="s">
        <v>80</v>
      </c>
      <c r="AY123" s="165" t="s">
        <v>161</v>
      </c>
    </row>
    <row r="124" spans="2:63" s="11" customFormat="1" ht="22.9" customHeight="1">
      <c r="B124" s="120"/>
      <c r="D124" s="121" t="s">
        <v>72</v>
      </c>
      <c r="E124" s="130" t="s">
        <v>2572</v>
      </c>
      <c r="F124" s="130" t="s">
        <v>2573</v>
      </c>
      <c r="I124" s="123"/>
      <c r="J124" s="131">
        <f>BK124</f>
        <v>0</v>
      </c>
      <c r="L124" s="120"/>
      <c r="M124" s="125"/>
      <c r="P124" s="126">
        <f>P125</f>
        <v>0</v>
      </c>
      <c r="R124" s="126">
        <f>R125</f>
        <v>0</v>
      </c>
      <c r="T124" s="127">
        <f>T125</f>
        <v>0</v>
      </c>
      <c r="AR124" s="121" t="s">
        <v>80</v>
      </c>
      <c r="AT124" s="128" t="s">
        <v>72</v>
      </c>
      <c r="AU124" s="128" t="s">
        <v>80</v>
      </c>
      <c r="AY124" s="121" t="s">
        <v>161</v>
      </c>
      <c r="BK124" s="129">
        <f>BK125</f>
        <v>0</v>
      </c>
    </row>
    <row r="125" spans="2:65" s="1" customFormat="1" ht="21.75" customHeight="1">
      <c r="B125" s="132"/>
      <c r="C125" s="133" t="s">
        <v>229</v>
      </c>
      <c r="D125" s="133" t="s">
        <v>164</v>
      </c>
      <c r="E125" s="134" t="s">
        <v>2574</v>
      </c>
      <c r="F125" s="135" t="s">
        <v>2575</v>
      </c>
      <c r="G125" s="136" t="s">
        <v>240</v>
      </c>
      <c r="H125" s="137">
        <v>1.054</v>
      </c>
      <c r="I125" s="138"/>
      <c r="J125" s="139">
        <f>ROUND(I125*H125,2)</f>
        <v>0</v>
      </c>
      <c r="K125" s="135" t="s">
        <v>2548</v>
      </c>
      <c r="L125" s="33"/>
      <c r="M125" s="140" t="s">
        <v>3</v>
      </c>
      <c r="N125" s="141" t="s">
        <v>44</v>
      </c>
      <c r="P125" s="142">
        <f>O125*H125</f>
        <v>0</v>
      </c>
      <c r="Q125" s="142">
        <v>0</v>
      </c>
      <c r="R125" s="142">
        <f>Q125*H125</f>
        <v>0</v>
      </c>
      <c r="S125" s="142">
        <v>0</v>
      </c>
      <c r="T125" s="143">
        <f>S125*H125</f>
        <v>0</v>
      </c>
      <c r="AR125" s="144" t="s">
        <v>169</v>
      </c>
      <c r="AT125" s="144" t="s">
        <v>164</v>
      </c>
      <c r="AU125" s="144" t="s">
        <v>82</v>
      </c>
      <c r="AY125" s="18" t="s">
        <v>161</v>
      </c>
      <c r="BE125" s="145">
        <f>IF(N125="základní",J125,0)</f>
        <v>0</v>
      </c>
      <c r="BF125" s="145">
        <f>IF(N125="snížená",J125,0)</f>
        <v>0</v>
      </c>
      <c r="BG125" s="145">
        <f>IF(N125="zákl. přenesená",J125,0)</f>
        <v>0</v>
      </c>
      <c r="BH125" s="145">
        <f>IF(N125="sníž. přenesená",J125,0)</f>
        <v>0</v>
      </c>
      <c r="BI125" s="145">
        <f>IF(N125="nulová",J125,0)</f>
        <v>0</v>
      </c>
      <c r="BJ125" s="18" t="s">
        <v>80</v>
      </c>
      <c r="BK125" s="145">
        <f>ROUND(I125*H125,2)</f>
        <v>0</v>
      </c>
      <c r="BL125" s="18" t="s">
        <v>169</v>
      </c>
      <c r="BM125" s="144" t="s">
        <v>1538</v>
      </c>
    </row>
    <row r="126" spans="2:63" s="11" customFormat="1" ht="22.9" customHeight="1">
      <c r="B126" s="120"/>
      <c r="D126" s="121" t="s">
        <v>72</v>
      </c>
      <c r="E126" s="130" t="s">
        <v>2576</v>
      </c>
      <c r="F126" s="130" t="s">
        <v>2577</v>
      </c>
      <c r="I126" s="123"/>
      <c r="J126" s="131">
        <f>BK126</f>
        <v>0</v>
      </c>
      <c r="L126" s="120"/>
      <c r="M126" s="125"/>
      <c r="P126" s="126">
        <f>SUM(P127:P130)</f>
        <v>0</v>
      </c>
      <c r="R126" s="126">
        <f>SUM(R127:R130)</f>
        <v>0</v>
      </c>
      <c r="T126" s="127">
        <f>SUM(T127:T130)</f>
        <v>0</v>
      </c>
      <c r="AR126" s="121" t="s">
        <v>80</v>
      </c>
      <c r="AT126" s="128" t="s">
        <v>72</v>
      </c>
      <c r="AU126" s="128" t="s">
        <v>80</v>
      </c>
      <c r="AY126" s="121" t="s">
        <v>161</v>
      </c>
      <c r="BK126" s="129">
        <f>SUM(BK127:BK130)</f>
        <v>0</v>
      </c>
    </row>
    <row r="127" spans="2:65" s="1" customFormat="1" ht="16.5" customHeight="1">
      <c r="B127" s="132"/>
      <c r="C127" s="133" t="s">
        <v>196</v>
      </c>
      <c r="D127" s="133" t="s">
        <v>164</v>
      </c>
      <c r="E127" s="134" t="s">
        <v>2578</v>
      </c>
      <c r="F127" s="135" t="s">
        <v>2579</v>
      </c>
      <c r="G127" s="136" t="s">
        <v>240</v>
      </c>
      <c r="H127" s="137">
        <v>5.58</v>
      </c>
      <c r="I127" s="138"/>
      <c r="J127" s="139">
        <f>ROUND(I127*H127,2)</f>
        <v>0</v>
      </c>
      <c r="K127" s="135" t="s">
        <v>2548</v>
      </c>
      <c r="L127" s="33"/>
      <c r="M127" s="140" t="s">
        <v>3</v>
      </c>
      <c r="N127" s="141" t="s">
        <v>44</v>
      </c>
      <c r="P127" s="142">
        <f>O127*H127</f>
        <v>0</v>
      </c>
      <c r="Q127" s="142">
        <v>0</v>
      </c>
      <c r="R127" s="142">
        <f>Q127*H127</f>
        <v>0</v>
      </c>
      <c r="S127" s="142">
        <v>0</v>
      </c>
      <c r="T127" s="143">
        <f>S127*H127</f>
        <v>0</v>
      </c>
      <c r="AR127" s="144" t="s">
        <v>169</v>
      </c>
      <c r="AT127" s="144" t="s">
        <v>164</v>
      </c>
      <c r="AU127" s="144" t="s">
        <v>82</v>
      </c>
      <c r="AY127" s="18" t="s">
        <v>161</v>
      </c>
      <c r="BE127" s="145">
        <f>IF(N127="základní",J127,0)</f>
        <v>0</v>
      </c>
      <c r="BF127" s="145">
        <f>IF(N127="snížená",J127,0)</f>
        <v>0</v>
      </c>
      <c r="BG127" s="145">
        <f>IF(N127="zákl. přenesená",J127,0)</f>
        <v>0</v>
      </c>
      <c r="BH127" s="145">
        <f>IF(N127="sníž. přenesená",J127,0)</f>
        <v>0</v>
      </c>
      <c r="BI127" s="145">
        <f>IF(N127="nulová",J127,0)</f>
        <v>0</v>
      </c>
      <c r="BJ127" s="18" t="s">
        <v>80</v>
      </c>
      <c r="BK127" s="145">
        <f>ROUND(I127*H127,2)</f>
        <v>0</v>
      </c>
      <c r="BL127" s="18" t="s">
        <v>169</v>
      </c>
      <c r="BM127" s="144" t="s">
        <v>1546</v>
      </c>
    </row>
    <row r="128" spans="2:65" s="1" customFormat="1" ht="21.75" customHeight="1">
      <c r="B128" s="132"/>
      <c r="C128" s="133" t="s">
        <v>256</v>
      </c>
      <c r="D128" s="133" t="s">
        <v>164</v>
      </c>
      <c r="E128" s="134" t="s">
        <v>2580</v>
      </c>
      <c r="F128" s="135" t="s">
        <v>2581</v>
      </c>
      <c r="G128" s="136" t="s">
        <v>240</v>
      </c>
      <c r="H128" s="137">
        <v>5.58</v>
      </c>
      <c r="I128" s="138"/>
      <c r="J128" s="139">
        <f>ROUND(I128*H128,2)</f>
        <v>0</v>
      </c>
      <c r="K128" s="135" t="s">
        <v>2548</v>
      </c>
      <c r="L128" s="33"/>
      <c r="M128" s="140" t="s">
        <v>3</v>
      </c>
      <c r="N128" s="141" t="s">
        <v>44</v>
      </c>
      <c r="P128" s="142">
        <f>O128*H128</f>
        <v>0</v>
      </c>
      <c r="Q128" s="142">
        <v>0</v>
      </c>
      <c r="R128" s="142">
        <f>Q128*H128</f>
        <v>0</v>
      </c>
      <c r="S128" s="142">
        <v>0</v>
      </c>
      <c r="T128" s="143">
        <f>S128*H128</f>
        <v>0</v>
      </c>
      <c r="AR128" s="144" t="s">
        <v>169</v>
      </c>
      <c r="AT128" s="144" t="s">
        <v>164</v>
      </c>
      <c r="AU128" s="144" t="s">
        <v>82</v>
      </c>
      <c r="AY128" s="18" t="s">
        <v>161</v>
      </c>
      <c r="BE128" s="145">
        <f>IF(N128="základní",J128,0)</f>
        <v>0</v>
      </c>
      <c r="BF128" s="145">
        <f>IF(N128="snížená",J128,0)</f>
        <v>0</v>
      </c>
      <c r="BG128" s="145">
        <f>IF(N128="zákl. přenesená",J128,0)</f>
        <v>0</v>
      </c>
      <c r="BH128" s="145">
        <f>IF(N128="sníž. přenesená",J128,0)</f>
        <v>0</v>
      </c>
      <c r="BI128" s="145">
        <f>IF(N128="nulová",J128,0)</f>
        <v>0</v>
      </c>
      <c r="BJ128" s="18" t="s">
        <v>80</v>
      </c>
      <c r="BK128" s="145">
        <f>ROUND(I128*H128,2)</f>
        <v>0</v>
      </c>
      <c r="BL128" s="18" t="s">
        <v>169</v>
      </c>
      <c r="BM128" s="144" t="s">
        <v>1554</v>
      </c>
    </row>
    <row r="129" spans="2:65" s="1" customFormat="1" ht="16.5" customHeight="1">
      <c r="B129" s="132"/>
      <c r="C129" s="133" t="s">
        <v>265</v>
      </c>
      <c r="D129" s="133" t="s">
        <v>164</v>
      </c>
      <c r="E129" s="134" t="s">
        <v>2582</v>
      </c>
      <c r="F129" s="135" t="s">
        <v>2583</v>
      </c>
      <c r="G129" s="136" t="s">
        <v>240</v>
      </c>
      <c r="H129" s="137">
        <v>5.58</v>
      </c>
      <c r="I129" s="138"/>
      <c r="J129" s="139">
        <f>ROUND(I129*H129,2)</f>
        <v>0</v>
      </c>
      <c r="K129" s="135" t="s">
        <v>2548</v>
      </c>
      <c r="L129" s="33"/>
      <c r="M129" s="140" t="s">
        <v>3</v>
      </c>
      <c r="N129" s="141" t="s">
        <v>44</v>
      </c>
      <c r="P129" s="142">
        <f>O129*H129</f>
        <v>0</v>
      </c>
      <c r="Q129" s="142">
        <v>0</v>
      </c>
      <c r="R129" s="142">
        <f>Q129*H129</f>
        <v>0</v>
      </c>
      <c r="S129" s="142">
        <v>0</v>
      </c>
      <c r="T129" s="143">
        <f>S129*H129</f>
        <v>0</v>
      </c>
      <c r="AR129" s="144" t="s">
        <v>169</v>
      </c>
      <c r="AT129" s="144" t="s">
        <v>164</v>
      </c>
      <c r="AU129" s="144" t="s">
        <v>82</v>
      </c>
      <c r="AY129" s="18" t="s">
        <v>161</v>
      </c>
      <c r="BE129" s="145">
        <f>IF(N129="základní",J129,0)</f>
        <v>0</v>
      </c>
      <c r="BF129" s="145">
        <f>IF(N129="snížená",J129,0)</f>
        <v>0</v>
      </c>
      <c r="BG129" s="145">
        <f>IF(N129="zákl. přenesená",J129,0)</f>
        <v>0</v>
      </c>
      <c r="BH129" s="145">
        <f>IF(N129="sníž. přenesená",J129,0)</f>
        <v>0</v>
      </c>
      <c r="BI129" s="145">
        <f>IF(N129="nulová",J129,0)</f>
        <v>0</v>
      </c>
      <c r="BJ129" s="18" t="s">
        <v>80</v>
      </c>
      <c r="BK129" s="145">
        <f>ROUND(I129*H129,2)</f>
        <v>0</v>
      </c>
      <c r="BL129" s="18" t="s">
        <v>169</v>
      </c>
      <c r="BM129" s="144" t="s">
        <v>1562</v>
      </c>
    </row>
    <row r="130" spans="2:65" s="1" customFormat="1" ht="16.5" customHeight="1">
      <c r="B130" s="132"/>
      <c r="C130" s="133" t="s">
        <v>271</v>
      </c>
      <c r="D130" s="133" t="s">
        <v>164</v>
      </c>
      <c r="E130" s="134" t="s">
        <v>2584</v>
      </c>
      <c r="F130" s="135" t="s">
        <v>2585</v>
      </c>
      <c r="G130" s="136" t="s">
        <v>240</v>
      </c>
      <c r="H130" s="137">
        <v>5.58</v>
      </c>
      <c r="I130" s="138"/>
      <c r="J130" s="139">
        <f>ROUND(I130*H130,2)</f>
        <v>0</v>
      </c>
      <c r="K130" s="135" t="s">
        <v>2548</v>
      </c>
      <c r="L130" s="33"/>
      <c r="M130" s="140" t="s">
        <v>3</v>
      </c>
      <c r="N130" s="141" t="s">
        <v>44</v>
      </c>
      <c r="P130" s="142">
        <f>O130*H130</f>
        <v>0</v>
      </c>
      <c r="Q130" s="142">
        <v>0</v>
      </c>
      <c r="R130" s="142">
        <f>Q130*H130</f>
        <v>0</v>
      </c>
      <c r="S130" s="142">
        <v>0</v>
      </c>
      <c r="T130" s="143">
        <f>S130*H130</f>
        <v>0</v>
      </c>
      <c r="AR130" s="144" t="s">
        <v>169</v>
      </c>
      <c r="AT130" s="144" t="s">
        <v>164</v>
      </c>
      <c r="AU130" s="144" t="s">
        <v>82</v>
      </c>
      <c r="AY130" s="18" t="s">
        <v>161</v>
      </c>
      <c r="BE130" s="145">
        <f>IF(N130="základní",J130,0)</f>
        <v>0</v>
      </c>
      <c r="BF130" s="145">
        <f>IF(N130="snížená",J130,0)</f>
        <v>0</v>
      </c>
      <c r="BG130" s="145">
        <f>IF(N130="zákl. přenesená",J130,0)</f>
        <v>0</v>
      </c>
      <c r="BH130" s="145">
        <f>IF(N130="sníž. přenesená",J130,0)</f>
        <v>0</v>
      </c>
      <c r="BI130" s="145">
        <f>IF(N130="nulová",J130,0)</f>
        <v>0</v>
      </c>
      <c r="BJ130" s="18" t="s">
        <v>80</v>
      </c>
      <c r="BK130" s="145">
        <f>ROUND(I130*H130,2)</f>
        <v>0</v>
      </c>
      <c r="BL130" s="18" t="s">
        <v>169</v>
      </c>
      <c r="BM130" s="144" t="s">
        <v>1570</v>
      </c>
    </row>
    <row r="131" spans="2:63" s="11" customFormat="1" ht="25.9" customHeight="1">
      <c r="B131" s="120"/>
      <c r="D131" s="121" t="s">
        <v>72</v>
      </c>
      <c r="E131" s="122" t="s">
        <v>1069</v>
      </c>
      <c r="F131" s="122" t="s">
        <v>1070</v>
      </c>
      <c r="I131" s="123"/>
      <c r="J131" s="124">
        <f>BK131</f>
        <v>0</v>
      </c>
      <c r="L131" s="120"/>
      <c r="M131" s="125"/>
      <c r="P131" s="126">
        <f>P132+P163+P208+P315+P320+P364+P378+P398</f>
        <v>0</v>
      </c>
      <c r="R131" s="126">
        <f>R132+R163+R208+R315+R320+R364+R378+R398</f>
        <v>0</v>
      </c>
      <c r="T131" s="127">
        <f>T132+T163+T208+T315+T320+T364+T378+T398</f>
        <v>0</v>
      </c>
      <c r="AR131" s="121" t="s">
        <v>82</v>
      </c>
      <c r="AT131" s="128" t="s">
        <v>72</v>
      </c>
      <c r="AU131" s="128" t="s">
        <v>73</v>
      </c>
      <c r="AY131" s="121" t="s">
        <v>161</v>
      </c>
      <c r="BK131" s="129">
        <f>BK132+BK163+BK208+BK315+BK320+BK364+BK378+BK398</f>
        <v>0</v>
      </c>
    </row>
    <row r="132" spans="2:63" s="11" customFormat="1" ht="22.9" customHeight="1">
      <c r="B132" s="120"/>
      <c r="D132" s="121" t="s">
        <v>72</v>
      </c>
      <c r="E132" s="130" t="s">
        <v>2586</v>
      </c>
      <c r="F132" s="130" t="s">
        <v>2587</v>
      </c>
      <c r="I132" s="123"/>
      <c r="J132" s="131">
        <f>BK132</f>
        <v>0</v>
      </c>
      <c r="L132" s="120"/>
      <c r="M132" s="125"/>
      <c r="P132" s="126">
        <f>SUM(P133:P162)</f>
        <v>0</v>
      </c>
      <c r="R132" s="126">
        <f>SUM(R133:R162)</f>
        <v>0</v>
      </c>
      <c r="T132" s="127">
        <f>SUM(T133:T162)</f>
        <v>0</v>
      </c>
      <c r="AR132" s="121" t="s">
        <v>82</v>
      </c>
      <c r="AT132" s="128" t="s">
        <v>72</v>
      </c>
      <c r="AU132" s="128" t="s">
        <v>80</v>
      </c>
      <c r="AY132" s="121" t="s">
        <v>161</v>
      </c>
      <c r="BK132" s="129">
        <f>SUM(BK133:BK162)</f>
        <v>0</v>
      </c>
    </row>
    <row r="133" spans="2:65" s="1" customFormat="1" ht="16.5" customHeight="1">
      <c r="B133" s="132"/>
      <c r="C133" s="133" t="s">
        <v>278</v>
      </c>
      <c r="D133" s="133" t="s">
        <v>164</v>
      </c>
      <c r="E133" s="134" t="s">
        <v>2588</v>
      </c>
      <c r="F133" s="135" t="s">
        <v>2589</v>
      </c>
      <c r="G133" s="136" t="s">
        <v>340</v>
      </c>
      <c r="H133" s="137">
        <v>10</v>
      </c>
      <c r="I133" s="138"/>
      <c r="J133" s="139">
        <f>ROUND(I133*H133,2)</f>
        <v>0</v>
      </c>
      <c r="K133" s="135" t="s">
        <v>2548</v>
      </c>
      <c r="L133" s="33"/>
      <c r="M133" s="140" t="s">
        <v>3</v>
      </c>
      <c r="N133" s="141" t="s">
        <v>44</v>
      </c>
      <c r="P133" s="142">
        <f>O133*H133</f>
        <v>0</v>
      </c>
      <c r="Q133" s="142">
        <v>0</v>
      </c>
      <c r="R133" s="142">
        <f>Q133*H133</f>
        <v>0</v>
      </c>
      <c r="S133" s="142">
        <v>0</v>
      </c>
      <c r="T133" s="143">
        <f>S133*H133</f>
        <v>0</v>
      </c>
      <c r="AR133" s="144" t="s">
        <v>310</v>
      </c>
      <c r="AT133" s="144" t="s">
        <v>164</v>
      </c>
      <c r="AU133" s="144" t="s">
        <v>82</v>
      </c>
      <c r="AY133" s="18" t="s">
        <v>161</v>
      </c>
      <c r="BE133" s="145">
        <f>IF(N133="základní",J133,0)</f>
        <v>0</v>
      </c>
      <c r="BF133" s="145">
        <f>IF(N133="snížená",J133,0)</f>
        <v>0</v>
      </c>
      <c r="BG133" s="145">
        <f>IF(N133="zákl. přenesená",J133,0)</f>
        <v>0</v>
      </c>
      <c r="BH133" s="145">
        <f>IF(N133="sníž. přenesená",J133,0)</f>
        <v>0</v>
      </c>
      <c r="BI133" s="145">
        <f>IF(N133="nulová",J133,0)</f>
        <v>0</v>
      </c>
      <c r="BJ133" s="18" t="s">
        <v>80</v>
      </c>
      <c r="BK133" s="145">
        <f>ROUND(I133*H133,2)</f>
        <v>0</v>
      </c>
      <c r="BL133" s="18" t="s">
        <v>310</v>
      </c>
      <c r="BM133" s="144" t="s">
        <v>169</v>
      </c>
    </row>
    <row r="134" spans="2:51" s="13" customFormat="1" ht="12">
      <c r="B134" s="157"/>
      <c r="D134" s="151" t="s">
        <v>173</v>
      </c>
      <c r="E134" s="158" t="s">
        <v>3</v>
      </c>
      <c r="F134" s="159" t="s">
        <v>265</v>
      </c>
      <c r="H134" s="160">
        <v>10</v>
      </c>
      <c r="I134" s="161"/>
      <c r="L134" s="157"/>
      <c r="M134" s="162"/>
      <c r="T134" s="163"/>
      <c r="AT134" s="158" t="s">
        <v>173</v>
      </c>
      <c r="AU134" s="158" t="s">
        <v>82</v>
      </c>
      <c r="AV134" s="13" t="s">
        <v>82</v>
      </c>
      <c r="AW134" s="13" t="s">
        <v>32</v>
      </c>
      <c r="AX134" s="13" t="s">
        <v>73</v>
      </c>
      <c r="AY134" s="158" t="s">
        <v>161</v>
      </c>
    </row>
    <row r="135" spans="2:51" s="14" customFormat="1" ht="12">
      <c r="B135" s="164"/>
      <c r="D135" s="151" t="s">
        <v>173</v>
      </c>
      <c r="E135" s="165" t="s">
        <v>3</v>
      </c>
      <c r="F135" s="166" t="s">
        <v>192</v>
      </c>
      <c r="H135" s="167">
        <v>10</v>
      </c>
      <c r="I135" s="168"/>
      <c r="L135" s="164"/>
      <c r="M135" s="169"/>
      <c r="T135" s="170"/>
      <c r="AT135" s="165" t="s">
        <v>173</v>
      </c>
      <c r="AU135" s="165" t="s">
        <v>82</v>
      </c>
      <c r="AV135" s="14" t="s">
        <v>169</v>
      </c>
      <c r="AW135" s="14" t="s">
        <v>32</v>
      </c>
      <c r="AX135" s="14" t="s">
        <v>80</v>
      </c>
      <c r="AY135" s="165" t="s">
        <v>161</v>
      </c>
    </row>
    <row r="136" spans="2:65" s="1" customFormat="1" ht="16.5" customHeight="1">
      <c r="B136" s="132"/>
      <c r="C136" s="133" t="s">
        <v>283</v>
      </c>
      <c r="D136" s="133" t="s">
        <v>164</v>
      </c>
      <c r="E136" s="134" t="s">
        <v>2590</v>
      </c>
      <c r="F136" s="135" t="s">
        <v>2591</v>
      </c>
      <c r="G136" s="136" t="s">
        <v>340</v>
      </c>
      <c r="H136" s="137">
        <v>3</v>
      </c>
      <c r="I136" s="138"/>
      <c r="J136" s="139">
        <f>ROUND(I136*H136,2)</f>
        <v>0</v>
      </c>
      <c r="K136" s="135" t="s">
        <v>2548</v>
      </c>
      <c r="L136" s="33"/>
      <c r="M136" s="140" t="s">
        <v>3</v>
      </c>
      <c r="N136" s="141" t="s">
        <v>44</v>
      </c>
      <c r="P136" s="142">
        <f>O136*H136</f>
        <v>0</v>
      </c>
      <c r="Q136" s="142">
        <v>0</v>
      </c>
      <c r="R136" s="142">
        <f>Q136*H136</f>
        <v>0</v>
      </c>
      <c r="S136" s="142">
        <v>0</v>
      </c>
      <c r="T136" s="143">
        <f>S136*H136</f>
        <v>0</v>
      </c>
      <c r="AR136" s="144" t="s">
        <v>310</v>
      </c>
      <c r="AT136" s="144" t="s">
        <v>164</v>
      </c>
      <c r="AU136" s="144" t="s">
        <v>82</v>
      </c>
      <c r="AY136" s="18" t="s">
        <v>161</v>
      </c>
      <c r="BE136" s="145">
        <f>IF(N136="základní",J136,0)</f>
        <v>0</v>
      </c>
      <c r="BF136" s="145">
        <f>IF(N136="snížená",J136,0)</f>
        <v>0</v>
      </c>
      <c r="BG136" s="145">
        <f>IF(N136="zákl. přenesená",J136,0)</f>
        <v>0</v>
      </c>
      <c r="BH136" s="145">
        <f>IF(N136="sníž. přenesená",J136,0)</f>
        <v>0</v>
      </c>
      <c r="BI136" s="145">
        <f>IF(N136="nulová",J136,0)</f>
        <v>0</v>
      </c>
      <c r="BJ136" s="18" t="s">
        <v>80</v>
      </c>
      <c r="BK136" s="145">
        <f>ROUND(I136*H136,2)</f>
        <v>0</v>
      </c>
      <c r="BL136" s="18" t="s">
        <v>310</v>
      </c>
      <c r="BM136" s="144" t="s">
        <v>223</v>
      </c>
    </row>
    <row r="137" spans="2:51" s="13" customFormat="1" ht="12">
      <c r="B137" s="157"/>
      <c r="D137" s="151" t="s">
        <v>173</v>
      </c>
      <c r="E137" s="158" t="s">
        <v>3</v>
      </c>
      <c r="F137" s="159" t="s">
        <v>199</v>
      </c>
      <c r="H137" s="160">
        <v>3</v>
      </c>
      <c r="I137" s="161"/>
      <c r="L137" s="157"/>
      <c r="M137" s="162"/>
      <c r="T137" s="163"/>
      <c r="AT137" s="158" t="s">
        <v>173</v>
      </c>
      <c r="AU137" s="158" t="s">
        <v>82</v>
      </c>
      <c r="AV137" s="13" t="s">
        <v>82</v>
      </c>
      <c r="AW137" s="13" t="s">
        <v>32</v>
      </c>
      <c r="AX137" s="13" t="s">
        <v>73</v>
      </c>
      <c r="AY137" s="158" t="s">
        <v>161</v>
      </c>
    </row>
    <row r="138" spans="2:51" s="14" customFormat="1" ht="12">
      <c r="B138" s="164"/>
      <c r="D138" s="151" t="s">
        <v>173</v>
      </c>
      <c r="E138" s="165" t="s">
        <v>3</v>
      </c>
      <c r="F138" s="166" t="s">
        <v>192</v>
      </c>
      <c r="H138" s="167">
        <v>3</v>
      </c>
      <c r="I138" s="168"/>
      <c r="L138" s="164"/>
      <c r="M138" s="169"/>
      <c r="T138" s="170"/>
      <c r="AT138" s="165" t="s">
        <v>173</v>
      </c>
      <c r="AU138" s="165" t="s">
        <v>82</v>
      </c>
      <c r="AV138" s="14" t="s">
        <v>169</v>
      </c>
      <c r="AW138" s="14" t="s">
        <v>32</v>
      </c>
      <c r="AX138" s="14" t="s">
        <v>80</v>
      </c>
      <c r="AY138" s="165" t="s">
        <v>161</v>
      </c>
    </row>
    <row r="139" spans="2:65" s="1" customFormat="1" ht="21.75" customHeight="1">
      <c r="B139" s="132"/>
      <c r="C139" s="133" t="s">
        <v>288</v>
      </c>
      <c r="D139" s="133" t="s">
        <v>164</v>
      </c>
      <c r="E139" s="134" t="s">
        <v>2592</v>
      </c>
      <c r="F139" s="135" t="s">
        <v>2593</v>
      </c>
      <c r="G139" s="136" t="s">
        <v>240</v>
      </c>
      <c r="H139" s="137">
        <v>0.027</v>
      </c>
      <c r="I139" s="138"/>
      <c r="J139" s="139">
        <f>ROUND(I139*H139,2)</f>
        <v>0</v>
      </c>
      <c r="K139" s="135" t="s">
        <v>2548</v>
      </c>
      <c r="L139" s="33"/>
      <c r="M139" s="140" t="s">
        <v>3</v>
      </c>
      <c r="N139" s="141" t="s">
        <v>44</v>
      </c>
      <c r="P139" s="142">
        <f>O139*H139</f>
        <v>0</v>
      </c>
      <c r="Q139" s="142">
        <v>0</v>
      </c>
      <c r="R139" s="142">
        <f>Q139*H139</f>
        <v>0</v>
      </c>
      <c r="S139" s="142">
        <v>0</v>
      </c>
      <c r="T139" s="143">
        <f>S139*H139</f>
        <v>0</v>
      </c>
      <c r="AR139" s="144" t="s">
        <v>310</v>
      </c>
      <c r="AT139" s="144" t="s">
        <v>164</v>
      </c>
      <c r="AU139" s="144" t="s">
        <v>82</v>
      </c>
      <c r="AY139" s="18" t="s">
        <v>161</v>
      </c>
      <c r="BE139" s="145">
        <f>IF(N139="základní",J139,0)</f>
        <v>0</v>
      </c>
      <c r="BF139" s="145">
        <f>IF(N139="snížená",J139,0)</f>
        <v>0</v>
      </c>
      <c r="BG139" s="145">
        <f>IF(N139="zákl. přenesená",J139,0)</f>
        <v>0</v>
      </c>
      <c r="BH139" s="145">
        <f>IF(N139="sníž. přenesená",J139,0)</f>
        <v>0</v>
      </c>
      <c r="BI139" s="145">
        <f>IF(N139="nulová",J139,0)</f>
        <v>0</v>
      </c>
      <c r="BJ139" s="18" t="s">
        <v>80</v>
      </c>
      <c r="BK139" s="145">
        <f>ROUND(I139*H139,2)</f>
        <v>0</v>
      </c>
      <c r="BL139" s="18" t="s">
        <v>310</v>
      </c>
      <c r="BM139" s="144" t="s">
        <v>196</v>
      </c>
    </row>
    <row r="140" spans="2:51" s="13" customFormat="1" ht="12">
      <c r="B140" s="157"/>
      <c r="D140" s="151" t="s">
        <v>173</v>
      </c>
      <c r="E140" s="158" t="s">
        <v>3</v>
      </c>
      <c r="F140" s="159" t="s">
        <v>3935</v>
      </c>
      <c r="H140" s="160">
        <v>0.021</v>
      </c>
      <c r="I140" s="161"/>
      <c r="L140" s="157"/>
      <c r="M140" s="162"/>
      <c r="T140" s="163"/>
      <c r="AT140" s="158" t="s">
        <v>173</v>
      </c>
      <c r="AU140" s="158" t="s">
        <v>82</v>
      </c>
      <c r="AV140" s="13" t="s">
        <v>82</v>
      </c>
      <c r="AW140" s="13" t="s">
        <v>32</v>
      </c>
      <c r="AX140" s="13" t="s">
        <v>73</v>
      </c>
      <c r="AY140" s="158" t="s">
        <v>161</v>
      </c>
    </row>
    <row r="141" spans="2:51" s="13" customFormat="1" ht="12">
      <c r="B141" s="157"/>
      <c r="D141" s="151" t="s">
        <v>173</v>
      </c>
      <c r="E141" s="158" t="s">
        <v>3</v>
      </c>
      <c r="F141" s="159" t="s">
        <v>3936</v>
      </c>
      <c r="H141" s="160">
        <v>0.006</v>
      </c>
      <c r="I141" s="161"/>
      <c r="L141" s="157"/>
      <c r="M141" s="162"/>
      <c r="T141" s="163"/>
      <c r="AT141" s="158" t="s">
        <v>173</v>
      </c>
      <c r="AU141" s="158" t="s">
        <v>82</v>
      </c>
      <c r="AV141" s="13" t="s">
        <v>82</v>
      </c>
      <c r="AW141" s="13" t="s">
        <v>32</v>
      </c>
      <c r="AX141" s="13" t="s">
        <v>73</v>
      </c>
      <c r="AY141" s="158" t="s">
        <v>161</v>
      </c>
    </row>
    <row r="142" spans="2:51" s="14" customFormat="1" ht="12">
      <c r="B142" s="164"/>
      <c r="D142" s="151" t="s">
        <v>173</v>
      </c>
      <c r="E142" s="165" t="s">
        <v>3</v>
      </c>
      <c r="F142" s="166" t="s">
        <v>192</v>
      </c>
      <c r="H142" s="167">
        <v>0.027000000000000003</v>
      </c>
      <c r="I142" s="168"/>
      <c r="L142" s="164"/>
      <c r="M142" s="169"/>
      <c r="T142" s="170"/>
      <c r="AT142" s="165" t="s">
        <v>173</v>
      </c>
      <c r="AU142" s="165" t="s">
        <v>82</v>
      </c>
      <c r="AV142" s="14" t="s">
        <v>169</v>
      </c>
      <c r="AW142" s="14" t="s">
        <v>32</v>
      </c>
      <c r="AX142" s="14" t="s">
        <v>80</v>
      </c>
      <c r="AY142" s="165" t="s">
        <v>161</v>
      </c>
    </row>
    <row r="143" spans="2:65" s="1" customFormat="1" ht="16.5" customHeight="1">
      <c r="B143" s="132"/>
      <c r="C143" s="133" t="s">
        <v>9</v>
      </c>
      <c r="D143" s="133" t="s">
        <v>164</v>
      </c>
      <c r="E143" s="134" t="s">
        <v>2594</v>
      </c>
      <c r="F143" s="135" t="s">
        <v>2595</v>
      </c>
      <c r="G143" s="136" t="s">
        <v>340</v>
      </c>
      <c r="H143" s="137">
        <v>18.975</v>
      </c>
      <c r="I143" s="138"/>
      <c r="J143" s="139">
        <f>ROUND(I143*H143,2)</f>
        <v>0</v>
      </c>
      <c r="K143" s="135" t="s">
        <v>2548</v>
      </c>
      <c r="L143" s="33"/>
      <c r="M143" s="140" t="s">
        <v>3</v>
      </c>
      <c r="N143" s="141" t="s">
        <v>44</v>
      </c>
      <c r="P143" s="142">
        <f>O143*H143</f>
        <v>0</v>
      </c>
      <c r="Q143" s="142">
        <v>0</v>
      </c>
      <c r="R143" s="142">
        <f>Q143*H143</f>
        <v>0</v>
      </c>
      <c r="S143" s="142">
        <v>0</v>
      </c>
      <c r="T143" s="143">
        <f>S143*H143</f>
        <v>0</v>
      </c>
      <c r="AR143" s="144" t="s">
        <v>310</v>
      </c>
      <c r="AT143" s="144" t="s">
        <v>164</v>
      </c>
      <c r="AU143" s="144" t="s">
        <v>82</v>
      </c>
      <c r="AY143" s="18" t="s">
        <v>161</v>
      </c>
      <c r="BE143" s="145">
        <f>IF(N143="základní",J143,0)</f>
        <v>0</v>
      </c>
      <c r="BF143" s="145">
        <f>IF(N143="snížená",J143,0)</f>
        <v>0</v>
      </c>
      <c r="BG143" s="145">
        <f>IF(N143="zákl. přenesená",J143,0)</f>
        <v>0</v>
      </c>
      <c r="BH143" s="145">
        <f>IF(N143="sníž. přenesená",J143,0)</f>
        <v>0</v>
      </c>
      <c r="BI143" s="145">
        <f>IF(N143="nulová",J143,0)</f>
        <v>0</v>
      </c>
      <c r="BJ143" s="18" t="s">
        <v>80</v>
      </c>
      <c r="BK143" s="145">
        <f>ROUND(I143*H143,2)</f>
        <v>0</v>
      </c>
      <c r="BL143" s="18" t="s">
        <v>310</v>
      </c>
      <c r="BM143" s="144" t="s">
        <v>265</v>
      </c>
    </row>
    <row r="144" spans="2:51" s="13" customFormat="1" ht="12">
      <c r="B144" s="157"/>
      <c r="D144" s="151" t="s">
        <v>173</v>
      </c>
      <c r="E144" s="158" t="s">
        <v>3</v>
      </c>
      <c r="F144" s="159" t="s">
        <v>3937</v>
      </c>
      <c r="H144" s="160">
        <v>16.5</v>
      </c>
      <c r="I144" s="161"/>
      <c r="L144" s="157"/>
      <c r="M144" s="162"/>
      <c r="T144" s="163"/>
      <c r="AT144" s="158" t="s">
        <v>173</v>
      </c>
      <c r="AU144" s="158" t="s">
        <v>82</v>
      </c>
      <c r="AV144" s="13" t="s">
        <v>82</v>
      </c>
      <c r="AW144" s="13" t="s">
        <v>32</v>
      </c>
      <c r="AX144" s="13" t="s">
        <v>73</v>
      </c>
      <c r="AY144" s="158" t="s">
        <v>161</v>
      </c>
    </row>
    <row r="145" spans="2:51" s="13" customFormat="1" ht="12">
      <c r="B145" s="157"/>
      <c r="D145" s="151" t="s">
        <v>173</v>
      </c>
      <c r="E145" s="158" t="s">
        <v>3</v>
      </c>
      <c r="F145" s="159" t="s">
        <v>3938</v>
      </c>
      <c r="H145" s="160">
        <v>2.475</v>
      </c>
      <c r="I145" s="161"/>
      <c r="L145" s="157"/>
      <c r="M145" s="162"/>
      <c r="T145" s="163"/>
      <c r="AT145" s="158" t="s">
        <v>173</v>
      </c>
      <c r="AU145" s="158" t="s">
        <v>82</v>
      </c>
      <c r="AV145" s="13" t="s">
        <v>82</v>
      </c>
      <c r="AW145" s="13" t="s">
        <v>32</v>
      </c>
      <c r="AX145" s="13" t="s">
        <v>73</v>
      </c>
      <c r="AY145" s="158" t="s">
        <v>161</v>
      </c>
    </row>
    <row r="146" spans="2:51" s="14" customFormat="1" ht="12">
      <c r="B146" s="164"/>
      <c r="D146" s="151" t="s">
        <v>173</v>
      </c>
      <c r="E146" s="165" t="s">
        <v>3</v>
      </c>
      <c r="F146" s="166" t="s">
        <v>192</v>
      </c>
      <c r="H146" s="167">
        <v>18.975</v>
      </c>
      <c r="I146" s="168"/>
      <c r="L146" s="164"/>
      <c r="M146" s="169"/>
      <c r="T146" s="170"/>
      <c r="AT146" s="165" t="s">
        <v>173</v>
      </c>
      <c r="AU146" s="165" t="s">
        <v>82</v>
      </c>
      <c r="AV146" s="14" t="s">
        <v>169</v>
      </c>
      <c r="AW146" s="14" t="s">
        <v>32</v>
      </c>
      <c r="AX146" s="14" t="s">
        <v>80</v>
      </c>
      <c r="AY146" s="165" t="s">
        <v>161</v>
      </c>
    </row>
    <row r="147" spans="2:65" s="1" customFormat="1" ht="16.5" customHeight="1">
      <c r="B147" s="132"/>
      <c r="C147" s="133" t="s">
        <v>310</v>
      </c>
      <c r="D147" s="133" t="s">
        <v>164</v>
      </c>
      <c r="E147" s="134" t="s">
        <v>2597</v>
      </c>
      <c r="F147" s="135" t="s">
        <v>2598</v>
      </c>
      <c r="G147" s="136" t="s">
        <v>340</v>
      </c>
      <c r="H147" s="137">
        <v>2</v>
      </c>
      <c r="I147" s="138"/>
      <c r="J147" s="139">
        <f>ROUND(I147*H147,2)</f>
        <v>0</v>
      </c>
      <c r="K147" s="135" t="s">
        <v>2548</v>
      </c>
      <c r="L147" s="33"/>
      <c r="M147" s="140" t="s">
        <v>3</v>
      </c>
      <c r="N147" s="141" t="s">
        <v>44</v>
      </c>
      <c r="P147" s="142">
        <f>O147*H147</f>
        <v>0</v>
      </c>
      <c r="Q147" s="142">
        <v>0</v>
      </c>
      <c r="R147" s="142">
        <f>Q147*H147</f>
        <v>0</v>
      </c>
      <c r="S147" s="142">
        <v>0</v>
      </c>
      <c r="T147" s="143">
        <f>S147*H147</f>
        <v>0</v>
      </c>
      <c r="AR147" s="144" t="s">
        <v>310</v>
      </c>
      <c r="AT147" s="144" t="s">
        <v>164</v>
      </c>
      <c r="AU147" s="144" t="s">
        <v>82</v>
      </c>
      <c r="AY147" s="18" t="s">
        <v>161</v>
      </c>
      <c r="BE147" s="145">
        <f>IF(N147="základní",J147,0)</f>
        <v>0</v>
      </c>
      <c r="BF147" s="145">
        <f>IF(N147="snížená",J147,0)</f>
        <v>0</v>
      </c>
      <c r="BG147" s="145">
        <f>IF(N147="zákl. přenesená",J147,0)</f>
        <v>0</v>
      </c>
      <c r="BH147" s="145">
        <f>IF(N147="sníž. přenesená",J147,0)</f>
        <v>0</v>
      </c>
      <c r="BI147" s="145">
        <f>IF(N147="nulová",J147,0)</f>
        <v>0</v>
      </c>
      <c r="BJ147" s="18" t="s">
        <v>80</v>
      </c>
      <c r="BK147" s="145">
        <f>ROUND(I147*H147,2)</f>
        <v>0</v>
      </c>
      <c r="BL147" s="18" t="s">
        <v>310</v>
      </c>
      <c r="BM147" s="144" t="s">
        <v>278</v>
      </c>
    </row>
    <row r="148" spans="2:51" s="13" customFormat="1" ht="12">
      <c r="B148" s="157"/>
      <c r="D148" s="151" t="s">
        <v>173</v>
      </c>
      <c r="E148" s="158" t="s">
        <v>3</v>
      </c>
      <c r="F148" s="159" t="s">
        <v>82</v>
      </c>
      <c r="H148" s="160">
        <v>2</v>
      </c>
      <c r="I148" s="161"/>
      <c r="L148" s="157"/>
      <c r="M148" s="162"/>
      <c r="T148" s="163"/>
      <c r="AT148" s="158" t="s">
        <v>173</v>
      </c>
      <c r="AU148" s="158" t="s">
        <v>82</v>
      </c>
      <c r="AV148" s="13" t="s">
        <v>82</v>
      </c>
      <c r="AW148" s="13" t="s">
        <v>32</v>
      </c>
      <c r="AX148" s="13" t="s">
        <v>73</v>
      </c>
      <c r="AY148" s="158" t="s">
        <v>161</v>
      </c>
    </row>
    <row r="149" spans="2:51" s="14" customFormat="1" ht="12">
      <c r="B149" s="164"/>
      <c r="D149" s="151" t="s">
        <v>173</v>
      </c>
      <c r="E149" s="165" t="s">
        <v>3</v>
      </c>
      <c r="F149" s="166" t="s">
        <v>192</v>
      </c>
      <c r="H149" s="167">
        <v>2</v>
      </c>
      <c r="I149" s="168"/>
      <c r="L149" s="164"/>
      <c r="M149" s="169"/>
      <c r="T149" s="170"/>
      <c r="AT149" s="165" t="s">
        <v>173</v>
      </c>
      <c r="AU149" s="165" t="s">
        <v>82</v>
      </c>
      <c r="AV149" s="14" t="s">
        <v>169</v>
      </c>
      <c r="AW149" s="14" t="s">
        <v>32</v>
      </c>
      <c r="AX149" s="14" t="s">
        <v>80</v>
      </c>
      <c r="AY149" s="165" t="s">
        <v>161</v>
      </c>
    </row>
    <row r="150" spans="2:65" s="1" customFormat="1" ht="16.5" customHeight="1">
      <c r="B150" s="132"/>
      <c r="C150" s="133" t="s">
        <v>322</v>
      </c>
      <c r="D150" s="133" t="s">
        <v>164</v>
      </c>
      <c r="E150" s="134" t="s">
        <v>2599</v>
      </c>
      <c r="F150" s="135" t="s">
        <v>2600</v>
      </c>
      <c r="G150" s="136" t="s">
        <v>340</v>
      </c>
      <c r="H150" s="137">
        <v>8.5</v>
      </c>
      <c r="I150" s="138"/>
      <c r="J150" s="139">
        <f>ROUND(I150*H150,2)</f>
        <v>0</v>
      </c>
      <c r="K150" s="135" t="s">
        <v>2548</v>
      </c>
      <c r="L150" s="33"/>
      <c r="M150" s="140" t="s">
        <v>3</v>
      </c>
      <c r="N150" s="141" t="s">
        <v>44</v>
      </c>
      <c r="P150" s="142">
        <f>O150*H150</f>
        <v>0</v>
      </c>
      <c r="Q150" s="142">
        <v>0</v>
      </c>
      <c r="R150" s="142">
        <f>Q150*H150</f>
        <v>0</v>
      </c>
      <c r="S150" s="142">
        <v>0</v>
      </c>
      <c r="T150" s="143">
        <f>S150*H150</f>
        <v>0</v>
      </c>
      <c r="AR150" s="144" t="s">
        <v>310</v>
      </c>
      <c r="AT150" s="144" t="s">
        <v>164</v>
      </c>
      <c r="AU150" s="144" t="s">
        <v>82</v>
      </c>
      <c r="AY150" s="18" t="s">
        <v>161</v>
      </c>
      <c r="BE150" s="145">
        <f>IF(N150="základní",J150,0)</f>
        <v>0</v>
      </c>
      <c r="BF150" s="145">
        <f>IF(N150="snížená",J150,0)</f>
        <v>0</v>
      </c>
      <c r="BG150" s="145">
        <f>IF(N150="zákl. přenesená",J150,0)</f>
        <v>0</v>
      </c>
      <c r="BH150" s="145">
        <f>IF(N150="sníž. přenesená",J150,0)</f>
        <v>0</v>
      </c>
      <c r="BI150" s="145">
        <f>IF(N150="nulová",J150,0)</f>
        <v>0</v>
      </c>
      <c r="BJ150" s="18" t="s">
        <v>80</v>
      </c>
      <c r="BK150" s="145">
        <f>ROUND(I150*H150,2)</f>
        <v>0</v>
      </c>
      <c r="BL150" s="18" t="s">
        <v>310</v>
      </c>
      <c r="BM150" s="144" t="s">
        <v>288</v>
      </c>
    </row>
    <row r="151" spans="2:51" s="13" customFormat="1" ht="12">
      <c r="B151" s="157"/>
      <c r="D151" s="151" t="s">
        <v>173</v>
      </c>
      <c r="E151" s="158" t="s">
        <v>3</v>
      </c>
      <c r="F151" s="159" t="s">
        <v>3939</v>
      </c>
      <c r="H151" s="160">
        <v>8.5</v>
      </c>
      <c r="I151" s="161"/>
      <c r="L151" s="157"/>
      <c r="M151" s="162"/>
      <c r="T151" s="163"/>
      <c r="AT151" s="158" t="s">
        <v>173</v>
      </c>
      <c r="AU151" s="158" t="s">
        <v>82</v>
      </c>
      <c r="AV151" s="13" t="s">
        <v>82</v>
      </c>
      <c r="AW151" s="13" t="s">
        <v>32</v>
      </c>
      <c r="AX151" s="13" t="s">
        <v>73</v>
      </c>
      <c r="AY151" s="158" t="s">
        <v>161</v>
      </c>
    </row>
    <row r="152" spans="2:51" s="14" customFormat="1" ht="12">
      <c r="B152" s="164"/>
      <c r="D152" s="151" t="s">
        <v>173</v>
      </c>
      <c r="E152" s="165" t="s">
        <v>3</v>
      </c>
      <c r="F152" s="166" t="s">
        <v>192</v>
      </c>
      <c r="H152" s="167">
        <v>8.5</v>
      </c>
      <c r="I152" s="168"/>
      <c r="L152" s="164"/>
      <c r="M152" s="169"/>
      <c r="T152" s="170"/>
      <c r="AT152" s="165" t="s">
        <v>173</v>
      </c>
      <c r="AU152" s="165" t="s">
        <v>82</v>
      </c>
      <c r="AV152" s="14" t="s">
        <v>169</v>
      </c>
      <c r="AW152" s="14" t="s">
        <v>32</v>
      </c>
      <c r="AX152" s="14" t="s">
        <v>80</v>
      </c>
      <c r="AY152" s="165" t="s">
        <v>161</v>
      </c>
    </row>
    <row r="153" spans="2:65" s="1" customFormat="1" ht="16.5" customHeight="1">
      <c r="B153" s="132"/>
      <c r="C153" s="133" t="s">
        <v>329</v>
      </c>
      <c r="D153" s="133" t="s">
        <v>164</v>
      </c>
      <c r="E153" s="134" t="s">
        <v>2605</v>
      </c>
      <c r="F153" s="135" t="s">
        <v>2606</v>
      </c>
      <c r="G153" s="136" t="s">
        <v>212</v>
      </c>
      <c r="H153" s="137">
        <v>22</v>
      </c>
      <c r="I153" s="138"/>
      <c r="J153" s="139">
        <f>ROUND(I153*H153,2)</f>
        <v>0</v>
      </c>
      <c r="K153" s="135" t="s">
        <v>2548</v>
      </c>
      <c r="L153" s="33"/>
      <c r="M153" s="140" t="s">
        <v>3</v>
      </c>
      <c r="N153" s="141" t="s">
        <v>44</v>
      </c>
      <c r="P153" s="142">
        <f>O153*H153</f>
        <v>0</v>
      </c>
      <c r="Q153" s="142">
        <v>0</v>
      </c>
      <c r="R153" s="142">
        <f>Q153*H153</f>
        <v>0</v>
      </c>
      <c r="S153" s="142">
        <v>0</v>
      </c>
      <c r="T153" s="143">
        <f>S153*H153</f>
        <v>0</v>
      </c>
      <c r="AR153" s="144" t="s">
        <v>310</v>
      </c>
      <c r="AT153" s="144" t="s">
        <v>164</v>
      </c>
      <c r="AU153" s="144" t="s">
        <v>82</v>
      </c>
      <c r="AY153" s="18" t="s">
        <v>161</v>
      </c>
      <c r="BE153" s="145">
        <f>IF(N153="základní",J153,0)</f>
        <v>0</v>
      </c>
      <c r="BF153" s="145">
        <f>IF(N153="snížená",J153,0)</f>
        <v>0</v>
      </c>
      <c r="BG153" s="145">
        <f>IF(N153="zákl. přenesená",J153,0)</f>
        <v>0</v>
      </c>
      <c r="BH153" s="145">
        <f>IF(N153="sníž. přenesená",J153,0)</f>
        <v>0</v>
      </c>
      <c r="BI153" s="145">
        <f>IF(N153="nulová",J153,0)</f>
        <v>0</v>
      </c>
      <c r="BJ153" s="18" t="s">
        <v>80</v>
      </c>
      <c r="BK153" s="145">
        <f>ROUND(I153*H153,2)</f>
        <v>0</v>
      </c>
      <c r="BL153" s="18" t="s">
        <v>310</v>
      </c>
      <c r="BM153" s="144" t="s">
        <v>310</v>
      </c>
    </row>
    <row r="154" spans="2:51" s="13" customFormat="1" ht="12">
      <c r="B154" s="157"/>
      <c r="D154" s="151" t="s">
        <v>173</v>
      </c>
      <c r="E154" s="158" t="s">
        <v>3</v>
      </c>
      <c r="F154" s="159" t="s">
        <v>222</v>
      </c>
      <c r="H154" s="160">
        <v>22</v>
      </c>
      <c r="I154" s="161"/>
      <c r="L154" s="157"/>
      <c r="M154" s="162"/>
      <c r="T154" s="163"/>
      <c r="AT154" s="158" t="s">
        <v>173</v>
      </c>
      <c r="AU154" s="158" t="s">
        <v>82</v>
      </c>
      <c r="AV154" s="13" t="s">
        <v>82</v>
      </c>
      <c r="AW154" s="13" t="s">
        <v>32</v>
      </c>
      <c r="AX154" s="13" t="s">
        <v>73</v>
      </c>
      <c r="AY154" s="158" t="s">
        <v>161</v>
      </c>
    </row>
    <row r="155" spans="2:51" s="14" customFormat="1" ht="12">
      <c r="B155" s="164"/>
      <c r="D155" s="151" t="s">
        <v>173</v>
      </c>
      <c r="E155" s="165" t="s">
        <v>3</v>
      </c>
      <c r="F155" s="166" t="s">
        <v>192</v>
      </c>
      <c r="H155" s="167">
        <v>22</v>
      </c>
      <c r="I155" s="168"/>
      <c r="L155" s="164"/>
      <c r="M155" s="169"/>
      <c r="T155" s="170"/>
      <c r="AT155" s="165" t="s">
        <v>173</v>
      </c>
      <c r="AU155" s="165" t="s">
        <v>82</v>
      </c>
      <c r="AV155" s="14" t="s">
        <v>169</v>
      </c>
      <c r="AW155" s="14" t="s">
        <v>32</v>
      </c>
      <c r="AX155" s="14" t="s">
        <v>80</v>
      </c>
      <c r="AY155" s="165" t="s">
        <v>161</v>
      </c>
    </row>
    <row r="156" spans="2:65" s="1" customFormat="1" ht="16.5" customHeight="1">
      <c r="B156" s="132"/>
      <c r="C156" s="133" t="s">
        <v>337</v>
      </c>
      <c r="D156" s="133" t="s">
        <v>164</v>
      </c>
      <c r="E156" s="134" t="s">
        <v>2607</v>
      </c>
      <c r="F156" s="135" t="s">
        <v>2608</v>
      </c>
      <c r="G156" s="136" t="s">
        <v>212</v>
      </c>
      <c r="H156" s="137">
        <v>8</v>
      </c>
      <c r="I156" s="138"/>
      <c r="J156" s="139">
        <f>ROUND(I156*H156,2)</f>
        <v>0</v>
      </c>
      <c r="K156" s="135" t="s">
        <v>2548</v>
      </c>
      <c r="L156" s="33"/>
      <c r="M156" s="140" t="s">
        <v>3</v>
      </c>
      <c r="N156" s="141" t="s">
        <v>44</v>
      </c>
      <c r="P156" s="142">
        <f>O156*H156</f>
        <v>0</v>
      </c>
      <c r="Q156" s="142">
        <v>0</v>
      </c>
      <c r="R156" s="142">
        <f>Q156*H156</f>
        <v>0</v>
      </c>
      <c r="S156" s="142">
        <v>0</v>
      </c>
      <c r="T156" s="143">
        <f>S156*H156</f>
        <v>0</v>
      </c>
      <c r="AR156" s="144" t="s">
        <v>310</v>
      </c>
      <c r="AT156" s="144" t="s">
        <v>164</v>
      </c>
      <c r="AU156" s="144" t="s">
        <v>82</v>
      </c>
      <c r="AY156" s="18" t="s">
        <v>161</v>
      </c>
      <c r="BE156" s="145">
        <f>IF(N156="základní",J156,0)</f>
        <v>0</v>
      </c>
      <c r="BF156" s="145">
        <f>IF(N156="snížená",J156,0)</f>
        <v>0</v>
      </c>
      <c r="BG156" s="145">
        <f>IF(N156="zákl. přenesená",J156,0)</f>
        <v>0</v>
      </c>
      <c r="BH156" s="145">
        <f>IF(N156="sníž. přenesená",J156,0)</f>
        <v>0</v>
      </c>
      <c r="BI156" s="145">
        <f>IF(N156="nulová",J156,0)</f>
        <v>0</v>
      </c>
      <c r="BJ156" s="18" t="s">
        <v>80</v>
      </c>
      <c r="BK156" s="145">
        <f>ROUND(I156*H156,2)</f>
        <v>0</v>
      </c>
      <c r="BL156" s="18" t="s">
        <v>310</v>
      </c>
      <c r="BM156" s="144" t="s">
        <v>329</v>
      </c>
    </row>
    <row r="157" spans="2:51" s="13" customFormat="1" ht="12">
      <c r="B157" s="157"/>
      <c r="D157" s="151" t="s">
        <v>173</v>
      </c>
      <c r="E157" s="158" t="s">
        <v>3</v>
      </c>
      <c r="F157" s="159" t="s">
        <v>196</v>
      </c>
      <c r="H157" s="160">
        <v>8</v>
      </c>
      <c r="I157" s="161"/>
      <c r="L157" s="157"/>
      <c r="M157" s="162"/>
      <c r="T157" s="163"/>
      <c r="AT157" s="158" t="s">
        <v>173</v>
      </c>
      <c r="AU157" s="158" t="s">
        <v>82</v>
      </c>
      <c r="AV157" s="13" t="s">
        <v>82</v>
      </c>
      <c r="AW157" s="13" t="s">
        <v>32</v>
      </c>
      <c r="AX157" s="13" t="s">
        <v>73</v>
      </c>
      <c r="AY157" s="158" t="s">
        <v>161</v>
      </c>
    </row>
    <row r="158" spans="2:51" s="14" customFormat="1" ht="12">
      <c r="B158" s="164"/>
      <c r="D158" s="151" t="s">
        <v>173</v>
      </c>
      <c r="E158" s="165" t="s">
        <v>3</v>
      </c>
      <c r="F158" s="166" t="s">
        <v>192</v>
      </c>
      <c r="H158" s="167">
        <v>8</v>
      </c>
      <c r="I158" s="168"/>
      <c r="L158" s="164"/>
      <c r="M158" s="169"/>
      <c r="T158" s="170"/>
      <c r="AT158" s="165" t="s">
        <v>173</v>
      </c>
      <c r="AU158" s="165" t="s">
        <v>82</v>
      </c>
      <c r="AV158" s="14" t="s">
        <v>169</v>
      </c>
      <c r="AW158" s="14" t="s">
        <v>32</v>
      </c>
      <c r="AX158" s="14" t="s">
        <v>80</v>
      </c>
      <c r="AY158" s="165" t="s">
        <v>161</v>
      </c>
    </row>
    <row r="159" spans="2:65" s="1" customFormat="1" ht="16.5" customHeight="1">
      <c r="B159" s="132"/>
      <c r="C159" s="133" t="s">
        <v>346</v>
      </c>
      <c r="D159" s="133" t="s">
        <v>164</v>
      </c>
      <c r="E159" s="134" t="s">
        <v>2609</v>
      </c>
      <c r="F159" s="135" t="s">
        <v>2610</v>
      </c>
      <c r="G159" s="136" t="s">
        <v>340</v>
      </c>
      <c r="H159" s="137">
        <v>27</v>
      </c>
      <c r="I159" s="138"/>
      <c r="J159" s="139">
        <f>ROUND(I159*H159,2)</f>
        <v>0</v>
      </c>
      <c r="K159" s="135" t="s">
        <v>2548</v>
      </c>
      <c r="L159" s="33"/>
      <c r="M159" s="140" t="s">
        <v>3</v>
      </c>
      <c r="N159" s="141" t="s">
        <v>44</v>
      </c>
      <c r="P159" s="142">
        <f>O159*H159</f>
        <v>0</v>
      </c>
      <c r="Q159" s="142">
        <v>0</v>
      </c>
      <c r="R159" s="142">
        <f>Q159*H159</f>
        <v>0</v>
      </c>
      <c r="S159" s="142">
        <v>0</v>
      </c>
      <c r="T159" s="143">
        <f>S159*H159</f>
        <v>0</v>
      </c>
      <c r="AR159" s="144" t="s">
        <v>310</v>
      </c>
      <c r="AT159" s="144" t="s">
        <v>164</v>
      </c>
      <c r="AU159" s="144" t="s">
        <v>82</v>
      </c>
      <c r="AY159" s="18" t="s">
        <v>161</v>
      </c>
      <c r="BE159" s="145">
        <f>IF(N159="základní",J159,0)</f>
        <v>0</v>
      </c>
      <c r="BF159" s="145">
        <f>IF(N159="snížená",J159,0)</f>
        <v>0</v>
      </c>
      <c r="BG159" s="145">
        <f>IF(N159="zákl. přenesená",J159,0)</f>
        <v>0</v>
      </c>
      <c r="BH159" s="145">
        <f>IF(N159="sníž. přenesená",J159,0)</f>
        <v>0</v>
      </c>
      <c r="BI159" s="145">
        <f>IF(N159="nulová",J159,0)</f>
        <v>0</v>
      </c>
      <c r="BJ159" s="18" t="s">
        <v>80</v>
      </c>
      <c r="BK159" s="145">
        <f>ROUND(I159*H159,2)</f>
        <v>0</v>
      </c>
      <c r="BL159" s="18" t="s">
        <v>310</v>
      </c>
      <c r="BM159" s="144" t="s">
        <v>346</v>
      </c>
    </row>
    <row r="160" spans="2:51" s="13" customFormat="1" ht="12">
      <c r="B160" s="157"/>
      <c r="D160" s="151" t="s">
        <v>173</v>
      </c>
      <c r="E160" s="158" t="s">
        <v>3</v>
      </c>
      <c r="F160" s="159" t="s">
        <v>414</v>
      </c>
      <c r="H160" s="160">
        <v>27</v>
      </c>
      <c r="I160" s="161"/>
      <c r="L160" s="157"/>
      <c r="M160" s="162"/>
      <c r="T160" s="163"/>
      <c r="AT160" s="158" t="s">
        <v>173</v>
      </c>
      <c r="AU160" s="158" t="s">
        <v>82</v>
      </c>
      <c r="AV160" s="13" t="s">
        <v>82</v>
      </c>
      <c r="AW160" s="13" t="s">
        <v>32</v>
      </c>
      <c r="AX160" s="13" t="s">
        <v>73</v>
      </c>
      <c r="AY160" s="158" t="s">
        <v>161</v>
      </c>
    </row>
    <row r="161" spans="2:51" s="14" customFormat="1" ht="12">
      <c r="B161" s="164"/>
      <c r="D161" s="151" t="s">
        <v>173</v>
      </c>
      <c r="E161" s="165" t="s">
        <v>3</v>
      </c>
      <c r="F161" s="166" t="s">
        <v>192</v>
      </c>
      <c r="H161" s="167">
        <v>27</v>
      </c>
      <c r="I161" s="168"/>
      <c r="L161" s="164"/>
      <c r="M161" s="169"/>
      <c r="T161" s="170"/>
      <c r="AT161" s="165" t="s">
        <v>173</v>
      </c>
      <c r="AU161" s="165" t="s">
        <v>82</v>
      </c>
      <c r="AV161" s="14" t="s">
        <v>169</v>
      </c>
      <c r="AW161" s="14" t="s">
        <v>32</v>
      </c>
      <c r="AX161" s="14" t="s">
        <v>80</v>
      </c>
      <c r="AY161" s="165" t="s">
        <v>161</v>
      </c>
    </row>
    <row r="162" spans="2:65" s="1" customFormat="1" ht="21.75" customHeight="1">
      <c r="B162" s="132"/>
      <c r="C162" s="133" t="s">
        <v>8</v>
      </c>
      <c r="D162" s="133" t="s">
        <v>164</v>
      </c>
      <c r="E162" s="134" t="s">
        <v>2611</v>
      </c>
      <c r="F162" s="135" t="s">
        <v>2612</v>
      </c>
      <c r="G162" s="136" t="s">
        <v>240</v>
      </c>
      <c r="H162" s="137">
        <v>0.023</v>
      </c>
      <c r="I162" s="138"/>
      <c r="J162" s="139">
        <f>ROUND(I162*H162,2)</f>
        <v>0</v>
      </c>
      <c r="K162" s="135" t="s">
        <v>2548</v>
      </c>
      <c r="L162" s="33"/>
      <c r="M162" s="140" t="s">
        <v>3</v>
      </c>
      <c r="N162" s="141" t="s">
        <v>44</v>
      </c>
      <c r="P162" s="142">
        <f>O162*H162</f>
        <v>0</v>
      </c>
      <c r="Q162" s="142">
        <v>0</v>
      </c>
      <c r="R162" s="142">
        <f>Q162*H162</f>
        <v>0</v>
      </c>
      <c r="S162" s="142">
        <v>0</v>
      </c>
      <c r="T162" s="143">
        <f>S162*H162</f>
        <v>0</v>
      </c>
      <c r="AR162" s="144" t="s">
        <v>310</v>
      </c>
      <c r="AT162" s="144" t="s">
        <v>164</v>
      </c>
      <c r="AU162" s="144" t="s">
        <v>82</v>
      </c>
      <c r="AY162" s="18" t="s">
        <v>161</v>
      </c>
      <c r="BE162" s="145">
        <f>IF(N162="základní",J162,0)</f>
        <v>0</v>
      </c>
      <c r="BF162" s="145">
        <f>IF(N162="snížená",J162,0)</f>
        <v>0</v>
      </c>
      <c r="BG162" s="145">
        <f>IF(N162="zákl. přenesená",J162,0)</f>
        <v>0</v>
      </c>
      <c r="BH162" s="145">
        <f>IF(N162="sníž. přenesená",J162,0)</f>
        <v>0</v>
      </c>
      <c r="BI162" s="145">
        <f>IF(N162="nulová",J162,0)</f>
        <v>0</v>
      </c>
      <c r="BJ162" s="18" t="s">
        <v>80</v>
      </c>
      <c r="BK162" s="145">
        <f>ROUND(I162*H162,2)</f>
        <v>0</v>
      </c>
      <c r="BL162" s="18" t="s">
        <v>310</v>
      </c>
      <c r="BM162" s="144" t="s">
        <v>222</v>
      </c>
    </row>
    <row r="163" spans="2:63" s="11" customFormat="1" ht="22.9" customHeight="1">
      <c r="B163" s="120"/>
      <c r="D163" s="121" t="s">
        <v>72</v>
      </c>
      <c r="E163" s="130" t="s">
        <v>2613</v>
      </c>
      <c r="F163" s="130" t="s">
        <v>2614</v>
      </c>
      <c r="I163" s="123"/>
      <c r="J163" s="131">
        <f>BK163</f>
        <v>0</v>
      </c>
      <c r="L163" s="120"/>
      <c r="M163" s="125"/>
      <c r="P163" s="126">
        <f>SUM(P164:P207)</f>
        <v>0</v>
      </c>
      <c r="R163" s="126">
        <f>SUM(R164:R207)</f>
        <v>0</v>
      </c>
      <c r="T163" s="127">
        <f>SUM(T164:T207)</f>
        <v>0</v>
      </c>
      <c r="AR163" s="121" t="s">
        <v>82</v>
      </c>
      <c r="AT163" s="128" t="s">
        <v>72</v>
      </c>
      <c r="AU163" s="128" t="s">
        <v>80</v>
      </c>
      <c r="AY163" s="121" t="s">
        <v>161</v>
      </c>
      <c r="BK163" s="129">
        <f>SUM(BK164:BK207)</f>
        <v>0</v>
      </c>
    </row>
    <row r="164" spans="2:65" s="1" customFormat="1" ht="16.5" customHeight="1">
      <c r="B164" s="132"/>
      <c r="C164" s="133" t="s">
        <v>222</v>
      </c>
      <c r="D164" s="133" t="s">
        <v>164</v>
      </c>
      <c r="E164" s="134" t="s">
        <v>2615</v>
      </c>
      <c r="F164" s="135" t="s">
        <v>2616</v>
      </c>
      <c r="G164" s="136" t="s">
        <v>340</v>
      </c>
      <c r="H164" s="137">
        <v>20</v>
      </c>
      <c r="I164" s="138"/>
      <c r="J164" s="139">
        <f>ROUND(I164*H164,2)</f>
        <v>0</v>
      </c>
      <c r="K164" s="135" t="s">
        <v>2548</v>
      </c>
      <c r="L164" s="33"/>
      <c r="M164" s="140" t="s">
        <v>3</v>
      </c>
      <c r="N164" s="141" t="s">
        <v>44</v>
      </c>
      <c r="P164" s="142">
        <f>O164*H164</f>
        <v>0</v>
      </c>
      <c r="Q164" s="142">
        <v>0</v>
      </c>
      <c r="R164" s="142">
        <f>Q164*H164</f>
        <v>0</v>
      </c>
      <c r="S164" s="142">
        <v>0</v>
      </c>
      <c r="T164" s="143">
        <f>S164*H164</f>
        <v>0</v>
      </c>
      <c r="AR164" s="144" t="s">
        <v>310</v>
      </c>
      <c r="AT164" s="144" t="s">
        <v>164</v>
      </c>
      <c r="AU164" s="144" t="s">
        <v>82</v>
      </c>
      <c r="AY164" s="18" t="s">
        <v>161</v>
      </c>
      <c r="BE164" s="145">
        <f>IF(N164="základní",J164,0)</f>
        <v>0</v>
      </c>
      <c r="BF164" s="145">
        <f>IF(N164="snížená",J164,0)</f>
        <v>0</v>
      </c>
      <c r="BG164" s="145">
        <f>IF(N164="zákl. přenesená",J164,0)</f>
        <v>0</v>
      </c>
      <c r="BH164" s="145">
        <f>IF(N164="sníž. přenesená",J164,0)</f>
        <v>0</v>
      </c>
      <c r="BI164" s="145">
        <f>IF(N164="nulová",J164,0)</f>
        <v>0</v>
      </c>
      <c r="BJ164" s="18" t="s">
        <v>80</v>
      </c>
      <c r="BK164" s="145">
        <f>ROUND(I164*H164,2)</f>
        <v>0</v>
      </c>
      <c r="BL164" s="18" t="s">
        <v>310</v>
      </c>
      <c r="BM164" s="144" t="s">
        <v>388</v>
      </c>
    </row>
    <row r="165" spans="2:51" s="13" customFormat="1" ht="12">
      <c r="B165" s="157"/>
      <c r="D165" s="151" t="s">
        <v>173</v>
      </c>
      <c r="E165" s="158" t="s">
        <v>3</v>
      </c>
      <c r="F165" s="159" t="s">
        <v>346</v>
      </c>
      <c r="H165" s="160">
        <v>20</v>
      </c>
      <c r="I165" s="161"/>
      <c r="L165" s="157"/>
      <c r="M165" s="162"/>
      <c r="T165" s="163"/>
      <c r="AT165" s="158" t="s">
        <v>173</v>
      </c>
      <c r="AU165" s="158" t="s">
        <v>82</v>
      </c>
      <c r="AV165" s="13" t="s">
        <v>82</v>
      </c>
      <c r="AW165" s="13" t="s">
        <v>32</v>
      </c>
      <c r="AX165" s="13" t="s">
        <v>73</v>
      </c>
      <c r="AY165" s="158" t="s">
        <v>161</v>
      </c>
    </row>
    <row r="166" spans="2:51" s="14" customFormat="1" ht="12">
      <c r="B166" s="164"/>
      <c r="D166" s="151" t="s">
        <v>173</v>
      </c>
      <c r="E166" s="165" t="s">
        <v>3</v>
      </c>
      <c r="F166" s="166" t="s">
        <v>192</v>
      </c>
      <c r="H166" s="167">
        <v>20</v>
      </c>
      <c r="I166" s="168"/>
      <c r="L166" s="164"/>
      <c r="M166" s="169"/>
      <c r="T166" s="170"/>
      <c r="AT166" s="165" t="s">
        <v>173</v>
      </c>
      <c r="AU166" s="165" t="s">
        <v>82</v>
      </c>
      <c r="AV166" s="14" t="s">
        <v>169</v>
      </c>
      <c r="AW166" s="14" t="s">
        <v>32</v>
      </c>
      <c r="AX166" s="14" t="s">
        <v>80</v>
      </c>
      <c r="AY166" s="165" t="s">
        <v>161</v>
      </c>
    </row>
    <row r="167" spans="2:65" s="1" customFormat="1" ht="21.75" customHeight="1">
      <c r="B167" s="132"/>
      <c r="C167" s="133" t="s">
        <v>370</v>
      </c>
      <c r="D167" s="133" t="s">
        <v>164</v>
      </c>
      <c r="E167" s="134" t="s">
        <v>2617</v>
      </c>
      <c r="F167" s="135" t="s">
        <v>2618</v>
      </c>
      <c r="G167" s="136" t="s">
        <v>240</v>
      </c>
      <c r="H167" s="137">
        <v>0.006</v>
      </c>
      <c r="I167" s="138"/>
      <c r="J167" s="139">
        <f>ROUND(I167*H167,2)</f>
        <v>0</v>
      </c>
      <c r="K167" s="135" t="s">
        <v>2548</v>
      </c>
      <c r="L167" s="33"/>
      <c r="M167" s="140" t="s">
        <v>3</v>
      </c>
      <c r="N167" s="141" t="s">
        <v>44</v>
      </c>
      <c r="P167" s="142">
        <f>O167*H167</f>
        <v>0</v>
      </c>
      <c r="Q167" s="142">
        <v>0</v>
      </c>
      <c r="R167" s="142">
        <f>Q167*H167</f>
        <v>0</v>
      </c>
      <c r="S167" s="142">
        <v>0</v>
      </c>
      <c r="T167" s="143">
        <f>S167*H167</f>
        <v>0</v>
      </c>
      <c r="AR167" s="144" t="s">
        <v>310</v>
      </c>
      <c r="AT167" s="144" t="s">
        <v>164</v>
      </c>
      <c r="AU167" s="144" t="s">
        <v>82</v>
      </c>
      <c r="AY167" s="18" t="s">
        <v>161</v>
      </c>
      <c r="BE167" s="145">
        <f>IF(N167="základní",J167,0)</f>
        <v>0</v>
      </c>
      <c r="BF167" s="145">
        <f>IF(N167="snížená",J167,0)</f>
        <v>0</v>
      </c>
      <c r="BG167" s="145">
        <f>IF(N167="zákl. přenesená",J167,0)</f>
        <v>0</v>
      </c>
      <c r="BH167" s="145">
        <f>IF(N167="sníž. přenesená",J167,0)</f>
        <v>0</v>
      </c>
      <c r="BI167" s="145">
        <f>IF(N167="nulová",J167,0)</f>
        <v>0</v>
      </c>
      <c r="BJ167" s="18" t="s">
        <v>80</v>
      </c>
      <c r="BK167" s="145">
        <f>ROUND(I167*H167,2)</f>
        <v>0</v>
      </c>
      <c r="BL167" s="18" t="s">
        <v>310</v>
      </c>
      <c r="BM167" s="144" t="s">
        <v>400</v>
      </c>
    </row>
    <row r="168" spans="2:51" s="13" customFormat="1" ht="12">
      <c r="B168" s="157"/>
      <c r="D168" s="151" t="s">
        <v>173</v>
      </c>
      <c r="E168" s="158" t="s">
        <v>3</v>
      </c>
      <c r="F168" s="159" t="s">
        <v>3940</v>
      </c>
      <c r="H168" s="160">
        <v>0.006</v>
      </c>
      <c r="I168" s="161"/>
      <c r="L168" s="157"/>
      <c r="M168" s="162"/>
      <c r="T168" s="163"/>
      <c r="AT168" s="158" t="s">
        <v>173</v>
      </c>
      <c r="AU168" s="158" t="s">
        <v>82</v>
      </c>
      <c r="AV168" s="13" t="s">
        <v>82</v>
      </c>
      <c r="AW168" s="13" t="s">
        <v>32</v>
      </c>
      <c r="AX168" s="13" t="s">
        <v>73</v>
      </c>
      <c r="AY168" s="158" t="s">
        <v>161</v>
      </c>
    </row>
    <row r="169" spans="2:51" s="14" customFormat="1" ht="12">
      <c r="B169" s="164"/>
      <c r="D169" s="151" t="s">
        <v>173</v>
      </c>
      <c r="E169" s="165" t="s">
        <v>3</v>
      </c>
      <c r="F169" s="166" t="s">
        <v>192</v>
      </c>
      <c r="H169" s="167">
        <v>0.006</v>
      </c>
      <c r="I169" s="168"/>
      <c r="L169" s="164"/>
      <c r="M169" s="169"/>
      <c r="T169" s="170"/>
      <c r="AT169" s="165" t="s">
        <v>173</v>
      </c>
      <c r="AU169" s="165" t="s">
        <v>82</v>
      </c>
      <c r="AV169" s="14" t="s">
        <v>169</v>
      </c>
      <c r="AW169" s="14" t="s">
        <v>32</v>
      </c>
      <c r="AX169" s="14" t="s">
        <v>80</v>
      </c>
      <c r="AY169" s="165" t="s">
        <v>161</v>
      </c>
    </row>
    <row r="170" spans="2:65" s="1" customFormat="1" ht="21.75" customHeight="1">
      <c r="B170" s="132"/>
      <c r="C170" s="133" t="s">
        <v>388</v>
      </c>
      <c r="D170" s="133" t="s">
        <v>164</v>
      </c>
      <c r="E170" s="134" t="s">
        <v>2620</v>
      </c>
      <c r="F170" s="135" t="s">
        <v>2621</v>
      </c>
      <c r="G170" s="136" t="s">
        <v>340</v>
      </c>
      <c r="H170" s="137">
        <v>147.4</v>
      </c>
      <c r="I170" s="138"/>
      <c r="J170" s="139">
        <f>ROUND(I170*H170,2)</f>
        <v>0</v>
      </c>
      <c r="K170" s="135" t="s">
        <v>2548</v>
      </c>
      <c r="L170" s="33"/>
      <c r="M170" s="140" t="s">
        <v>3</v>
      </c>
      <c r="N170" s="141" t="s">
        <v>44</v>
      </c>
      <c r="P170" s="142">
        <f>O170*H170</f>
        <v>0</v>
      </c>
      <c r="Q170" s="142">
        <v>0</v>
      </c>
      <c r="R170" s="142">
        <f>Q170*H170</f>
        <v>0</v>
      </c>
      <c r="S170" s="142">
        <v>0</v>
      </c>
      <c r="T170" s="143">
        <f>S170*H170</f>
        <v>0</v>
      </c>
      <c r="AR170" s="144" t="s">
        <v>310</v>
      </c>
      <c r="AT170" s="144" t="s">
        <v>164</v>
      </c>
      <c r="AU170" s="144" t="s">
        <v>82</v>
      </c>
      <c r="AY170" s="18" t="s">
        <v>161</v>
      </c>
      <c r="BE170" s="145">
        <f>IF(N170="základní",J170,0)</f>
        <v>0</v>
      </c>
      <c r="BF170" s="145">
        <f>IF(N170="snížená",J170,0)</f>
        <v>0</v>
      </c>
      <c r="BG170" s="145">
        <f>IF(N170="zákl. přenesená",J170,0)</f>
        <v>0</v>
      </c>
      <c r="BH170" s="145">
        <f>IF(N170="sníž. přenesená",J170,0)</f>
        <v>0</v>
      </c>
      <c r="BI170" s="145">
        <f>IF(N170="nulová",J170,0)</f>
        <v>0</v>
      </c>
      <c r="BJ170" s="18" t="s">
        <v>80</v>
      </c>
      <c r="BK170" s="145">
        <f>ROUND(I170*H170,2)</f>
        <v>0</v>
      </c>
      <c r="BL170" s="18" t="s">
        <v>310</v>
      </c>
      <c r="BM170" s="144" t="s">
        <v>421</v>
      </c>
    </row>
    <row r="171" spans="2:51" s="13" customFormat="1" ht="12">
      <c r="B171" s="157"/>
      <c r="D171" s="151" t="s">
        <v>173</v>
      </c>
      <c r="E171" s="158" t="s">
        <v>3</v>
      </c>
      <c r="F171" s="159" t="s">
        <v>877</v>
      </c>
      <c r="H171" s="160">
        <v>76</v>
      </c>
      <c r="I171" s="161"/>
      <c r="L171" s="157"/>
      <c r="M171" s="162"/>
      <c r="T171" s="163"/>
      <c r="AT171" s="158" t="s">
        <v>173</v>
      </c>
      <c r="AU171" s="158" t="s">
        <v>82</v>
      </c>
      <c r="AV171" s="13" t="s">
        <v>82</v>
      </c>
      <c r="AW171" s="13" t="s">
        <v>32</v>
      </c>
      <c r="AX171" s="13" t="s">
        <v>73</v>
      </c>
      <c r="AY171" s="158" t="s">
        <v>161</v>
      </c>
    </row>
    <row r="172" spans="2:51" s="13" customFormat="1" ht="12">
      <c r="B172" s="157"/>
      <c r="D172" s="151" t="s">
        <v>173</v>
      </c>
      <c r="E172" s="158" t="s">
        <v>3</v>
      </c>
      <c r="F172" s="159" t="s">
        <v>768</v>
      </c>
      <c r="H172" s="160">
        <v>58</v>
      </c>
      <c r="I172" s="161"/>
      <c r="L172" s="157"/>
      <c r="M172" s="162"/>
      <c r="T172" s="163"/>
      <c r="AT172" s="158" t="s">
        <v>173</v>
      </c>
      <c r="AU172" s="158" t="s">
        <v>82</v>
      </c>
      <c r="AV172" s="13" t="s">
        <v>82</v>
      </c>
      <c r="AW172" s="13" t="s">
        <v>32</v>
      </c>
      <c r="AX172" s="13" t="s">
        <v>73</v>
      </c>
      <c r="AY172" s="158" t="s">
        <v>161</v>
      </c>
    </row>
    <row r="173" spans="2:51" s="13" customFormat="1" ht="12">
      <c r="B173" s="157"/>
      <c r="D173" s="151" t="s">
        <v>173</v>
      </c>
      <c r="E173" s="158" t="s">
        <v>3</v>
      </c>
      <c r="F173" s="159" t="s">
        <v>3941</v>
      </c>
      <c r="H173" s="160">
        <v>13.4</v>
      </c>
      <c r="I173" s="161"/>
      <c r="L173" s="157"/>
      <c r="M173" s="162"/>
      <c r="T173" s="163"/>
      <c r="AT173" s="158" t="s">
        <v>173</v>
      </c>
      <c r="AU173" s="158" t="s">
        <v>82</v>
      </c>
      <c r="AV173" s="13" t="s">
        <v>82</v>
      </c>
      <c r="AW173" s="13" t="s">
        <v>32</v>
      </c>
      <c r="AX173" s="13" t="s">
        <v>73</v>
      </c>
      <c r="AY173" s="158" t="s">
        <v>161</v>
      </c>
    </row>
    <row r="174" spans="2:51" s="14" customFormat="1" ht="12">
      <c r="B174" s="164"/>
      <c r="D174" s="151" t="s">
        <v>173</v>
      </c>
      <c r="E174" s="165" t="s">
        <v>3</v>
      </c>
      <c r="F174" s="166" t="s">
        <v>192</v>
      </c>
      <c r="H174" s="167">
        <v>147.4</v>
      </c>
      <c r="I174" s="168"/>
      <c r="L174" s="164"/>
      <c r="M174" s="169"/>
      <c r="T174" s="170"/>
      <c r="AT174" s="165" t="s">
        <v>173</v>
      </c>
      <c r="AU174" s="165" t="s">
        <v>82</v>
      </c>
      <c r="AV174" s="14" t="s">
        <v>169</v>
      </c>
      <c r="AW174" s="14" t="s">
        <v>32</v>
      </c>
      <c r="AX174" s="14" t="s">
        <v>80</v>
      </c>
      <c r="AY174" s="165" t="s">
        <v>161</v>
      </c>
    </row>
    <row r="175" spans="2:65" s="1" customFormat="1" ht="24.2" customHeight="1">
      <c r="B175" s="132"/>
      <c r="C175" s="133" t="s">
        <v>395</v>
      </c>
      <c r="D175" s="133" t="s">
        <v>164</v>
      </c>
      <c r="E175" s="134" t="s">
        <v>2625</v>
      </c>
      <c r="F175" s="135" t="s">
        <v>2626</v>
      </c>
      <c r="G175" s="136" t="s">
        <v>340</v>
      </c>
      <c r="H175" s="137">
        <v>82.9</v>
      </c>
      <c r="I175" s="138"/>
      <c r="J175" s="139">
        <f>ROUND(I175*H175,2)</f>
        <v>0</v>
      </c>
      <c r="K175" s="135" t="s">
        <v>2548</v>
      </c>
      <c r="L175" s="33"/>
      <c r="M175" s="140" t="s">
        <v>3</v>
      </c>
      <c r="N175" s="141" t="s">
        <v>44</v>
      </c>
      <c r="P175" s="142">
        <f>O175*H175</f>
        <v>0</v>
      </c>
      <c r="Q175" s="142">
        <v>0</v>
      </c>
      <c r="R175" s="142">
        <f>Q175*H175</f>
        <v>0</v>
      </c>
      <c r="S175" s="142">
        <v>0</v>
      </c>
      <c r="T175" s="143">
        <f>S175*H175</f>
        <v>0</v>
      </c>
      <c r="AR175" s="144" t="s">
        <v>310</v>
      </c>
      <c r="AT175" s="144" t="s">
        <v>164</v>
      </c>
      <c r="AU175" s="144" t="s">
        <v>82</v>
      </c>
      <c r="AY175" s="18" t="s">
        <v>161</v>
      </c>
      <c r="BE175" s="145">
        <f>IF(N175="základní",J175,0)</f>
        <v>0</v>
      </c>
      <c r="BF175" s="145">
        <f>IF(N175="snížená",J175,0)</f>
        <v>0</v>
      </c>
      <c r="BG175" s="145">
        <f>IF(N175="zákl. přenesená",J175,0)</f>
        <v>0</v>
      </c>
      <c r="BH175" s="145">
        <f>IF(N175="sníž. přenesená",J175,0)</f>
        <v>0</v>
      </c>
      <c r="BI175" s="145">
        <f>IF(N175="nulová",J175,0)</f>
        <v>0</v>
      </c>
      <c r="BJ175" s="18" t="s">
        <v>80</v>
      </c>
      <c r="BK175" s="145">
        <f>ROUND(I175*H175,2)</f>
        <v>0</v>
      </c>
      <c r="BL175" s="18" t="s">
        <v>310</v>
      </c>
      <c r="BM175" s="144" t="s">
        <v>434</v>
      </c>
    </row>
    <row r="176" spans="2:51" s="13" customFormat="1" ht="12">
      <c r="B176" s="157"/>
      <c r="D176" s="151" t="s">
        <v>173</v>
      </c>
      <c r="E176" s="158" t="s">
        <v>3</v>
      </c>
      <c r="F176" s="159" t="s">
        <v>877</v>
      </c>
      <c r="H176" s="160">
        <v>76</v>
      </c>
      <c r="I176" s="161"/>
      <c r="L176" s="157"/>
      <c r="M176" s="162"/>
      <c r="T176" s="163"/>
      <c r="AT176" s="158" t="s">
        <v>173</v>
      </c>
      <c r="AU176" s="158" t="s">
        <v>82</v>
      </c>
      <c r="AV176" s="13" t="s">
        <v>82</v>
      </c>
      <c r="AW176" s="13" t="s">
        <v>32</v>
      </c>
      <c r="AX176" s="13" t="s">
        <v>73</v>
      </c>
      <c r="AY176" s="158" t="s">
        <v>161</v>
      </c>
    </row>
    <row r="177" spans="2:51" s="13" customFormat="1" ht="12">
      <c r="B177" s="157"/>
      <c r="D177" s="151" t="s">
        <v>173</v>
      </c>
      <c r="E177" s="158" t="s">
        <v>3</v>
      </c>
      <c r="F177" s="159" t="s">
        <v>3942</v>
      </c>
      <c r="H177" s="160">
        <v>6.9</v>
      </c>
      <c r="I177" s="161"/>
      <c r="L177" s="157"/>
      <c r="M177" s="162"/>
      <c r="T177" s="163"/>
      <c r="AT177" s="158" t="s">
        <v>173</v>
      </c>
      <c r="AU177" s="158" t="s">
        <v>82</v>
      </c>
      <c r="AV177" s="13" t="s">
        <v>82</v>
      </c>
      <c r="AW177" s="13" t="s">
        <v>32</v>
      </c>
      <c r="AX177" s="13" t="s">
        <v>73</v>
      </c>
      <c r="AY177" s="158" t="s">
        <v>161</v>
      </c>
    </row>
    <row r="178" spans="2:51" s="14" customFormat="1" ht="12">
      <c r="B178" s="164"/>
      <c r="D178" s="151" t="s">
        <v>173</v>
      </c>
      <c r="E178" s="165" t="s">
        <v>3</v>
      </c>
      <c r="F178" s="166" t="s">
        <v>192</v>
      </c>
      <c r="H178" s="167">
        <v>82.9</v>
      </c>
      <c r="I178" s="168"/>
      <c r="L178" s="164"/>
      <c r="M178" s="169"/>
      <c r="T178" s="170"/>
      <c r="AT178" s="165" t="s">
        <v>173</v>
      </c>
      <c r="AU178" s="165" t="s">
        <v>82</v>
      </c>
      <c r="AV178" s="14" t="s">
        <v>169</v>
      </c>
      <c r="AW178" s="14" t="s">
        <v>32</v>
      </c>
      <c r="AX178" s="14" t="s">
        <v>80</v>
      </c>
      <c r="AY178" s="165" t="s">
        <v>161</v>
      </c>
    </row>
    <row r="179" spans="2:65" s="1" customFormat="1" ht="24.2" customHeight="1">
      <c r="B179" s="132"/>
      <c r="C179" s="133" t="s">
        <v>400</v>
      </c>
      <c r="D179" s="133" t="s">
        <v>164</v>
      </c>
      <c r="E179" s="134" t="s">
        <v>2630</v>
      </c>
      <c r="F179" s="135" t="s">
        <v>2631</v>
      </c>
      <c r="G179" s="136" t="s">
        <v>340</v>
      </c>
      <c r="H179" s="137">
        <v>63.8</v>
      </c>
      <c r="I179" s="138"/>
      <c r="J179" s="139">
        <f>ROUND(I179*H179,2)</f>
        <v>0</v>
      </c>
      <c r="K179" s="135" t="s">
        <v>2548</v>
      </c>
      <c r="L179" s="33"/>
      <c r="M179" s="140" t="s">
        <v>3</v>
      </c>
      <c r="N179" s="141" t="s">
        <v>44</v>
      </c>
      <c r="P179" s="142">
        <f>O179*H179</f>
        <v>0</v>
      </c>
      <c r="Q179" s="142">
        <v>0</v>
      </c>
      <c r="R179" s="142">
        <f>Q179*H179</f>
        <v>0</v>
      </c>
      <c r="S179" s="142">
        <v>0</v>
      </c>
      <c r="T179" s="143">
        <f>S179*H179</f>
        <v>0</v>
      </c>
      <c r="AR179" s="144" t="s">
        <v>310</v>
      </c>
      <c r="AT179" s="144" t="s">
        <v>164</v>
      </c>
      <c r="AU179" s="144" t="s">
        <v>82</v>
      </c>
      <c r="AY179" s="18" t="s">
        <v>161</v>
      </c>
      <c r="BE179" s="145">
        <f>IF(N179="základní",J179,0)</f>
        <v>0</v>
      </c>
      <c r="BF179" s="145">
        <f>IF(N179="snížená",J179,0)</f>
        <v>0</v>
      </c>
      <c r="BG179" s="145">
        <f>IF(N179="zákl. přenesená",J179,0)</f>
        <v>0</v>
      </c>
      <c r="BH179" s="145">
        <f>IF(N179="sníž. přenesená",J179,0)</f>
        <v>0</v>
      </c>
      <c r="BI179" s="145">
        <f>IF(N179="nulová",J179,0)</f>
        <v>0</v>
      </c>
      <c r="BJ179" s="18" t="s">
        <v>80</v>
      </c>
      <c r="BK179" s="145">
        <f>ROUND(I179*H179,2)</f>
        <v>0</v>
      </c>
      <c r="BL179" s="18" t="s">
        <v>310</v>
      </c>
      <c r="BM179" s="144" t="s">
        <v>488</v>
      </c>
    </row>
    <row r="180" spans="2:51" s="13" customFormat="1" ht="12">
      <c r="B180" s="157"/>
      <c r="D180" s="151" t="s">
        <v>173</v>
      </c>
      <c r="E180" s="158" t="s">
        <v>3</v>
      </c>
      <c r="F180" s="159" t="s">
        <v>768</v>
      </c>
      <c r="H180" s="160">
        <v>58</v>
      </c>
      <c r="I180" s="161"/>
      <c r="L180" s="157"/>
      <c r="M180" s="162"/>
      <c r="T180" s="163"/>
      <c r="AT180" s="158" t="s">
        <v>173</v>
      </c>
      <c r="AU180" s="158" t="s">
        <v>82</v>
      </c>
      <c r="AV180" s="13" t="s">
        <v>82</v>
      </c>
      <c r="AW180" s="13" t="s">
        <v>32</v>
      </c>
      <c r="AX180" s="13" t="s">
        <v>73</v>
      </c>
      <c r="AY180" s="158" t="s">
        <v>161</v>
      </c>
    </row>
    <row r="181" spans="2:51" s="13" customFormat="1" ht="12">
      <c r="B181" s="157"/>
      <c r="D181" s="151" t="s">
        <v>173</v>
      </c>
      <c r="E181" s="158" t="s">
        <v>3</v>
      </c>
      <c r="F181" s="159" t="s">
        <v>3943</v>
      </c>
      <c r="H181" s="160">
        <v>5.8</v>
      </c>
      <c r="I181" s="161"/>
      <c r="L181" s="157"/>
      <c r="M181" s="162"/>
      <c r="T181" s="163"/>
      <c r="AT181" s="158" t="s">
        <v>173</v>
      </c>
      <c r="AU181" s="158" t="s">
        <v>82</v>
      </c>
      <c r="AV181" s="13" t="s">
        <v>82</v>
      </c>
      <c r="AW181" s="13" t="s">
        <v>32</v>
      </c>
      <c r="AX181" s="13" t="s">
        <v>73</v>
      </c>
      <c r="AY181" s="158" t="s">
        <v>161</v>
      </c>
    </row>
    <row r="182" spans="2:51" s="14" customFormat="1" ht="12">
      <c r="B182" s="164"/>
      <c r="D182" s="151" t="s">
        <v>173</v>
      </c>
      <c r="E182" s="165" t="s">
        <v>3</v>
      </c>
      <c r="F182" s="166" t="s">
        <v>192</v>
      </c>
      <c r="H182" s="167">
        <v>63.8</v>
      </c>
      <c r="I182" s="168"/>
      <c r="L182" s="164"/>
      <c r="M182" s="169"/>
      <c r="T182" s="170"/>
      <c r="AT182" s="165" t="s">
        <v>173</v>
      </c>
      <c r="AU182" s="165" t="s">
        <v>82</v>
      </c>
      <c r="AV182" s="14" t="s">
        <v>169</v>
      </c>
      <c r="AW182" s="14" t="s">
        <v>32</v>
      </c>
      <c r="AX182" s="14" t="s">
        <v>80</v>
      </c>
      <c r="AY182" s="165" t="s">
        <v>161</v>
      </c>
    </row>
    <row r="183" spans="2:65" s="1" customFormat="1" ht="16.5" customHeight="1">
      <c r="B183" s="132"/>
      <c r="C183" s="133" t="s">
        <v>414</v>
      </c>
      <c r="D183" s="133" t="s">
        <v>164</v>
      </c>
      <c r="E183" s="134" t="s">
        <v>2633</v>
      </c>
      <c r="F183" s="135" t="s">
        <v>2634</v>
      </c>
      <c r="G183" s="136" t="s">
        <v>212</v>
      </c>
      <c r="H183" s="137">
        <v>14</v>
      </c>
      <c r="I183" s="138"/>
      <c r="J183" s="139">
        <f>ROUND(I183*H183,2)</f>
        <v>0</v>
      </c>
      <c r="K183" s="135" t="s">
        <v>2548</v>
      </c>
      <c r="L183" s="33"/>
      <c r="M183" s="140" t="s">
        <v>3</v>
      </c>
      <c r="N183" s="141" t="s">
        <v>44</v>
      </c>
      <c r="P183" s="142">
        <f>O183*H183</f>
        <v>0</v>
      </c>
      <c r="Q183" s="142">
        <v>0</v>
      </c>
      <c r="R183" s="142">
        <f>Q183*H183</f>
        <v>0</v>
      </c>
      <c r="S183" s="142">
        <v>0</v>
      </c>
      <c r="T183" s="143">
        <f>S183*H183</f>
        <v>0</v>
      </c>
      <c r="AR183" s="144" t="s">
        <v>310</v>
      </c>
      <c r="AT183" s="144" t="s">
        <v>164</v>
      </c>
      <c r="AU183" s="144" t="s">
        <v>82</v>
      </c>
      <c r="AY183" s="18" t="s">
        <v>161</v>
      </c>
      <c r="BE183" s="145">
        <f>IF(N183="základní",J183,0)</f>
        <v>0</v>
      </c>
      <c r="BF183" s="145">
        <f>IF(N183="snížená",J183,0)</f>
        <v>0</v>
      </c>
      <c r="BG183" s="145">
        <f>IF(N183="zákl. přenesená",J183,0)</f>
        <v>0</v>
      </c>
      <c r="BH183" s="145">
        <f>IF(N183="sníž. přenesená",J183,0)</f>
        <v>0</v>
      </c>
      <c r="BI183" s="145">
        <f>IF(N183="nulová",J183,0)</f>
        <v>0</v>
      </c>
      <c r="BJ183" s="18" t="s">
        <v>80</v>
      </c>
      <c r="BK183" s="145">
        <f>ROUND(I183*H183,2)</f>
        <v>0</v>
      </c>
      <c r="BL183" s="18" t="s">
        <v>310</v>
      </c>
      <c r="BM183" s="144" t="s">
        <v>570</v>
      </c>
    </row>
    <row r="184" spans="2:51" s="13" customFormat="1" ht="12">
      <c r="B184" s="157"/>
      <c r="D184" s="151" t="s">
        <v>173</v>
      </c>
      <c r="E184" s="158" t="s">
        <v>3</v>
      </c>
      <c r="F184" s="159" t="s">
        <v>288</v>
      </c>
      <c r="H184" s="160">
        <v>14</v>
      </c>
      <c r="I184" s="161"/>
      <c r="L184" s="157"/>
      <c r="M184" s="162"/>
      <c r="T184" s="163"/>
      <c r="AT184" s="158" t="s">
        <v>173</v>
      </c>
      <c r="AU184" s="158" t="s">
        <v>82</v>
      </c>
      <c r="AV184" s="13" t="s">
        <v>82</v>
      </c>
      <c r="AW184" s="13" t="s">
        <v>32</v>
      </c>
      <c r="AX184" s="13" t="s">
        <v>73</v>
      </c>
      <c r="AY184" s="158" t="s">
        <v>161</v>
      </c>
    </row>
    <row r="185" spans="2:51" s="14" customFormat="1" ht="12">
      <c r="B185" s="164"/>
      <c r="D185" s="151" t="s">
        <v>173</v>
      </c>
      <c r="E185" s="165" t="s">
        <v>3</v>
      </c>
      <c r="F185" s="166" t="s">
        <v>192</v>
      </c>
      <c r="H185" s="167">
        <v>14</v>
      </c>
      <c r="I185" s="168"/>
      <c r="L185" s="164"/>
      <c r="M185" s="169"/>
      <c r="T185" s="170"/>
      <c r="AT185" s="165" t="s">
        <v>173</v>
      </c>
      <c r="AU185" s="165" t="s">
        <v>82</v>
      </c>
      <c r="AV185" s="14" t="s">
        <v>169</v>
      </c>
      <c r="AW185" s="14" t="s">
        <v>32</v>
      </c>
      <c r="AX185" s="14" t="s">
        <v>80</v>
      </c>
      <c r="AY185" s="165" t="s">
        <v>161</v>
      </c>
    </row>
    <row r="186" spans="2:65" s="1" customFormat="1" ht="16.5" customHeight="1">
      <c r="B186" s="132"/>
      <c r="C186" s="133" t="s">
        <v>421</v>
      </c>
      <c r="D186" s="133" t="s">
        <v>164</v>
      </c>
      <c r="E186" s="134" t="s">
        <v>2635</v>
      </c>
      <c r="F186" s="135" t="s">
        <v>2636</v>
      </c>
      <c r="G186" s="136" t="s">
        <v>212</v>
      </c>
      <c r="H186" s="137">
        <v>24</v>
      </c>
      <c r="I186" s="138"/>
      <c r="J186" s="139">
        <f>ROUND(I186*H186,2)</f>
        <v>0</v>
      </c>
      <c r="K186" s="135" t="s">
        <v>2548</v>
      </c>
      <c r="L186" s="33"/>
      <c r="M186" s="140" t="s">
        <v>3</v>
      </c>
      <c r="N186" s="141" t="s">
        <v>44</v>
      </c>
      <c r="P186" s="142">
        <f>O186*H186</f>
        <v>0</v>
      </c>
      <c r="Q186" s="142">
        <v>0</v>
      </c>
      <c r="R186" s="142">
        <f>Q186*H186</f>
        <v>0</v>
      </c>
      <c r="S186" s="142">
        <v>0</v>
      </c>
      <c r="T186" s="143">
        <f>S186*H186</f>
        <v>0</v>
      </c>
      <c r="AR186" s="144" t="s">
        <v>310</v>
      </c>
      <c r="AT186" s="144" t="s">
        <v>164</v>
      </c>
      <c r="AU186" s="144" t="s">
        <v>82</v>
      </c>
      <c r="AY186" s="18" t="s">
        <v>161</v>
      </c>
      <c r="BE186" s="145">
        <f>IF(N186="základní",J186,0)</f>
        <v>0</v>
      </c>
      <c r="BF186" s="145">
        <f>IF(N186="snížená",J186,0)</f>
        <v>0</v>
      </c>
      <c r="BG186" s="145">
        <f>IF(N186="zákl. přenesená",J186,0)</f>
        <v>0</v>
      </c>
      <c r="BH186" s="145">
        <f>IF(N186="sníž. přenesená",J186,0)</f>
        <v>0</v>
      </c>
      <c r="BI186" s="145">
        <f>IF(N186="nulová",J186,0)</f>
        <v>0</v>
      </c>
      <c r="BJ186" s="18" t="s">
        <v>80</v>
      </c>
      <c r="BK186" s="145">
        <f>ROUND(I186*H186,2)</f>
        <v>0</v>
      </c>
      <c r="BL186" s="18" t="s">
        <v>310</v>
      </c>
      <c r="BM186" s="144" t="s">
        <v>591</v>
      </c>
    </row>
    <row r="187" spans="2:51" s="13" customFormat="1" ht="12">
      <c r="B187" s="157"/>
      <c r="D187" s="151" t="s">
        <v>173</v>
      </c>
      <c r="E187" s="158" t="s">
        <v>3</v>
      </c>
      <c r="F187" s="159" t="s">
        <v>388</v>
      </c>
      <c r="H187" s="160">
        <v>24</v>
      </c>
      <c r="I187" s="161"/>
      <c r="L187" s="157"/>
      <c r="M187" s="162"/>
      <c r="T187" s="163"/>
      <c r="AT187" s="158" t="s">
        <v>173</v>
      </c>
      <c r="AU187" s="158" t="s">
        <v>82</v>
      </c>
      <c r="AV187" s="13" t="s">
        <v>82</v>
      </c>
      <c r="AW187" s="13" t="s">
        <v>32</v>
      </c>
      <c r="AX187" s="13" t="s">
        <v>73</v>
      </c>
      <c r="AY187" s="158" t="s">
        <v>161</v>
      </c>
    </row>
    <row r="188" spans="2:51" s="14" customFormat="1" ht="12">
      <c r="B188" s="164"/>
      <c r="D188" s="151" t="s">
        <v>173</v>
      </c>
      <c r="E188" s="165" t="s">
        <v>3</v>
      </c>
      <c r="F188" s="166" t="s">
        <v>192</v>
      </c>
      <c r="H188" s="167">
        <v>24</v>
      </c>
      <c r="I188" s="168"/>
      <c r="L188" s="164"/>
      <c r="M188" s="169"/>
      <c r="T188" s="170"/>
      <c r="AT188" s="165" t="s">
        <v>173</v>
      </c>
      <c r="AU188" s="165" t="s">
        <v>82</v>
      </c>
      <c r="AV188" s="14" t="s">
        <v>169</v>
      </c>
      <c r="AW188" s="14" t="s">
        <v>32</v>
      </c>
      <c r="AX188" s="14" t="s">
        <v>80</v>
      </c>
      <c r="AY188" s="165" t="s">
        <v>161</v>
      </c>
    </row>
    <row r="189" spans="2:65" s="1" customFormat="1" ht="16.5" customHeight="1">
      <c r="B189" s="132"/>
      <c r="C189" s="133" t="s">
        <v>427</v>
      </c>
      <c r="D189" s="133" t="s">
        <v>164</v>
      </c>
      <c r="E189" s="134" t="s">
        <v>2637</v>
      </c>
      <c r="F189" s="135" t="s">
        <v>2638</v>
      </c>
      <c r="G189" s="136" t="s">
        <v>212</v>
      </c>
      <c r="H189" s="137">
        <v>6</v>
      </c>
      <c r="I189" s="138"/>
      <c r="J189" s="139">
        <f>ROUND(I189*H189,2)</f>
        <v>0</v>
      </c>
      <c r="K189" s="135" t="s">
        <v>2548</v>
      </c>
      <c r="L189" s="33"/>
      <c r="M189" s="140" t="s">
        <v>3</v>
      </c>
      <c r="N189" s="141" t="s">
        <v>44</v>
      </c>
      <c r="P189" s="142">
        <f>O189*H189</f>
        <v>0</v>
      </c>
      <c r="Q189" s="142">
        <v>0</v>
      </c>
      <c r="R189" s="142">
        <f>Q189*H189</f>
        <v>0</v>
      </c>
      <c r="S189" s="142">
        <v>0</v>
      </c>
      <c r="T189" s="143">
        <f>S189*H189</f>
        <v>0</v>
      </c>
      <c r="AR189" s="144" t="s">
        <v>310</v>
      </c>
      <c r="AT189" s="144" t="s">
        <v>164</v>
      </c>
      <c r="AU189" s="144" t="s">
        <v>82</v>
      </c>
      <c r="AY189" s="18" t="s">
        <v>161</v>
      </c>
      <c r="BE189" s="145">
        <f>IF(N189="základní",J189,0)</f>
        <v>0</v>
      </c>
      <c r="BF189" s="145">
        <f>IF(N189="snížená",J189,0)</f>
        <v>0</v>
      </c>
      <c r="BG189" s="145">
        <f>IF(N189="zákl. přenesená",J189,0)</f>
        <v>0</v>
      </c>
      <c r="BH189" s="145">
        <f>IF(N189="sníž. přenesená",J189,0)</f>
        <v>0</v>
      </c>
      <c r="BI189" s="145">
        <f>IF(N189="nulová",J189,0)</f>
        <v>0</v>
      </c>
      <c r="BJ189" s="18" t="s">
        <v>80</v>
      </c>
      <c r="BK189" s="145">
        <f>ROUND(I189*H189,2)</f>
        <v>0</v>
      </c>
      <c r="BL189" s="18" t="s">
        <v>310</v>
      </c>
      <c r="BM189" s="144" t="s">
        <v>607</v>
      </c>
    </row>
    <row r="190" spans="2:51" s="13" customFormat="1" ht="12">
      <c r="B190" s="157"/>
      <c r="D190" s="151" t="s">
        <v>173</v>
      </c>
      <c r="E190" s="158" t="s">
        <v>3</v>
      </c>
      <c r="F190" s="159" t="s">
        <v>223</v>
      </c>
      <c r="H190" s="160">
        <v>6</v>
      </c>
      <c r="I190" s="161"/>
      <c r="L190" s="157"/>
      <c r="M190" s="162"/>
      <c r="T190" s="163"/>
      <c r="AT190" s="158" t="s">
        <v>173</v>
      </c>
      <c r="AU190" s="158" t="s">
        <v>82</v>
      </c>
      <c r="AV190" s="13" t="s">
        <v>82</v>
      </c>
      <c r="AW190" s="13" t="s">
        <v>32</v>
      </c>
      <c r="AX190" s="13" t="s">
        <v>73</v>
      </c>
      <c r="AY190" s="158" t="s">
        <v>161</v>
      </c>
    </row>
    <row r="191" spans="2:51" s="14" customFormat="1" ht="12">
      <c r="B191" s="164"/>
      <c r="D191" s="151" t="s">
        <v>173</v>
      </c>
      <c r="E191" s="165" t="s">
        <v>3</v>
      </c>
      <c r="F191" s="166" t="s">
        <v>192</v>
      </c>
      <c r="H191" s="167">
        <v>6</v>
      </c>
      <c r="I191" s="168"/>
      <c r="L191" s="164"/>
      <c r="M191" s="169"/>
      <c r="T191" s="170"/>
      <c r="AT191" s="165" t="s">
        <v>173</v>
      </c>
      <c r="AU191" s="165" t="s">
        <v>82</v>
      </c>
      <c r="AV191" s="14" t="s">
        <v>169</v>
      </c>
      <c r="AW191" s="14" t="s">
        <v>32</v>
      </c>
      <c r="AX191" s="14" t="s">
        <v>80</v>
      </c>
      <c r="AY191" s="165" t="s">
        <v>161</v>
      </c>
    </row>
    <row r="192" spans="2:65" s="1" customFormat="1" ht="21.75" customHeight="1">
      <c r="B192" s="132"/>
      <c r="C192" s="133" t="s">
        <v>434</v>
      </c>
      <c r="D192" s="133" t="s">
        <v>164</v>
      </c>
      <c r="E192" s="134" t="s">
        <v>2639</v>
      </c>
      <c r="F192" s="135" t="s">
        <v>2640</v>
      </c>
      <c r="G192" s="136" t="s">
        <v>212</v>
      </c>
      <c r="H192" s="137">
        <v>4</v>
      </c>
      <c r="I192" s="138"/>
      <c r="J192" s="139">
        <f>ROUND(I192*H192,2)</f>
        <v>0</v>
      </c>
      <c r="K192" s="135" t="s">
        <v>2548</v>
      </c>
      <c r="L192" s="33"/>
      <c r="M192" s="140" t="s">
        <v>3</v>
      </c>
      <c r="N192" s="141" t="s">
        <v>44</v>
      </c>
      <c r="P192" s="142">
        <f>O192*H192</f>
        <v>0</v>
      </c>
      <c r="Q192" s="142">
        <v>0</v>
      </c>
      <c r="R192" s="142">
        <f>Q192*H192</f>
        <v>0</v>
      </c>
      <c r="S192" s="142">
        <v>0</v>
      </c>
      <c r="T192" s="143">
        <f>S192*H192</f>
        <v>0</v>
      </c>
      <c r="AR192" s="144" t="s">
        <v>310</v>
      </c>
      <c r="AT192" s="144" t="s">
        <v>164</v>
      </c>
      <c r="AU192" s="144" t="s">
        <v>82</v>
      </c>
      <c r="AY192" s="18" t="s">
        <v>161</v>
      </c>
      <c r="BE192" s="145">
        <f>IF(N192="základní",J192,0)</f>
        <v>0</v>
      </c>
      <c r="BF192" s="145">
        <f>IF(N192="snížená",J192,0)</f>
        <v>0</v>
      </c>
      <c r="BG192" s="145">
        <f>IF(N192="zákl. přenesená",J192,0)</f>
        <v>0</v>
      </c>
      <c r="BH192" s="145">
        <f>IF(N192="sníž. přenesená",J192,0)</f>
        <v>0</v>
      </c>
      <c r="BI192" s="145">
        <f>IF(N192="nulová",J192,0)</f>
        <v>0</v>
      </c>
      <c r="BJ192" s="18" t="s">
        <v>80</v>
      </c>
      <c r="BK192" s="145">
        <f>ROUND(I192*H192,2)</f>
        <v>0</v>
      </c>
      <c r="BL192" s="18" t="s">
        <v>310</v>
      </c>
      <c r="BM192" s="144" t="s">
        <v>630</v>
      </c>
    </row>
    <row r="193" spans="2:51" s="13" customFormat="1" ht="12">
      <c r="B193" s="157"/>
      <c r="D193" s="151" t="s">
        <v>173</v>
      </c>
      <c r="E193" s="158" t="s">
        <v>3</v>
      </c>
      <c r="F193" s="159" t="s">
        <v>169</v>
      </c>
      <c r="H193" s="160">
        <v>4</v>
      </c>
      <c r="I193" s="161"/>
      <c r="L193" s="157"/>
      <c r="M193" s="162"/>
      <c r="T193" s="163"/>
      <c r="AT193" s="158" t="s">
        <v>173</v>
      </c>
      <c r="AU193" s="158" t="s">
        <v>82</v>
      </c>
      <c r="AV193" s="13" t="s">
        <v>82</v>
      </c>
      <c r="AW193" s="13" t="s">
        <v>32</v>
      </c>
      <c r="AX193" s="13" t="s">
        <v>73</v>
      </c>
      <c r="AY193" s="158" t="s">
        <v>161</v>
      </c>
    </row>
    <row r="194" spans="2:51" s="14" customFormat="1" ht="12">
      <c r="B194" s="164"/>
      <c r="D194" s="151" t="s">
        <v>173</v>
      </c>
      <c r="E194" s="165" t="s">
        <v>3</v>
      </c>
      <c r="F194" s="166" t="s">
        <v>192</v>
      </c>
      <c r="H194" s="167">
        <v>4</v>
      </c>
      <c r="I194" s="168"/>
      <c r="L194" s="164"/>
      <c r="M194" s="169"/>
      <c r="T194" s="170"/>
      <c r="AT194" s="165" t="s">
        <v>173</v>
      </c>
      <c r="AU194" s="165" t="s">
        <v>82</v>
      </c>
      <c r="AV194" s="14" t="s">
        <v>169</v>
      </c>
      <c r="AW194" s="14" t="s">
        <v>32</v>
      </c>
      <c r="AX194" s="14" t="s">
        <v>80</v>
      </c>
      <c r="AY194" s="165" t="s">
        <v>161</v>
      </c>
    </row>
    <row r="195" spans="2:65" s="1" customFormat="1" ht="21.75" customHeight="1">
      <c r="B195" s="132"/>
      <c r="C195" s="133" t="s">
        <v>481</v>
      </c>
      <c r="D195" s="133" t="s">
        <v>164</v>
      </c>
      <c r="E195" s="134" t="s">
        <v>2641</v>
      </c>
      <c r="F195" s="135" t="s">
        <v>2642</v>
      </c>
      <c r="G195" s="136" t="s">
        <v>2643</v>
      </c>
      <c r="H195" s="137">
        <v>26</v>
      </c>
      <c r="I195" s="138"/>
      <c r="J195" s="139">
        <f>ROUND(I195*H195,2)</f>
        <v>0</v>
      </c>
      <c r="K195" s="135" t="s">
        <v>2548</v>
      </c>
      <c r="L195" s="33"/>
      <c r="M195" s="140" t="s">
        <v>3</v>
      </c>
      <c r="N195" s="141" t="s">
        <v>44</v>
      </c>
      <c r="P195" s="142">
        <f>O195*H195</f>
        <v>0</v>
      </c>
      <c r="Q195" s="142">
        <v>0</v>
      </c>
      <c r="R195" s="142">
        <f>Q195*H195</f>
        <v>0</v>
      </c>
      <c r="S195" s="142">
        <v>0</v>
      </c>
      <c r="T195" s="143">
        <f>S195*H195</f>
        <v>0</v>
      </c>
      <c r="AR195" s="144" t="s">
        <v>310</v>
      </c>
      <c r="AT195" s="144" t="s">
        <v>164</v>
      </c>
      <c r="AU195" s="144" t="s">
        <v>82</v>
      </c>
      <c r="AY195" s="18" t="s">
        <v>161</v>
      </c>
      <c r="BE195" s="145">
        <f>IF(N195="základní",J195,0)</f>
        <v>0</v>
      </c>
      <c r="BF195" s="145">
        <f>IF(N195="snížená",J195,0)</f>
        <v>0</v>
      </c>
      <c r="BG195" s="145">
        <f>IF(N195="zákl. přenesená",J195,0)</f>
        <v>0</v>
      </c>
      <c r="BH195" s="145">
        <f>IF(N195="sníž. přenesená",J195,0)</f>
        <v>0</v>
      </c>
      <c r="BI195" s="145">
        <f>IF(N195="nulová",J195,0)</f>
        <v>0</v>
      </c>
      <c r="BJ195" s="18" t="s">
        <v>80</v>
      </c>
      <c r="BK195" s="145">
        <f>ROUND(I195*H195,2)</f>
        <v>0</v>
      </c>
      <c r="BL195" s="18" t="s">
        <v>310</v>
      </c>
      <c r="BM195" s="144" t="s">
        <v>644</v>
      </c>
    </row>
    <row r="196" spans="2:51" s="13" customFormat="1" ht="12">
      <c r="B196" s="157"/>
      <c r="D196" s="151" t="s">
        <v>173</v>
      </c>
      <c r="E196" s="158" t="s">
        <v>3</v>
      </c>
      <c r="F196" s="159" t="s">
        <v>400</v>
      </c>
      <c r="H196" s="160">
        <v>26</v>
      </c>
      <c r="I196" s="161"/>
      <c r="L196" s="157"/>
      <c r="M196" s="162"/>
      <c r="T196" s="163"/>
      <c r="AT196" s="158" t="s">
        <v>173</v>
      </c>
      <c r="AU196" s="158" t="s">
        <v>82</v>
      </c>
      <c r="AV196" s="13" t="s">
        <v>82</v>
      </c>
      <c r="AW196" s="13" t="s">
        <v>32</v>
      </c>
      <c r="AX196" s="13" t="s">
        <v>73</v>
      </c>
      <c r="AY196" s="158" t="s">
        <v>161</v>
      </c>
    </row>
    <row r="197" spans="2:51" s="14" customFormat="1" ht="12">
      <c r="B197" s="164"/>
      <c r="D197" s="151" t="s">
        <v>173</v>
      </c>
      <c r="E197" s="165" t="s">
        <v>3</v>
      </c>
      <c r="F197" s="166" t="s">
        <v>192</v>
      </c>
      <c r="H197" s="167">
        <v>26</v>
      </c>
      <c r="I197" s="168"/>
      <c r="L197" s="164"/>
      <c r="M197" s="169"/>
      <c r="T197" s="170"/>
      <c r="AT197" s="165" t="s">
        <v>173</v>
      </c>
      <c r="AU197" s="165" t="s">
        <v>82</v>
      </c>
      <c r="AV197" s="14" t="s">
        <v>169</v>
      </c>
      <c r="AW197" s="14" t="s">
        <v>32</v>
      </c>
      <c r="AX197" s="14" t="s">
        <v>80</v>
      </c>
      <c r="AY197" s="165" t="s">
        <v>161</v>
      </c>
    </row>
    <row r="198" spans="2:65" s="1" customFormat="1" ht="16.5" customHeight="1">
      <c r="B198" s="132"/>
      <c r="C198" s="133" t="s">
        <v>488</v>
      </c>
      <c r="D198" s="133" t="s">
        <v>164</v>
      </c>
      <c r="E198" s="134" t="s">
        <v>2644</v>
      </c>
      <c r="F198" s="135" t="s">
        <v>2645</v>
      </c>
      <c r="G198" s="136" t="s">
        <v>212</v>
      </c>
      <c r="H198" s="137">
        <v>62</v>
      </c>
      <c r="I198" s="138"/>
      <c r="J198" s="139">
        <f>ROUND(I198*H198,2)</f>
        <v>0</v>
      </c>
      <c r="K198" s="135" t="s">
        <v>2548</v>
      </c>
      <c r="L198" s="33"/>
      <c r="M198" s="140" t="s">
        <v>3</v>
      </c>
      <c r="N198" s="141" t="s">
        <v>44</v>
      </c>
      <c r="P198" s="142">
        <f>O198*H198</f>
        <v>0</v>
      </c>
      <c r="Q198" s="142">
        <v>0</v>
      </c>
      <c r="R198" s="142">
        <f>Q198*H198</f>
        <v>0</v>
      </c>
      <c r="S198" s="142">
        <v>0</v>
      </c>
      <c r="T198" s="143">
        <f>S198*H198</f>
        <v>0</v>
      </c>
      <c r="AR198" s="144" t="s">
        <v>310</v>
      </c>
      <c r="AT198" s="144" t="s">
        <v>164</v>
      </c>
      <c r="AU198" s="144" t="s">
        <v>82</v>
      </c>
      <c r="AY198" s="18" t="s">
        <v>161</v>
      </c>
      <c r="BE198" s="145">
        <f>IF(N198="základní",J198,0)</f>
        <v>0</v>
      </c>
      <c r="BF198" s="145">
        <f>IF(N198="snížená",J198,0)</f>
        <v>0</v>
      </c>
      <c r="BG198" s="145">
        <f>IF(N198="zákl. přenesená",J198,0)</f>
        <v>0</v>
      </c>
      <c r="BH198" s="145">
        <f>IF(N198="sníž. přenesená",J198,0)</f>
        <v>0</v>
      </c>
      <c r="BI198" s="145">
        <f>IF(N198="nulová",J198,0)</f>
        <v>0</v>
      </c>
      <c r="BJ198" s="18" t="s">
        <v>80</v>
      </c>
      <c r="BK198" s="145">
        <f>ROUND(I198*H198,2)</f>
        <v>0</v>
      </c>
      <c r="BL198" s="18" t="s">
        <v>310</v>
      </c>
      <c r="BM198" s="144" t="s">
        <v>668</v>
      </c>
    </row>
    <row r="199" spans="2:51" s="13" customFormat="1" ht="12">
      <c r="B199" s="157"/>
      <c r="D199" s="151" t="s">
        <v>173</v>
      </c>
      <c r="E199" s="158" t="s">
        <v>3</v>
      </c>
      <c r="F199" s="159" t="s">
        <v>804</v>
      </c>
      <c r="H199" s="160">
        <v>62</v>
      </c>
      <c r="I199" s="161"/>
      <c r="L199" s="157"/>
      <c r="M199" s="162"/>
      <c r="T199" s="163"/>
      <c r="AT199" s="158" t="s">
        <v>173</v>
      </c>
      <c r="AU199" s="158" t="s">
        <v>82</v>
      </c>
      <c r="AV199" s="13" t="s">
        <v>82</v>
      </c>
      <c r="AW199" s="13" t="s">
        <v>32</v>
      </c>
      <c r="AX199" s="13" t="s">
        <v>73</v>
      </c>
      <c r="AY199" s="158" t="s">
        <v>161</v>
      </c>
    </row>
    <row r="200" spans="2:51" s="14" customFormat="1" ht="12">
      <c r="B200" s="164"/>
      <c r="D200" s="151" t="s">
        <v>173</v>
      </c>
      <c r="E200" s="165" t="s">
        <v>3</v>
      </c>
      <c r="F200" s="166" t="s">
        <v>192</v>
      </c>
      <c r="H200" s="167">
        <v>62</v>
      </c>
      <c r="I200" s="168"/>
      <c r="L200" s="164"/>
      <c r="M200" s="169"/>
      <c r="T200" s="170"/>
      <c r="AT200" s="165" t="s">
        <v>173</v>
      </c>
      <c r="AU200" s="165" t="s">
        <v>82</v>
      </c>
      <c r="AV200" s="14" t="s">
        <v>169</v>
      </c>
      <c r="AW200" s="14" t="s">
        <v>32</v>
      </c>
      <c r="AX200" s="14" t="s">
        <v>80</v>
      </c>
      <c r="AY200" s="165" t="s">
        <v>161</v>
      </c>
    </row>
    <row r="201" spans="2:65" s="1" customFormat="1" ht="16.5" customHeight="1">
      <c r="B201" s="132"/>
      <c r="C201" s="133" t="s">
        <v>513</v>
      </c>
      <c r="D201" s="133" t="s">
        <v>164</v>
      </c>
      <c r="E201" s="134" t="s">
        <v>2646</v>
      </c>
      <c r="F201" s="135" t="s">
        <v>2647</v>
      </c>
      <c r="G201" s="136" t="s">
        <v>340</v>
      </c>
      <c r="H201" s="137">
        <v>132</v>
      </c>
      <c r="I201" s="138"/>
      <c r="J201" s="139">
        <f>ROUND(I201*H201,2)</f>
        <v>0</v>
      </c>
      <c r="K201" s="135" t="s">
        <v>2548</v>
      </c>
      <c r="L201" s="33"/>
      <c r="M201" s="140" t="s">
        <v>3</v>
      </c>
      <c r="N201" s="141" t="s">
        <v>44</v>
      </c>
      <c r="P201" s="142">
        <f>O201*H201</f>
        <v>0</v>
      </c>
      <c r="Q201" s="142">
        <v>0</v>
      </c>
      <c r="R201" s="142">
        <f>Q201*H201</f>
        <v>0</v>
      </c>
      <c r="S201" s="142">
        <v>0</v>
      </c>
      <c r="T201" s="143">
        <f>S201*H201</f>
        <v>0</v>
      </c>
      <c r="AR201" s="144" t="s">
        <v>310</v>
      </c>
      <c r="AT201" s="144" t="s">
        <v>164</v>
      </c>
      <c r="AU201" s="144" t="s">
        <v>82</v>
      </c>
      <c r="AY201" s="18" t="s">
        <v>161</v>
      </c>
      <c r="BE201" s="145">
        <f>IF(N201="základní",J201,0)</f>
        <v>0</v>
      </c>
      <c r="BF201" s="145">
        <f>IF(N201="snížená",J201,0)</f>
        <v>0</v>
      </c>
      <c r="BG201" s="145">
        <f>IF(N201="zákl. přenesená",J201,0)</f>
        <v>0</v>
      </c>
      <c r="BH201" s="145">
        <f>IF(N201="sníž. přenesená",J201,0)</f>
        <v>0</v>
      </c>
      <c r="BI201" s="145">
        <f>IF(N201="nulová",J201,0)</f>
        <v>0</v>
      </c>
      <c r="BJ201" s="18" t="s">
        <v>80</v>
      </c>
      <c r="BK201" s="145">
        <f>ROUND(I201*H201,2)</f>
        <v>0</v>
      </c>
      <c r="BL201" s="18" t="s">
        <v>310</v>
      </c>
      <c r="BM201" s="144" t="s">
        <v>676</v>
      </c>
    </row>
    <row r="202" spans="2:51" s="13" customFormat="1" ht="12">
      <c r="B202" s="157"/>
      <c r="D202" s="151" t="s">
        <v>173</v>
      </c>
      <c r="E202" s="158" t="s">
        <v>3</v>
      </c>
      <c r="F202" s="159" t="s">
        <v>1180</v>
      </c>
      <c r="H202" s="160">
        <v>132</v>
      </c>
      <c r="I202" s="161"/>
      <c r="L202" s="157"/>
      <c r="M202" s="162"/>
      <c r="T202" s="163"/>
      <c r="AT202" s="158" t="s">
        <v>173</v>
      </c>
      <c r="AU202" s="158" t="s">
        <v>82</v>
      </c>
      <c r="AV202" s="13" t="s">
        <v>82</v>
      </c>
      <c r="AW202" s="13" t="s">
        <v>32</v>
      </c>
      <c r="AX202" s="13" t="s">
        <v>73</v>
      </c>
      <c r="AY202" s="158" t="s">
        <v>161</v>
      </c>
    </row>
    <row r="203" spans="2:51" s="14" customFormat="1" ht="12">
      <c r="B203" s="164"/>
      <c r="D203" s="151" t="s">
        <v>173</v>
      </c>
      <c r="E203" s="165" t="s">
        <v>3</v>
      </c>
      <c r="F203" s="166" t="s">
        <v>192</v>
      </c>
      <c r="H203" s="167">
        <v>132</v>
      </c>
      <c r="I203" s="168"/>
      <c r="L203" s="164"/>
      <c r="M203" s="169"/>
      <c r="T203" s="170"/>
      <c r="AT203" s="165" t="s">
        <v>173</v>
      </c>
      <c r="AU203" s="165" t="s">
        <v>82</v>
      </c>
      <c r="AV203" s="14" t="s">
        <v>169</v>
      </c>
      <c r="AW203" s="14" t="s">
        <v>32</v>
      </c>
      <c r="AX203" s="14" t="s">
        <v>80</v>
      </c>
      <c r="AY203" s="165" t="s">
        <v>161</v>
      </c>
    </row>
    <row r="204" spans="2:65" s="1" customFormat="1" ht="16.5" customHeight="1">
      <c r="B204" s="132"/>
      <c r="C204" s="133" t="s">
        <v>570</v>
      </c>
      <c r="D204" s="133" t="s">
        <v>164</v>
      </c>
      <c r="E204" s="134" t="s">
        <v>2648</v>
      </c>
      <c r="F204" s="135" t="s">
        <v>2649</v>
      </c>
      <c r="G204" s="136" t="s">
        <v>340</v>
      </c>
      <c r="H204" s="137">
        <v>132</v>
      </c>
      <c r="I204" s="138"/>
      <c r="J204" s="139">
        <f>ROUND(I204*H204,2)</f>
        <v>0</v>
      </c>
      <c r="K204" s="135" t="s">
        <v>2548</v>
      </c>
      <c r="L204" s="33"/>
      <c r="M204" s="140" t="s">
        <v>3</v>
      </c>
      <c r="N204" s="141" t="s">
        <v>44</v>
      </c>
      <c r="P204" s="142">
        <f>O204*H204</f>
        <v>0</v>
      </c>
      <c r="Q204" s="142">
        <v>0</v>
      </c>
      <c r="R204" s="142">
        <f>Q204*H204</f>
        <v>0</v>
      </c>
      <c r="S204" s="142">
        <v>0</v>
      </c>
      <c r="T204" s="143">
        <f>S204*H204</f>
        <v>0</v>
      </c>
      <c r="AR204" s="144" t="s">
        <v>310</v>
      </c>
      <c r="AT204" s="144" t="s">
        <v>164</v>
      </c>
      <c r="AU204" s="144" t="s">
        <v>82</v>
      </c>
      <c r="AY204" s="18" t="s">
        <v>161</v>
      </c>
      <c r="BE204" s="145">
        <f>IF(N204="základní",J204,0)</f>
        <v>0</v>
      </c>
      <c r="BF204" s="145">
        <f>IF(N204="snížená",J204,0)</f>
        <v>0</v>
      </c>
      <c r="BG204" s="145">
        <f>IF(N204="zákl. přenesená",J204,0)</f>
        <v>0</v>
      </c>
      <c r="BH204" s="145">
        <f>IF(N204="sníž. přenesená",J204,0)</f>
        <v>0</v>
      </c>
      <c r="BI204" s="145">
        <f>IF(N204="nulová",J204,0)</f>
        <v>0</v>
      </c>
      <c r="BJ204" s="18" t="s">
        <v>80</v>
      </c>
      <c r="BK204" s="145">
        <f>ROUND(I204*H204,2)</f>
        <v>0</v>
      </c>
      <c r="BL204" s="18" t="s">
        <v>310</v>
      </c>
      <c r="BM204" s="144" t="s">
        <v>691</v>
      </c>
    </row>
    <row r="205" spans="2:51" s="13" customFormat="1" ht="12">
      <c r="B205" s="157"/>
      <c r="D205" s="151" t="s">
        <v>173</v>
      </c>
      <c r="E205" s="158" t="s">
        <v>3</v>
      </c>
      <c r="F205" s="159" t="s">
        <v>1180</v>
      </c>
      <c r="H205" s="160">
        <v>132</v>
      </c>
      <c r="I205" s="161"/>
      <c r="L205" s="157"/>
      <c r="M205" s="162"/>
      <c r="T205" s="163"/>
      <c r="AT205" s="158" t="s">
        <v>173</v>
      </c>
      <c r="AU205" s="158" t="s">
        <v>82</v>
      </c>
      <c r="AV205" s="13" t="s">
        <v>82</v>
      </c>
      <c r="AW205" s="13" t="s">
        <v>32</v>
      </c>
      <c r="AX205" s="13" t="s">
        <v>73</v>
      </c>
      <c r="AY205" s="158" t="s">
        <v>161</v>
      </c>
    </row>
    <row r="206" spans="2:51" s="14" customFormat="1" ht="12">
      <c r="B206" s="164"/>
      <c r="D206" s="151" t="s">
        <v>173</v>
      </c>
      <c r="E206" s="165" t="s">
        <v>3</v>
      </c>
      <c r="F206" s="166" t="s">
        <v>192</v>
      </c>
      <c r="H206" s="167">
        <v>132</v>
      </c>
      <c r="I206" s="168"/>
      <c r="L206" s="164"/>
      <c r="M206" s="169"/>
      <c r="T206" s="170"/>
      <c r="AT206" s="165" t="s">
        <v>173</v>
      </c>
      <c r="AU206" s="165" t="s">
        <v>82</v>
      </c>
      <c r="AV206" s="14" t="s">
        <v>169</v>
      </c>
      <c r="AW206" s="14" t="s">
        <v>32</v>
      </c>
      <c r="AX206" s="14" t="s">
        <v>80</v>
      </c>
      <c r="AY206" s="165" t="s">
        <v>161</v>
      </c>
    </row>
    <row r="207" spans="2:65" s="1" customFormat="1" ht="16.5" customHeight="1">
      <c r="B207" s="132"/>
      <c r="C207" s="133" t="s">
        <v>577</v>
      </c>
      <c r="D207" s="133" t="s">
        <v>164</v>
      </c>
      <c r="E207" s="134" t="s">
        <v>2650</v>
      </c>
      <c r="F207" s="135" t="s">
        <v>2651</v>
      </c>
      <c r="G207" s="136" t="s">
        <v>240</v>
      </c>
      <c r="H207" s="137">
        <v>0.61</v>
      </c>
      <c r="I207" s="138"/>
      <c r="J207" s="139">
        <f>ROUND(I207*H207,2)</f>
        <v>0</v>
      </c>
      <c r="K207" s="135" t="s">
        <v>2548</v>
      </c>
      <c r="L207" s="33"/>
      <c r="M207" s="140" t="s">
        <v>3</v>
      </c>
      <c r="N207" s="141" t="s">
        <v>44</v>
      </c>
      <c r="P207" s="142">
        <f>O207*H207</f>
        <v>0</v>
      </c>
      <c r="Q207" s="142">
        <v>0</v>
      </c>
      <c r="R207" s="142">
        <f>Q207*H207</f>
        <v>0</v>
      </c>
      <c r="S207" s="142">
        <v>0</v>
      </c>
      <c r="T207" s="143">
        <f>S207*H207</f>
        <v>0</v>
      </c>
      <c r="AR207" s="144" t="s">
        <v>310</v>
      </c>
      <c r="AT207" s="144" t="s">
        <v>164</v>
      </c>
      <c r="AU207" s="144" t="s">
        <v>82</v>
      </c>
      <c r="AY207" s="18" t="s">
        <v>161</v>
      </c>
      <c r="BE207" s="145">
        <f>IF(N207="základní",J207,0)</f>
        <v>0</v>
      </c>
      <c r="BF207" s="145">
        <f>IF(N207="snížená",J207,0)</f>
        <v>0</v>
      </c>
      <c r="BG207" s="145">
        <f>IF(N207="zákl. přenesená",J207,0)</f>
        <v>0</v>
      </c>
      <c r="BH207" s="145">
        <f>IF(N207="sníž. přenesená",J207,0)</f>
        <v>0</v>
      </c>
      <c r="BI207" s="145">
        <f>IF(N207="nulová",J207,0)</f>
        <v>0</v>
      </c>
      <c r="BJ207" s="18" t="s">
        <v>80</v>
      </c>
      <c r="BK207" s="145">
        <f>ROUND(I207*H207,2)</f>
        <v>0</v>
      </c>
      <c r="BL207" s="18" t="s">
        <v>310</v>
      </c>
      <c r="BM207" s="144" t="s">
        <v>294</v>
      </c>
    </row>
    <row r="208" spans="2:63" s="11" customFormat="1" ht="22.9" customHeight="1">
      <c r="B208" s="120"/>
      <c r="D208" s="121" t="s">
        <v>72</v>
      </c>
      <c r="E208" s="130" t="s">
        <v>1166</v>
      </c>
      <c r="F208" s="130" t="s">
        <v>2652</v>
      </c>
      <c r="I208" s="123"/>
      <c r="J208" s="131">
        <f>BK208</f>
        <v>0</v>
      </c>
      <c r="L208" s="120"/>
      <c r="M208" s="125"/>
      <c r="P208" s="126">
        <f>SUM(P209:P314)</f>
        <v>0</v>
      </c>
      <c r="R208" s="126">
        <f>SUM(R209:R314)</f>
        <v>0</v>
      </c>
      <c r="T208" s="127">
        <f>SUM(T209:T314)</f>
        <v>0</v>
      </c>
      <c r="AR208" s="121" t="s">
        <v>82</v>
      </c>
      <c r="AT208" s="128" t="s">
        <v>72</v>
      </c>
      <c r="AU208" s="128" t="s">
        <v>80</v>
      </c>
      <c r="AY208" s="121" t="s">
        <v>161</v>
      </c>
      <c r="BK208" s="129">
        <f>SUM(BK209:BK314)</f>
        <v>0</v>
      </c>
    </row>
    <row r="209" spans="2:65" s="1" customFormat="1" ht="16.5" customHeight="1">
      <c r="B209" s="132"/>
      <c r="C209" s="133" t="s">
        <v>591</v>
      </c>
      <c r="D209" s="133" t="s">
        <v>164</v>
      </c>
      <c r="E209" s="134" t="s">
        <v>2657</v>
      </c>
      <c r="F209" s="135" t="s">
        <v>2658</v>
      </c>
      <c r="G209" s="136" t="s">
        <v>2643</v>
      </c>
      <c r="H209" s="137">
        <v>1</v>
      </c>
      <c r="I209" s="138"/>
      <c r="J209" s="139">
        <f>ROUND(I209*H209,2)</f>
        <v>0</v>
      </c>
      <c r="K209" s="135" t="s">
        <v>2548</v>
      </c>
      <c r="L209" s="33"/>
      <c r="M209" s="140" t="s">
        <v>3</v>
      </c>
      <c r="N209" s="141" t="s">
        <v>44</v>
      </c>
      <c r="P209" s="142">
        <f>O209*H209</f>
        <v>0</v>
      </c>
      <c r="Q209" s="142">
        <v>0</v>
      </c>
      <c r="R209" s="142">
        <f>Q209*H209</f>
        <v>0</v>
      </c>
      <c r="S209" s="142">
        <v>0</v>
      </c>
      <c r="T209" s="143">
        <f>S209*H209</f>
        <v>0</v>
      </c>
      <c r="AR209" s="144" t="s">
        <v>310</v>
      </c>
      <c r="AT209" s="144" t="s">
        <v>164</v>
      </c>
      <c r="AU209" s="144" t="s">
        <v>82</v>
      </c>
      <c r="AY209" s="18" t="s">
        <v>161</v>
      </c>
      <c r="BE209" s="145">
        <f>IF(N209="základní",J209,0)</f>
        <v>0</v>
      </c>
      <c r="BF209" s="145">
        <f>IF(N209="snížená",J209,0)</f>
        <v>0</v>
      </c>
      <c r="BG209" s="145">
        <f>IF(N209="zákl. přenesená",J209,0)</f>
        <v>0</v>
      </c>
      <c r="BH209" s="145">
        <f>IF(N209="sníž. přenesená",J209,0)</f>
        <v>0</v>
      </c>
      <c r="BI209" s="145">
        <f>IF(N209="nulová",J209,0)</f>
        <v>0</v>
      </c>
      <c r="BJ209" s="18" t="s">
        <v>80</v>
      </c>
      <c r="BK209" s="145">
        <f>ROUND(I209*H209,2)</f>
        <v>0</v>
      </c>
      <c r="BL209" s="18" t="s">
        <v>310</v>
      </c>
      <c r="BM209" s="144" t="s">
        <v>720</v>
      </c>
    </row>
    <row r="210" spans="2:51" s="13" customFormat="1" ht="12">
      <c r="B210" s="157"/>
      <c r="D210" s="151" t="s">
        <v>173</v>
      </c>
      <c r="E210" s="158" t="s">
        <v>3</v>
      </c>
      <c r="F210" s="159" t="s">
        <v>80</v>
      </c>
      <c r="H210" s="160">
        <v>1</v>
      </c>
      <c r="I210" s="161"/>
      <c r="L210" s="157"/>
      <c r="M210" s="162"/>
      <c r="T210" s="163"/>
      <c r="AT210" s="158" t="s">
        <v>173</v>
      </c>
      <c r="AU210" s="158" t="s">
        <v>82</v>
      </c>
      <c r="AV210" s="13" t="s">
        <v>82</v>
      </c>
      <c r="AW210" s="13" t="s">
        <v>32</v>
      </c>
      <c r="AX210" s="13" t="s">
        <v>73</v>
      </c>
      <c r="AY210" s="158" t="s">
        <v>161</v>
      </c>
    </row>
    <row r="211" spans="2:51" s="14" customFormat="1" ht="12">
      <c r="B211" s="164"/>
      <c r="D211" s="151" t="s">
        <v>173</v>
      </c>
      <c r="E211" s="165" t="s">
        <v>3</v>
      </c>
      <c r="F211" s="166" t="s">
        <v>192</v>
      </c>
      <c r="H211" s="167">
        <v>1</v>
      </c>
      <c r="I211" s="168"/>
      <c r="L211" s="164"/>
      <c r="M211" s="169"/>
      <c r="T211" s="170"/>
      <c r="AT211" s="165" t="s">
        <v>173</v>
      </c>
      <c r="AU211" s="165" t="s">
        <v>82</v>
      </c>
      <c r="AV211" s="14" t="s">
        <v>169</v>
      </c>
      <c r="AW211" s="14" t="s">
        <v>32</v>
      </c>
      <c r="AX211" s="14" t="s">
        <v>80</v>
      </c>
      <c r="AY211" s="165" t="s">
        <v>161</v>
      </c>
    </row>
    <row r="212" spans="2:65" s="1" customFormat="1" ht="16.5" customHeight="1">
      <c r="B212" s="132"/>
      <c r="C212" s="171" t="s">
        <v>603</v>
      </c>
      <c r="D212" s="171" t="s">
        <v>193</v>
      </c>
      <c r="E212" s="172" t="s">
        <v>3944</v>
      </c>
      <c r="F212" s="173" t="s">
        <v>3945</v>
      </c>
      <c r="G212" s="174" t="s">
        <v>212</v>
      </c>
      <c r="H212" s="175">
        <v>1</v>
      </c>
      <c r="I212" s="176"/>
      <c r="J212" s="177">
        <f>ROUND(I212*H212,2)</f>
        <v>0</v>
      </c>
      <c r="K212" s="173" t="s">
        <v>2548</v>
      </c>
      <c r="L212" s="178"/>
      <c r="M212" s="179" t="s">
        <v>3</v>
      </c>
      <c r="N212" s="180" t="s">
        <v>44</v>
      </c>
      <c r="P212" s="142">
        <f>O212*H212</f>
        <v>0</v>
      </c>
      <c r="Q212" s="142">
        <v>0</v>
      </c>
      <c r="R212" s="142">
        <f>Q212*H212</f>
        <v>0</v>
      </c>
      <c r="S212" s="142">
        <v>0</v>
      </c>
      <c r="T212" s="143">
        <f>S212*H212</f>
        <v>0</v>
      </c>
      <c r="AR212" s="144" t="s">
        <v>488</v>
      </c>
      <c r="AT212" s="144" t="s">
        <v>193</v>
      </c>
      <c r="AU212" s="144" t="s">
        <v>82</v>
      </c>
      <c r="AY212" s="18" t="s">
        <v>161</v>
      </c>
      <c r="BE212" s="145">
        <f>IF(N212="základní",J212,0)</f>
        <v>0</v>
      </c>
      <c r="BF212" s="145">
        <f>IF(N212="snížená",J212,0)</f>
        <v>0</v>
      </c>
      <c r="BG212" s="145">
        <f>IF(N212="zákl. přenesená",J212,0)</f>
        <v>0</v>
      </c>
      <c r="BH212" s="145">
        <f>IF(N212="sníž. přenesená",J212,0)</f>
        <v>0</v>
      </c>
      <c r="BI212" s="145">
        <f>IF(N212="nulová",J212,0)</f>
        <v>0</v>
      </c>
      <c r="BJ212" s="18" t="s">
        <v>80</v>
      </c>
      <c r="BK212" s="145">
        <f>ROUND(I212*H212,2)</f>
        <v>0</v>
      </c>
      <c r="BL212" s="18" t="s">
        <v>310</v>
      </c>
      <c r="BM212" s="144" t="s">
        <v>733</v>
      </c>
    </row>
    <row r="213" spans="2:51" s="13" customFormat="1" ht="12">
      <c r="B213" s="157"/>
      <c r="D213" s="151" t="s">
        <v>173</v>
      </c>
      <c r="E213" s="158" t="s">
        <v>3</v>
      </c>
      <c r="F213" s="159" t="s">
        <v>80</v>
      </c>
      <c r="H213" s="160">
        <v>1</v>
      </c>
      <c r="I213" s="161"/>
      <c r="L213" s="157"/>
      <c r="M213" s="162"/>
      <c r="T213" s="163"/>
      <c r="AT213" s="158" t="s">
        <v>173</v>
      </c>
      <c r="AU213" s="158" t="s">
        <v>82</v>
      </c>
      <c r="AV213" s="13" t="s">
        <v>82</v>
      </c>
      <c r="AW213" s="13" t="s">
        <v>32</v>
      </c>
      <c r="AX213" s="13" t="s">
        <v>73</v>
      </c>
      <c r="AY213" s="158" t="s">
        <v>161</v>
      </c>
    </row>
    <row r="214" spans="2:51" s="14" customFormat="1" ht="12">
      <c r="B214" s="164"/>
      <c r="D214" s="151" t="s">
        <v>173</v>
      </c>
      <c r="E214" s="165" t="s">
        <v>3</v>
      </c>
      <c r="F214" s="166" t="s">
        <v>192</v>
      </c>
      <c r="H214" s="167">
        <v>1</v>
      </c>
      <c r="I214" s="168"/>
      <c r="L214" s="164"/>
      <c r="M214" s="169"/>
      <c r="T214" s="170"/>
      <c r="AT214" s="165" t="s">
        <v>173</v>
      </c>
      <c r="AU214" s="165" t="s">
        <v>82</v>
      </c>
      <c r="AV214" s="14" t="s">
        <v>169</v>
      </c>
      <c r="AW214" s="14" t="s">
        <v>32</v>
      </c>
      <c r="AX214" s="14" t="s">
        <v>80</v>
      </c>
      <c r="AY214" s="165" t="s">
        <v>161</v>
      </c>
    </row>
    <row r="215" spans="2:65" s="1" customFormat="1" ht="16.5" customHeight="1">
      <c r="B215" s="132"/>
      <c r="C215" s="133" t="s">
        <v>607</v>
      </c>
      <c r="D215" s="133" t="s">
        <v>164</v>
      </c>
      <c r="E215" s="134" t="s">
        <v>2661</v>
      </c>
      <c r="F215" s="135" t="s">
        <v>2662</v>
      </c>
      <c r="G215" s="136" t="s">
        <v>2643</v>
      </c>
      <c r="H215" s="137">
        <v>3</v>
      </c>
      <c r="I215" s="138"/>
      <c r="J215" s="139">
        <f>ROUND(I215*H215,2)</f>
        <v>0</v>
      </c>
      <c r="K215" s="135" t="s">
        <v>2548</v>
      </c>
      <c r="L215" s="33"/>
      <c r="M215" s="140" t="s">
        <v>3</v>
      </c>
      <c r="N215" s="141" t="s">
        <v>44</v>
      </c>
      <c r="P215" s="142">
        <f>O215*H215</f>
        <v>0</v>
      </c>
      <c r="Q215" s="142">
        <v>0</v>
      </c>
      <c r="R215" s="142">
        <f>Q215*H215</f>
        <v>0</v>
      </c>
      <c r="S215" s="142">
        <v>0</v>
      </c>
      <c r="T215" s="143">
        <f>S215*H215</f>
        <v>0</v>
      </c>
      <c r="AR215" s="144" t="s">
        <v>310</v>
      </c>
      <c r="AT215" s="144" t="s">
        <v>164</v>
      </c>
      <c r="AU215" s="144" t="s">
        <v>82</v>
      </c>
      <c r="AY215" s="18" t="s">
        <v>161</v>
      </c>
      <c r="BE215" s="145">
        <f>IF(N215="základní",J215,0)</f>
        <v>0</v>
      </c>
      <c r="BF215" s="145">
        <f>IF(N215="snížená",J215,0)</f>
        <v>0</v>
      </c>
      <c r="BG215" s="145">
        <f>IF(N215="zákl. přenesená",J215,0)</f>
        <v>0</v>
      </c>
      <c r="BH215" s="145">
        <f>IF(N215="sníž. přenesená",J215,0)</f>
        <v>0</v>
      </c>
      <c r="BI215" s="145">
        <f>IF(N215="nulová",J215,0)</f>
        <v>0</v>
      </c>
      <c r="BJ215" s="18" t="s">
        <v>80</v>
      </c>
      <c r="BK215" s="145">
        <f>ROUND(I215*H215,2)</f>
        <v>0</v>
      </c>
      <c r="BL215" s="18" t="s">
        <v>310</v>
      </c>
      <c r="BM215" s="144" t="s">
        <v>755</v>
      </c>
    </row>
    <row r="216" spans="2:51" s="13" customFormat="1" ht="12">
      <c r="B216" s="157"/>
      <c r="D216" s="151" t="s">
        <v>173</v>
      </c>
      <c r="E216" s="158" t="s">
        <v>3</v>
      </c>
      <c r="F216" s="159" t="s">
        <v>199</v>
      </c>
      <c r="H216" s="160">
        <v>3</v>
      </c>
      <c r="I216" s="161"/>
      <c r="L216" s="157"/>
      <c r="M216" s="162"/>
      <c r="T216" s="163"/>
      <c r="AT216" s="158" t="s">
        <v>173</v>
      </c>
      <c r="AU216" s="158" t="s">
        <v>82</v>
      </c>
      <c r="AV216" s="13" t="s">
        <v>82</v>
      </c>
      <c r="AW216" s="13" t="s">
        <v>32</v>
      </c>
      <c r="AX216" s="13" t="s">
        <v>73</v>
      </c>
      <c r="AY216" s="158" t="s">
        <v>161</v>
      </c>
    </row>
    <row r="217" spans="2:51" s="14" customFormat="1" ht="12">
      <c r="B217" s="164"/>
      <c r="D217" s="151" t="s">
        <v>173</v>
      </c>
      <c r="E217" s="165" t="s">
        <v>3</v>
      </c>
      <c r="F217" s="166" t="s">
        <v>192</v>
      </c>
      <c r="H217" s="167">
        <v>3</v>
      </c>
      <c r="I217" s="168"/>
      <c r="L217" s="164"/>
      <c r="M217" s="169"/>
      <c r="T217" s="170"/>
      <c r="AT217" s="165" t="s">
        <v>173</v>
      </c>
      <c r="AU217" s="165" t="s">
        <v>82</v>
      </c>
      <c r="AV217" s="14" t="s">
        <v>169</v>
      </c>
      <c r="AW217" s="14" t="s">
        <v>32</v>
      </c>
      <c r="AX217" s="14" t="s">
        <v>80</v>
      </c>
      <c r="AY217" s="165" t="s">
        <v>161</v>
      </c>
    </row>
    <row r="218" spans="2:65" s="1" customFormat="1" ht="16.5" customHeight="1">
      <c r="B218" s="132"/>
      <c r="C218" s="171" t="s">
        <v>625</v>
      </c>
      <c r="D218" s="171" t="s">
        <v>193</v>
      </c>
      <c r="E218" s="172" t="s">
        <v>2663</v>
      </c>
      <c r="F218" s="173" t="s">
        <v>2664</v>
      </c>
      <c r="G218" s="174" t="s">
        <v>212</v>
      </c>
      <c r="H218" s="175">
        <v>3</v>
      </c>
      <c r="I218" s="176"/>
      <c r="J218" s="177">
        <f>ROUND(I218*H218,2)</f>
        <v>0</v>
      </c>
      <c r="K218" s="173" t="s">
        <v>2548</v>
      </c>
      <c r="L218" s="178"/>
      <c r="M218" s="179" t="s">
        <v>3</v>
      </c>
      <c r="N218" s="180" t="s">
        <v>44</v>
      </c>
      <c r="P218" s="142">
        <f>O218*H218</f>
        <v>0</v>
      </c>
      <c r="Q218" s="142">
        <v>0</v>
      </c>
      <c r="R218" s="142">
        <f>Q218*H218</f>
        <v>0</v>
      </c>
      <c r="S218" s="142">
        <v>0</v>
      </c>
      <c r="T218" s="143">
        <f>S218*H218</f>
        <v>0</v>
      </c>
      <c r="AR218" s="144" t="s">
        <v>488</v>
      </c>
      <c r="AT218" s="144" t="s">
        <v>193</v>
      </c>
      <c r="AU218" s="144" t="s">
        <v>82</v>
      </c>
      <c r="AY218" s="18" t="s">
        <v>161</v>
      </c>
      <c r="BE218" s="145">
        <f>IF(N218="základní",J218,0)</f>
        <v>0</v>
      </c>
      <c r="BF218" s="145">
        <f>IF(N218="snížená",J218,0)</f>
        <v>0</v>
      </c>
      <c r="BG218" s="145">
        <f>IF(N218="zákl. přenesená",J218,0)</f>
        <v>0</v>
      </c>
      <c r="BH218" s="145">
        <f>IF(N218="sníž. přenesená",J218,0)</f>
        <v>0</v>
      </c>
      <c r="BI218" s="145">
        <f>IF(N218="nulová",J218,0)</f>
        <v>0</v>
      </c>
      <c r="BJ218" s="18" t="s">
        <v>80</v>
      </c>
      <c r="BK218" s="145">
        <f>ROUND(I218*H218,2)</f>
        <v>0</v>
      </c>
      <c r="BL218" s="18" t="s">
        <v>310</v>
      </c>
      <c r="BM218" s="144" t="s">
        <v>768</v>
      </c>
    </row>
    <row r="219" spans="2:51" s="13" customFormat="1" ht="12">
      <c r="B219" s="157"/>
      <c r="D219" s="151" t="s">
        <v>173</v>
      </c>
      <c r="E219" s="158" t="s">
        <v>3</v>
      </c>
      <c r="F219" s="159" t="s">
        <v>199</v>
      </c>
      <c r="H219" s="160">
        <v>3</v>
      </c>
      <c r="I219" s="161"/>
      <c r="L219" s="157"/>
      <c r="M219" s="162"/>
      <c r="T219" s="163"/>
      <c r="AT219" s="158" t="s">
        <v>173</v>
      </c>
      <c r="AU219" s="158" t="s">
        <v>82</v>
      </c>
      <c r="AV219" s="13" t="s">
        <v>82</v>
      </c>
      <c r="AW219" s="13" t="s">
        <v>32</v>
      </c>
      <c r="AX219" s="13" t="s">
        <v>73</v>
      </c>
      <c r="AY219" s="158" t="s">
        <v>161</v>
      </c>
    </row>
    <row r="220" spans="2:51" s="14" customFormat="1" ht="12">
      <c r="B220" s="164"/>
      <c r="D220" s="151" t="s">
        <v>173</v>
      </c>
      <c r="E220" s="165" t="s">
        <v>3</v>
      </c>
      <c r="F220" s="166" t="s">
        <v>192</v>
      </c>
      <c r="H220" s="167">
        <v>3</v>
      </c>
      <c r="I220" s="168"/>
      <c r="L220" s="164"/>
      <c r="M220" s="169"/>
      <c r="T220" s="170"/>
      <c r="AT220" s="165" t="s">
        <v>173</v>
      </c>
      <c r="AU220" s="165" t="s">
        <v>82</v>
      </c>
      <c r="AV220" s="14" t="s">
        <v>169</v>
      </c>
      <c r="AW220" s="14" t="s">
        <v>32</v>
      </c>
      <c r="AX220" s="14" t="s">
        <v>80</v>
      </c>
      <c r="AY220" s="165" t="s">
        <v>161</v>
      </c>
    </row>
    <row r="221" spans="2:65" s="1" customFormat="1" ht="16.5" customHeight="1">
      <c r="B221" s="132"/>
      <c r="C221" s="171" t="s">
        <v>630</v>
      </c>
      <c r="D221" s="171" t="s">
        <v>193</v>
      </c>
      <c r="E221" s="172" t="s">
        <v>2665</v>
      </c>
      <c r="F221" s="173" t="s">
        <v>2666</v>
      </c>
      <c r="G221" s="174" t="s">
        <v>212</v>
      </c>
      <c r="H221" s="175">
        <v>4</v>
      </c>
      <c r="I221" s="176"/>
      <c r="J221" s="177">
        <f>ROUND(I221*H221,2)</f>
        <v>0</v>
      </c>
      <c r="K221" s="173" t="s">
        <v>2548</v>
      </c>
      <c r="L221" s="178"/>
      <c r="M221" s="179" t="s">
        <v>3</v>
      </c>
      <c r="N221" s="180" t="s">
        <v>44</v>
      </c>
      <c r="P221" s="142">
        <f>O221*H221</f>
        <v>0</v>
      </c>
      <c r="Q221" s="142">
        <v>0</v>
      </c>
      <c r="R221" s="142">
        <f>Q221*H221</f>
        <v>0</v>
      </c>
      <c r="S221" s="142">
        <v>0</v>
      </c>
      <c r="T221" s="143">
        <f>S221*H221</f>
        <v>0</v>
      </c>
      <c r="AR221" s="144" t="s">
        <v>488</v>
      </c>
      <c r="AT221" s="144" t="s">
        <v>193</v>
      </c>
      <c r="AU221" s="144" t="s">
        <v>82</v>
      </c>
      <c r="AY221" s="18" t="s">
        <v>161</v>
      </c>
      <c r="BE221" s="145">
        <f>IF(N221="základní",J221,0)</f>
        <v>0</v>
      </c>
      <c r="BF221" s="145">
        <f>IF(N221="snížená",J221,0)</f>
        <v>0</v>
      </c>
      <c r="BG221" s="145">
        <f>IF(N221="zákl. přenesená",J221,0)</f>
        <v>0</v>
      </c>
      <c r="BH221" s="145">
        <f>IF(N221="sníž. přenesená",J221,0)</f>
        <v>0</v>
      </c>
      <c r="BI221" s="145">
        <f>IF(N221="nulová",J221,0)</f>
        <v>0</v>
      </c>
      <c r="BJ221" s="18" t="s">
        <v>80</v>
      </c>
      <c r="BK221" s="145">
        <f>ROUND(I221*H221,2)</f>
        <v>0</v>
      </c>
      <c r="BL221" s="18" t="s">
        <v>310</v>
      </c>
      <c r="BM221" s="144" t="s">
        <v>788</v>
      </c>
    </row>
    <row r="222" spans="2:51" s="13" customFormat="1" ht="12">
      <c r="B222" s="157"/>
      <c r="D222" s="151" t="s">
        <v>173</v>
      </c>
      <c r="E222" s="158" t="s">
        <v>3</v>
      </c>
      <c r="F222" s="159" t="s">
        <v>169</v>
      </c>
      <c r="H222" s="160">
        <v>4</v>
      </c>
      <c r="I222" s="161"/>
      <c r="L222" s="157"/>
      <c r="M222" s="162"/>
      <c r="T222" s="163"/>
      <c r="AT222" s="158" t="s">
        <v>173</v>
      </c>
      <c r="AU222" s="158" t="s">
        <v>82</v>
      </c>
      <c r="AV222" s="13" t="s">
        <v>82</v>
      </c>
      <c r="AW222" s="13" t="s">
        <v>32</v>
      </c>
      <c r="AX222" s="13" t="s">
        <v>73</v>
      </c>
      <c r="AY222" s="158" t="s">
        <v>161</v>
      </c>
    </row>
    <row r="223" spans="2:51" s="14" customFormat="1" ht="12">
      <c r="B223" s="164"/>
      <c r="D223" s="151" t="s">
        <v>173</v>
      </c>
      <c r="E223" s="165" t="s">
        <v>3</v>
      </c>
      <c r="F223" s="166" t="s">
        <v>192</v>
      </c>
      <c r="H223" s="167">
        <v>4</v>
      </c>
      <c r="I223" s="168"/>
      <c r="L223" s="164"/>
      <c r="M223" s="169"/>
      <c r="T223" s="170"/>
      <c r="AT223" s="165" t="s">
        <v>173</v>
      </c>
      <c r="AU223" s="165" t="s">
        <v>82</v>
      </c>
      <c r="AV223" s="14" t="s">
        <v>169</v>
      </c>
      <c r="AW223" s="14" t="s">
        <v>32</v>
      </c>
      <c r="AX223" s="14" t="s">
        <v>80</v>
      </c>
      <c r="AY223" s="165" t="s">
        <v>161</v>
      </c>
    </row>
    <row r="224" spans="2:65" s="1" customFormat="1" ht="16.5" customHeight="1">
      <c r="B224" s="132"/>
      <c r="C224" s="133" t="s">
        <v>637</v>
      </c>
      <c r="D224" s="133" t="s">
        <v>164</v>
      </c>
      <c r="E224" s="134" t="s">
        <v>2667</v>
      </c>
      <c r="F224" s="135" t="s">
        <v>2668</v>
      </c>
      <c r="G224" s="136" t="s">
        <v>2643</v>
      </c>
      <c r="H224" s="137">
        <v>6</v>
      </c>
      <c r="I224" s="138"/>
      <c r="J224" s="139">
        <f>ROUND(I224*H224,2)</f>
        <v>0</v>
      </c>
      <c r="K224" s="135" t="s">
        <v>2548</v>
      </c>
      <c r="L224" s="33"/>
      <c r="M224" s="140" t="s">
        <v>3</v>
      </c>
      <c r="N224" s="141" t="s">
        <v>44</v>
      </c>
      <c r="P224" s="142">
        <f>O224*H224</f>
        <v>0</v>
      </c>
      <c r="Q224" s="142">
        <v>0</v>
      </c>
      <c r="R224" s="142">
        <f>Q224*H224</f>
        <v>0</v>
      </c>
      <c r="S224" s="142">
        <v>0</v>
      </c>
      <c r="T224" s="143">
        <f>S224*H224</f>
        <v>0</v>
      </c>
      <c r="AR224" s="144" t="s">
        <v>310</v>
      </c>
      <c r="AT224" s="144" t="s">
        <v>164</v>
      </c>
      <c r="AU224" s="144" t="s">
        <v>82</v>
      </c>
      <c r="AY224" s="18" t="s">
        <v>161</v>
      </c>
      <c r="BE224" s="145">
        <f>IF(N224="základní",J224,0)</f>
        <v>0</v>
      </c>
      <c r="BF224" s="145">
        <f>IF(N224="snížená",J224,0)</f>
        <v>0</v>
      </c>
      <c r="BG224" s="145">
        <f>IF(N224="zákl. přenesená",J224,0)</f>
        <v>0</v>
      </c>
      <c r="BH224" s="145">
        <f>IF(N224="sníž. přenesená",J224,0)</f>
        <v>0</v>
      </c>
      <c r="BI224" s="145">
        <f>IF(N224="nulová",J224,0)</f>
        <v>0</v>
      </c>
      <c r="BJ224" s="18" t="s">
        <v>80</v>
      </c>
      <c r="BK224" s="145">
        <f>ROUND(I224*H224,2)</f>
        <v>0</v>
      </c>
      <c r="BL224" s="18" t="s">
        <v>310</v>
      </c>
      <c r="BM224" s="144" t="s">
        <v>804</v>
      </c>
    </row>
    <row r="225" spans="2:51" s="13" customFormat="1" ht="12">
      <c r="B225" s="157"/>
      <c r="D225" s="151" t="s">
        <v>173</v>
      </c>
      <c r="E225" s="158" t="s">
        <v>3</v>
      </c>
      <c r="F225" s="159" t="s">
        <v>223</v>
      </c>
      <c r="H225" s="160">
        <v>6</v>
      </c>
      <c r="I225" s="161"/>
      <c r="L225" s="157"/>
      <c r="M225" s="162"/>
      <c r="T225" s="163"/>
      <c r="AT225" s="158" t="s">
        <v>173</v>
      </c>
      <c r="AU225" s="158" t="s">
        <v>82</v>
      </c>
      <c r="AV225" s="13" t="s">
        <v>82</v>
      </c>
      <c r="AW225" s="13" t="s">
        <v>32</v>
      </c>
      <c r="AX225" s="13" t="s">
        <v>73</v>
      </c>
      <c r="AY225" s="158" t="s">
        <v>161</v>
      </c>
    </row>
    <row r="226" spans="2:51" s="14" customFormat="1" ht="12">
      <c r="B226" s="164"/>
      <c r="D226" s="151" t="s">
        <v>173</v>
      </c>
      <c r="E226" s="165" t="s">
        <v>3</v>
      </c>
      <c r="F226" s="166" t="s">
        <v>192</v>
      </c>
      <c r="H226" s="167">
        <v>6</v>
      </c>
      <c r="I226" s="168"/>
      <c r="L226" s="164"/>
      <c r="M226" s="169"/>
      <c r="T226" s="170"/>
      <c r="AT226" s="165" t="s">
        <v>173</v>
      </c>
      <c r="AU226" s="165" t="s">
        <v>82</v>
      </c>
      <c r="AV226" s="14" t="s">
        <v>169</v>
      </c>
      <c r="AW226" s="14" t="s">
        <v>32</v>
      </c>
      <c r="AX226" s="14" t="s">
        <v>80</v>
      </c>
      <c r="AY226" s="165" t="s">
        <v>161</v>
      </c>
    </row>
    <row r="227" spans="2:65" s="1" customFormat="1" ht="16.5" customHeight="1">
      <c r="B227" s="132"/>
      <c r="C227" s="133" t="s">
        <v>644</v>
      </c>
      <c r="D227" s="133" t="s">
        <v>164</v>
      </c>
      <c r="E227" s="134" t="s">
        <v>3946</v>
      </c>
      <c r="F227" s="135" t="s">
        <v>3947</v>
      </c>
      <c r="G227" s="136" t="s">
        <v>2643</v>
      </c>
      <c r="H227" s="137">
        <v>1</v>
      </c>
      <c r="I227" s="138"/>
      <c r="J227" s="139">
        <f>ROUND(I227*H227,2)</f>
        <v>0</v>
      </c>
      <c r="K227" s="135" t="s">
        <v>2548</v>
      </c>
      <c r="L227" s="33"/>
      <c r="M227" s="140" t="s">
        <v>3</v>
      </c>
      <c r="N227" s="141" t="s">
        <v>44</v>
      </c>
      <c r="P227" s="142">
        <f>O227*H227</f>
        <v>0</v>
      </c>
      <c r="Q227" s="142">
        <v>0</v>
      </c>
      <c r="R227" s="142">
        <f>Q227*H227</f>
        <v>0</v>
      </c>
      <c r="S227" s="142">
        <v>0</v>
      </c>
      <c r="T227" s="143">
        <f>S227*H227</f>
        <v>0</v>
      </c>
      <c r="AR227" s="144" t="s">
        <v>310</v>
      </c>
      <c r="AT227" s="144" t="s">
        <v>164</v>
      </c>
      <c r="AU227" s="144" t="s">
        <v>82</v>
      </c>
      <c r="AY227" s="18" t="s">
        <v>161</v>
      </c>
      <c r="BE227" s="145">
        <f>IF(N227="základní",J227,0)</f>
        <v>0</v>
      </c>
      <c r="BF227" s="145">
        <f>IF(N227="snížená",J227,0)</f>
        <v>0</v>
      </c>
      <c r="BG227" s="145">
        <f>IF(N227="zákl. přenesená",J227,0)</f>
        <v>0</v>
      </c>
      <c r="BH227" s="145">
        <f>IF(N227="sníž. přenesená",J227,0)</f>
        <v>0</v>
      </c>
      <c r="BI227" s="145">
        <f>IF(N227="nulová",J227,0)</f>
        <v>0</v>
      </c>
      <c r="BJ227" s="18" t="s">
        <v>80</v>
      </c>
      <c r="BK227" s="145">
        <f>ROUND(I227*H227,2)</f>
        <v>0</v>
      </c>
      <c r="BL227" s="18" t="s">
        <v>310</v>
      </c>
      <c r="BM227" s="144" t="s">
        <v>822</v>
      </c>
    </row>
    <row r="228" spans="2:51" s="13" customFormat="1" ht="12">
      <c r="B228" s="157"/>
      <c r="D228" s="151" t="s">
        <v>173</v>
      </c>
      <c r="E228" s="158" t="s">
        <v>3</v>
      </c>
      <c r="F228" s="159" t="s">
        <v>80</v>
      </c>
      <c r="H228" s="160">
        <v>1</v>
      </c>
      <c r="I228" s="161"/>
      <c r="L228" s="157"/>
      <c r="M228" s="162"/>
      <c r="T228" s="163"/>
      <c r="AT228" s="158" t="s">
        <v>173</v>
      </c>
      <c r="AU228" s="158" t="s">
        <v>82</v>
      </c>
      <c r="AV228" s="13" t="s">
        <v>82</v>
      </c>
      <c r="AW228" s="13" t="s">
        <v>32</v>
      </c>
      <c r="AX228" s="13" t="s">
        <v>73</v>
      </c>
      <c r="AY228" s="158" t="s">
        <v>161</v>
      </c>
    </row>
    <row r="229" spans="2:51" s="14" customFormat="1" ht="12">
      <c r="B229" s="164"/>
      <c r="D229" s="151" t="s">
        <v>173</v>
      </c>
      <c r="E229" s="165" t="s">
        <v>3</v>
      </c>
      <c r="F229" s="166" t="s">
        <v>192</v>
      </c>
      <c r="H229" s="167">
        <v>1</v>
      </c>
      <c r="I229" s="168"/>
      <c r="L229" s="164"/>
      <c r="M229" s="169"/>
      <c r="T229" s="170"/>
      <c r="AT229" s="165" t="s">
        <v>173</v>
      </c>
      <c r="AU229" s="165" t="s">
        <v>82</v>
      </c>
      <c r="AV229" s="14" t="s">
        <v>169</v>
      </c>
      <c r="AW229" s="14" t="s">
        <v>32</v>
      </c>
      <c r="AX229" s="14" t="s">
        <v>80</v>
      </c>
      <c r="AY229" s="165" t="s">
        <v>161</v>
      </c>
    </row>
    <row r="230" spans="2:65" s="1" customFormat="1" ht="16.5" customHeight="1">
      <c r="B230" s="132"/>
      <c r="C230" s="171" t="s">
        <v>652</v>
      </c>
      <c r="D230" s="171" t="s">
        <v>193</v>
      </c>
      <c r="E230" s="172" t="s">
        <v>3948</v>
      </c>
      <c r="F230" s="173" t="s">
        <v>3949</v>
      </c>
      <c r="G230" s="174" t="s">
        <v>212</v>
      </c>
      <c r="H230" s="175">
        <v>1</v>
      </c>
      <c r="I230" s="176"/>
      <c r="J230" s="177">
        <f>ROUND(I230*H230,2)</f>
        <v>0</v>
      </c>
      <c r="K230" s="173" t="s">
        <v>2548</v>
      </c>
      <c r="L230" s="178"/>
      <c r="M230" s="179" t="s">
        <v>3</v>
      </c>
      <c r="N230" s="180" t="s">
        <v>44</v>
      </c>
      <c r="P230" s="142">
        <f>O230*H230</f>
        <v>0</v>
      </c>
      <c r="Q230" s="142">
        <v>0</v>
      </c>
      <c r="R230" s="142">
        <f>Q230*H230</f>
        <v>0</v>
      </c>
      <c r="S230" s="142">
        <v>0</v>
      </c>
      <c r="T230" s="143">
        <f>S230*H230</f>
        <v>0</v>
      </c>
      <c r="AR230" s="144" t="s">
        <v>488</v>
      </c>
      <c r="AT230" s="144" t="s">
        <v>193</v>
      </c>
      <c r="AU230" s="144" t="s">
        <v>82</v>
      </c>
      <c r="AY230" s="18" t="s">
        <v>161</v>
      </c>
      <c r="BE230" s="145">
        <f>IF(N230="základní",J230,0)</f>
        <v>0</v>
      </c>
      <c r="BF230" s="145">
        <f>IF(N230="snížená",J230,0)</f>
        <v>0</v>
      </c>
      <c r="BG230" s="145">
        <f>IF(N230="zákl. přenesená",J230,0)</f>
        <v>0</v>
      </c>
      <c r="BH230" s="145">
        <f>IF(N230="sníž. přenesená",J230,0)</f>
        <v>0</v>
      </c>
      <c r="BI230" s="145">
        <f>IF(N230="nulová",J230,0)</f>
        <v>0</v>
      </c>
      <c r="BJ230" s="18" t="s">
        <v>80</v>
      </c>
      <c r="BK230" s="145">
        <f>ROUND(I230*H230,2)</f>
        <v>0</v>
      </c>
      <c r="BL230" s="18" t="s">
        <v>310</v>
      </c>
      <c r="BM230" s="144" t="s">
        <v>833</v>
      </c>
    </row>
    <row r="231" spans="2:51" s="13" customFormat="1" ht="12">
      <c r="B231" s="157"/>
      <c r="D231" s="151" t="s">
        <v>173</v>
      </c>
      <c r="E231" s="158" t="s">
        <v>3</v>
      </c>
      <c r="F231" s="159" t="s">
        <v>80</v>
      </c>
      <c r="H231" s="160">
        <v>1</v>
      </c>
      <c r="I231" s="161"/>
      <c r="L231" s="157"/>
      <c r="M231" s="162"/>
      <c r="T231" s="163"/>
      <c r="AT231" s="158" t="s">
        <v>173</v>
      </c>
      <c r="AU231" s="158" t="s">
        <v>82</v>
      </c>
      <c r="AV231" s="13" t="s">
        <v>82</v>
      </c>
      <c r="AW231" s="13" t="s">
        <v>32</v>
      </c>
      <c r="AX231" s="13" t="s">
        <v>73</v>
      </c>
      <c r="AY231" s="158" t="s">
        <v>161</v>
      </c>
    </row>
    <row r="232" spans="2:51" s="14" customFormat="1" ht="12">
      <c r="B232" s="164"/>
      <c r="D232" s="151" t="s">
        <v>173</v>
      </c>
      <c r="E232" s="165" t="s">
        <v>3</v>
      </c>
      <c r="F232" s="166" t="s">
        <v>192</v>
      </c>
      <c r="H232" s="167">
        <v>1</v>
      </c>
      <c r="I232" s="168"/>
      <c r="L232" s="164"/>
      <c r="M232" s="169"/>
      <c r="T232" s="170"/>
      <c r="AT232" s="165" t="s">
        <v>173</v>
      </c>
      <c r="AU232" s="165" t="s">
        <v>82</v>
      </c>
      <c r="AV232" s="14" t="s">
        <v>169</v>
      </c>
      <c r="AW232" s="14" t="s">
        <v>32</v>
      </c>
      <c r="AX232" s="14" t="s">
        <v>80</v>
      </c>
      <c r="AY232" s="165" t="s">
        <v>161</v>
      </c>
    </row>
    <row r="233" spans="2:65" s="1" customFormat="1" ht="16.5" customHeight="1">
      <c r="B233" s="132"/>
      <c r="C233" s="171" t="s">
        <v>668</v>
      </c>
      <c r="D233" s="171" t="s">
        <v>193</v>
      </c>
      <c r="E233" s="172" t="s">
        <v>2669</v>
      </c>
      <c r="F233" s="173" t="s">
        <v>2670</v>
      </c>
      <c r="G233" s="174" t="s">
        <v>212</v>
      </c>
      <c r="H233" s="175">
        <v>6</v>
      </c>
      <c r="I233" s="176"/>
      <c r="J233" s="177">
        <f>ROUND(I233*H233,2)</f>
        <v>0</v>
      </c>
      <c r="K233" s="173" t="s">
        <v>2548</v>
      </c>
      <c r="L233" s="178"/>
      <c r="M233" s="179" t="s">
        <v>3</v>
      </c>
      <c r="N233" s="180" t="s">
        <v>44</v>
      </c>
      <c r="P233" s="142">
        <f>O233*H233</f>
        <v>0</v>
      </c>
      <c r="Q233" s="142">
        <v>0</v>
      </c>
      <c r="R233" s="142">
        <f>Q233*H233</f>
        <v>0</v>
      </c>
      <c r="S233" s="142">
        <v>0</v>
      </c>
      <c r="T233" s="143">
        <f>S233*H233</f>
        <v>0</v>
      </c>
      <c r="AR233" s="144" t="s">
        <v>488</v>
      </c>
      <c r="AT233" s="144" t="s">
        <v>193</v>
      </c>
      <c r="AU233" s="144" t="s">
        <v>82</v>
      </c>
      <c r="AY233" s="18" t="s">
        <v>161</v>
      </c>
      <c r="BE233" s="145">
        <f>IF(N233="základní",J233,0)</f>
        <v>0</v>
      </c>
      <c r="BF233" s="145">
        <f>IF(N233="snížená",J233,0)</f>
        <v>0</v>
      </c>
      <c r="BG233" s="145">
        <f>IF(N233="zákl. přenesená",J233,0)</f>
        <v>0</v>
      </c>
      <c r="BH233" s="145">
        <f>IF(N233="sníž. přenesená",J233,0)</f>
        <v>0</v>
      </c>
      <c r="BI233" s="145">
        <f>IF(N233="nulová",J233,0)</f>
        <v>0</v>
      </c>
      <c r="BJ233" s="18" t="s">
        <v>80</v>
      </c>
      <c r="BK233" s="145">
        <f>ROUND(I233*H233,2)</f>
        <v>0</v>
      </c>
      <c r="BL233" s="18" t="s">
        <v>310</v>
      </c>
      <c r="BM233" s="144" t="s">
        <v>843</v>
      </c>
    </row>
    <row r="234" spans="2:51" s="13" customFormat="1" ht="12">
      <c r="B234" s="157"/>
      <c r="D234" s="151" t="s">
        <v>173</v>
      </c>
      <c r="E234" s="158" t="s">
        <v>3</v>
      </c>
      <c r="F234" s="159" t="s">
        <v>223</v>
      </c>
      <c r="H234" s="160">
        <v>6</v>
      </c>
      <c r="I234" s="161"/>
      <c r="L234" s="157"/>
      <c r="M234" s="162"/>
      <c r="T234" s="163"/>
      <c r="AT234" s="158" t="s">
        <v>173</v>
      </c>
      <c r="AU234" s="158" t="s">
        <v>82</v>
      </c>
      <c r="AV234" s="13" t="s">
        <v>82</v>
      </c>
      <c r="AW234" s="13" t="s">
        <v>32</v>
      </c>
      <c r="AX234" s="13" t="s">
        <v>73</v>
      </c>
      <c r="AY234" s="158" t="s">
        <v>161</v>
      </c>
    </row>
    <row r="235" spans="2:51" s="14" customFormat="1" ht="12">
      <c r="B235" s="164"/>
      <c r="D235" s="151" t="s">
        <v>173</v>
      </c>
      <c r="E235" s="165" t="s">
        <v>3</v>
      </c>
      <c r="F235" s="166" t="s">
        <v>192</v>
      </c>
      <c r="H235" s="167">
        <v>6</v>
      </c>
      <c r="I235" s="168"/>
      <c r="L235" s="164"/>
      <c r="M235" s="169"/>
      <c r="T235" s="170"/>
      <c r="AT235" s="165" t="s">
        <v>173</v>
      </c>
      <c r="AU235" s="165" t="s">
        <v>82</v>
      </c>
      <c r="AV235" s="14" t="s">
        <v>169</v>
      </c>
      <c r="AW235" s="14" t="s">
        <v>32</v>
      </c>
      <c r="AX235" s="14" t="s">
        <v>80</v>
      </c>
      <c r="AY235" s="165" t="s">
        <v>161</v>
      </c>
    </row>
    <row r="236" spans="2:65" s="1" customFormat="1" ht="16.5" customHeight="1">
      <c r="B236" s="132"/>
      <c r="C236" s="133" t="s">
        <v>672</v>
      </c>
      <c r="D236" s="133" t="s">
        <v>164</v>
      </c>
      <c r="E236" s="134" t="s">
        <v>2671</v>
      </c>
      <c r="F236" s="135" t="s">
        <v>2672</v>
      </c>
      <c r="G236" s="136" t="s">
        <v>2643</v>
      </c>
      <c r="H236" s="137">
        <v>5</v>
      </c>
      <c r="I236" s="138"/>
      <c r="J236" s="139">
        <f>ROUND(I236*H236,2)</f>
        <v>0</v>
      </c>
      <c r="K236" s="135" t="s">
        <v>2548</v>
      </c>
      <c r="L236" s="33"/>
      <c r="M236" s="140" t="s">
        <v>3</v>
      </c>
      <c r="N236" s="141" t="s">
        <v>44</v>
      </c>
      <c r="P236" s="142">
        <f>O236*H236</f>
        <v>0</v>
      </c>
      <c r="Q236" s="142">
        <v>0</v>
      </c>
      <c r="R236" s="142">
        <f>Q236*H236</f>
        <v>0</v>
      </c>
      <c r="S236" s="142">
        <v>0</v>
      </c>
      <c r="T236" s="143">
        <f>S236*H236</f>
        <v>0</v>
      </c>
      <c r="AR236" s="144" t="s">
        <v>310</v>
      </c>
      <c r="AT236" s="144" t="s">
        <v>164</v>
      </c>
      <c r="AU236" s="144" t="s">
        <v>82</v>
      </c>
      <c r="AY236" s="18" t="s">
        <v>161</v>
      </c>
      <c r="BE236" s="145">
        <f>IF(N236="základní",J236,0)</f>
        <v>0</v>
      </c>
      <c r="BF236" s="145">
        <f>IF(N236="snížená",J236,0)</f>
        <v>0</v>
      </c>
      <c r="BG236" s="145">
        <f>IF(N236="zákl. přenesená",J236,0)</f>
        <v>0</v>
      </c>
      <c r="BH236" s="145">
        <f>IF(N236="sníž. přenesená",J236,0)</f>
        <v>0</v>
      </c>
      <c r="BI236" s="145">
        <f>IF(N236="nulová",J236,0)</f>
        <v>0</v>
      </c>
      <c r="BJ236" s="18" t="s">
        <v>80</v>
      </c>
      <c r="BK236" s="145">
        <f>ROUND(I236*H236,2)</f>
        <v>0</v>
      </c>
      <c r="BL236" s="18" t="s">
        <v>310</v>
      </c>
      <c r="BM236" s="144" t="s">
        <v>852</v>
      </c>
    </row>
    <row r="237" spans="2:51" s="13" customFormat="1" ht="12">
      <c r="B237" s="157"/>
      <c r="D237" s="151" t="s">
        <v>173</v>
      </c>
      <c r="E237" s="158" t="s">
        <v>3</v>
      </c>
      <c r="F237" s="159" t="s">
        <v>216</v>
      </c>
      <c r="H237" s="160">
        <v>5</v>
      </c>
      <c r="I237" s="161"/>
      <c r="L237" s="157"/>
      <c r="M237" s="162"/>
      <c r="T237" s="163"/>
      <c r="AT237" s="158" t="s">
        <v>173</v>
      </c>
      <c r="AU237" s="158" t="s">
        <v>82</v>
      </c>
      <c r="AV237" s="13" t="s">
        <v>82</v>
      </c>
      <c r="AW237" s="13" t="s">
        <v>32</v>
      </c>
      <c r="AX237" s="13" t="s">
        <v>73</v>
      </c>
      <c r="AY237" s="158" t="s">
        <v>161</v>
      </c>
    </row>
    <row r="238" spans="2:51" s="14" customFormat="1" ht="12">
      <c r="B238" s="164"/>
      <c r="D238" s="151" t="s">
        <v>173</v>
      </c>
      <c r="E238" s="165" t="s">
        <v>3</v>
      </c>
      <c r="F238" s="166" t="s">
        <v>192</v>
      </c>
      <c r="H238" s="167">
        <v>5</v>
      </c>
      <c r="I238" s="168"/>
      <c r="L238" s="164"/>
      <c r="M238" s="169"/>
      <c r="T238" s="170"/>
      <c r="AT238" s="165" t="s">
        <v>173</v>
      </c>
      <c r="AU238" s="165" t="s">
        <v>82</v>
      </c>
      <c r="AV238" s="14" t="s">
        <v>169</v>
      </c>
      <c r="AW238" s="14" t="s">
        <v>32</v>
      </c>
      <c r="AX238" s="14" t="s">
        <v>80</v>
      </c>
      <c r="AY238" s="165" t="s">
        <v>161</v>
      </c>
    </row>
    <row r="239" spans="2:65" s="1" customFormat="1" ht="16.5" customHeight="1">
      <c r="B239" s="132"/>
      <c r="C239" s="171" t="s">
        <v>676</v>
      </c>
      <c r="D239" s="171" t="s">
        <v>193</v>
      </c>
      <c r="E239" s="172" t="s">
        <v>2673</v>
      </c>
      <c r="F239" s="173" t="s">
        <v>2674</v>
      </c>
      <c r="G239" s="174" t="s">
        <v>212</v>
      </c>
      <c r="H239" s="175">
        <v>5</v>
      </c>
      <c r="I239" s="176"/>
      <c r="J239" s="177">
        <f>ROUND(I239*H239,2)</f>
        <v>0</v>
      </c>
      <c r="K239" s="173" t="s">
        <v>2548</v>
      </c>
      <c r="L239" s="178"/>
      <c r="M239" s="179" t="s">
        <v>3</v>
      </c>
      <c r="N239" s="180" t="s">
        <v>44</v>
      </c>
      <c r="P239" s="142">
        <f>O239*H239</f>
        <v>0</v>
      </c>
      <c r="Q239" s="142">
        <v>0</v>
      </c>
      <c r="R239" s="142">
        <f>Q239*H239</f>
        <v>0</v>
      </c>
      <c r="S239" s="142">
        <v>0</v>
      </c>
      <c r="T239" s="143">
        <f>S239*H239</f>
        <v>0</v>
      </c>
      <c r="AR239" s="144" t="s">
        <v>488</v>
      </c>
      <c r="AT239" s="144" t="s">
        <v>193</v>
      </c>
      <c r="AU239" s="144" t="s">
        <v>82</v>
      </c>
      <c r="AY239" s="18" t="s">
        <v>161</v>
      </c>
      <c r="BE239" s="145">
        <f>IF(N239="základní",J239,0)</f>
        <v>0</v>
      </c>
      <c r="BF239" s="145">
        <f>IF(N239="snížená",J239,0)</f>
        <v>0</v>
      </c>
      <c r="BG239" s="145">
        <f>IF(N239="zákl. přenesená",J239,0)</f>
        <v>0</v>
      </c>
      <c r="BH239" s="145">
        <f>IF(N239="sníž. přenesená",J239,0)</f>
        <v>0</v>
      </c>
      <c r="BI239" s="145">
        <f>IF(N239="nulová",J239,0)</f>
        <v>0</v>
      </c>
      <c r="BJ239" s="18" t="s">
        <v>80</v>
      </c>
      <c r="BK239" s="145">
        <f>ROUND(I239*H239,2)</f>
        <v>0</v>
      </c>
      <c r="BL239" s="18" t="s">
        <v>310</v>
      </c>
      <c r="BM239" s="144" t="s">
        <v>861</v>
      </c>
    </row>
    <row r="240" spans="2:51" s="13" customFormat="1" ht="12">
      <c r="B240" s="157"/>
      <c r="D240" s="151" t="s">
        <v>173</v>
      </c>
      <c r="E240" s="158" t="s">
        <v>3</v>
      </c>
      <c r="F240" s="159" t="s">
        <v>216</v>
      </c>
      <c r="H240" s="160">
        <v>5</v>
      </c>
      <c r="I240" s="161"/>
      <c r="L240" s="157"/>
      <c r="M240" s="162"/>
      <c r="T240" s="163"/>
      <c r="AT240" s="158" t="s">
        <v>173</v>
      </c>
      <c r="AU240" s="158" t="s">
        <v>82</v>
      </c>
      <c r="AV240" s="13" t="s">
        <v>82</v>
      </c>
      <c r="AW240" s="13" t="s">
        <v>32</v>
      </c>
      <c r="AX240" s="13" t="s">
        <v>73</v>
      </c>
      <c r="AY240" s="158" t="s">
        <v>161</v>
      </c>
    </row>
    <row r="241" spans="2:51" s="14" customFormat="1" ht="12">
      <c r="B241" s="164"/>
      <c r="D241" s="151" t="s">
        <v>173</v>
      </c>
      <c r="E241" s="165" t="s">
        <v>3</v>
      </c>
      <c r="F241" s="166" t="s">
        <v>192</v>
      </c>
      <c r="H241" s="167">
        <v>5</v>
      </c>
      <c r="I241" s="168"/>
      <c r="L241" s="164"/>
      <c r="M241" s="169"/>
      <c r="T241" s="170"/>
      <c r="AT241" s="165" t="s">
        <v>173</v>
      </c>
      <c r="AU241" s="165" t="s">
        <v>82</v>
      </c>
      <c r="AV241" s="14" t="s">
        <v>169</v>
      </c>
      <c r="AW241" s="14" t="s">
        <v>32</v>
      </c>
      <c r="AX241" s="14" t="s">
        <v>80</v>
      </c>
      <c r="AY241" s="165" t="s">
        <v>161</v>
      </c>
    </row>
    <row r="242" spans="2:65" s="1" customFormat="1" ht="16.5" customHeight="1">
      <c r="B242" s="132"/>
      <c r="C242" s="133" t="s">
        <v>680</v>
      </c>
      <c r="D242" s="133" t="s">
        <v>164</v>
      </c>
      <c r="E242" s="134" t="s">
        <v>2675</v>
      </c>
      <c r="F242" s="135" t="s">
        <v>2676</v>
      </c>
      <c r="G242" s="136" t="s">
        <v>212</v>
      </c>
      <c r="H242" s="137">
        <v>5</v>
      </c>
      <c r="I242" s="138"/>
      <c r="J242" s="139">
        <f>ROUND(I242*H242,2)</f>
        <v>0</v>
      </c>
      <c r="K242" s="135" t="s">
        <v>2548</v>
      </c>
      <c r="L242" s="33"/>
      <c r="M242" s="140" t="s">
        <v>3</v>
      </c>
      <c r="N242" s="141" t="s">
        <v>44</v>
      </c>
      <c r="P242" s="142">
        <f>O242*H242</f>
        <v>0</v>
      </c>
      <c r="Q242" s="142">
        <v>0</v>
      </c>
      <c r="R242" s="142">
        <f>Q242*H242</f>
        <v>0</v>
      </c>
      <c r="S242" s="142">
        <v>0</v>
      </c>
      <c r="T242" s="143">
        <f>S242*H242</f>
        <v>0</v>
      </c>
      <c r="AR242" s="144" t="s">
        <v>310</v>
      </c>
      <c r="AT242" s="144" t="s">
        <v>164</v>
      </c>
      <c r="AU242" s="144" t="s">
        <v>82</v>
      </c>
      <c r="AY242" s="18" t="s">
        <v>161</v>
      </c>
      <c r="BE242" s="145">
        <f>IF(N242="základní",J242,0)</f>
        <v>0</v>
      </c>
      <c r="BF242" s="145">
        <f>IF(N242="snížená",J242,0)</f>
        <v>0</v>
      </c>
      <c r="BG242" s="145">
        <f>IF(N242="zákl. přenesená",J242,0)</f>
        <v>0</v>
      </c>
      <c r="BH242" s="145">
        <f>IF(N242="sníž. přenesená",J242,0)</f>
        <v>0</v>
      </c>
      <c r="BI242" s="145">
        <f>IF(N242="nulová",J242,0)</f>
        <v>0</v>
      </c>
      <c r="BJ242" s="18" t="s">
        <v>80</v>
      </c>
      <c r="BK242" s="145">
        <f>ROUND(I242*H242,2)</f>
        <v>0</v>
      </c>
      <c r="BL242" s="18" t="s">
        <v>310</v>
      </c>
      <c r="BM242" s="144" t="s">
        <v>869</v>
      </c>
    </row>
    <row r="243" spans="2:51" s="13" customFormat="1" ht="12">
      <c r="B243" s="157"/>
      <c r="D243" s="151" t="s">
        <v>173</v>
      </c>
      <c r="E243" s="158" t="s">
        <v>3</v>
      </c>
      <c r="F243" s="159" t="s">
        <v>216</v>
      </c>
      <c r="H243" s="160">
        <v>5</v>
      </c>
      <c r="I243" s="161"/>
      <c r="L243" s="157"/>
      <c r="M243" s="162"/>
      <c r="T243" s="163"/>
      <c r="AT243" s="158" t="s">
        <v>173</v>
      </c>
      <c r="AU243" s="158" t="s">
        <v>82</v>
      </c>
      <c r="AV243" s="13" t="s">
        <v>82</v>
      </c>
      <c r="AW243" s="13" t="s">
        <v>32</v>
      </c>
      <c r="AX243" s="13" t="s">
        <v>73</v>
      </c>
      <c r="AY243" s="158" t="s">
        <v>161</v>
      </c>
    </row>
    <row r="244" spans="2:51" s="14" customFormat="1" ht="12">
      <c r="B244" s="164"/>
      <c r="D244" s="151" t="s">
        <v>173</v>
      </c>
      <c r="E244" s="165" t="s">
        <v>3</v>
      </c>
      <c r="F244" s="166" t="s">
        <v>192</v>
      </c>
      <c r="H244" s="167">
        <v>5</v>
      </c>
      <c r="I244" s="168"/>
      <c r="L244" s="164"/>
      <c r="M244" s="169"/>
      <c r="T244" s="170"/>
      <c r="AT244" s="165" t="s">
        <v>173</v>
      </c>
      <c r="AU244" s="165" t="s">
        <v>82</v>
      </c>
      <c r="AV244" s="14" t="s">
        <v>169</v>
      </c>
      <c r="AW244" s="14" t="s">
        <v>32</v>
      </c>
      <c r="AX244" s="14" t="s">
        <v>80</v>
      </c>
      <c r="AY244" s="165" t="s">
        <v>161</v>
      </c>
    </row>
    <row r="245" spans="2:65" s="1" customFormat="1" ht="16.5" customHeight="1">
      <c r="B245" s="132"/>
      <c r="C245" s="171" t="s">
        <v>691</v>
      </c>
      <c r="D245" s="171" t="s">
        <v>193</v>
      </c>
      <c r="E245" s="172" t="s">
        <v>2677</v>
      </c>
      <c r="F245" s="173" t="s">
        <v>2678</v>
      </c>
      <c r="G245" s="174" t="s">
        <v>212</v>
      </c>
      <c r="H245" s="175">
        <v>5</v>
      </c>
      <c r="I245" s="176"/>
      <c r="J245" s="177">
        <f>ROUND(I245*H245,2)</f>
        <v>0</v>
      </c>
      <c r="K245" s="173" t="s">
        <v>2548</v>
      </c>
      <c r="L245" s="178"/>
      <c r="M245" s="179" t="s">
        <v>3</v>
      </c>
      <c r="N245" s="180" t="s">
        <v>44</v>
      </c>
      <c r="P245" s="142">
        <f>O245*H245</f>
        <v>0</v>
      </c>
      <c r="Q245" s="142">
        <v>0</v>
      </c>
      <c r="R245" s="142">
        <f>Q245*H245</f>
        <v>0</v>
      </c>
      <c r="S245" s="142">
        <v>0</v>
      </c>
      <c r="T245" s="143">
        <f>S245*H245</f>
        <v>0</v>
      </c>
      <c r="AR245" s="144" t="s">
        <v>488</v>
      </c>
      <c r="AT245" s="144" t="s">
        <v>193</v>
      </c>
      <c r="AU245" s="144" t="s">
        <v>82</v>
      </c>
      <c r="AY245" s="18" t="s">
        <v>161</v>
      </c>
      <c r="BE245" s="145">
        <f>IF(N245="základní",J245,0)</f>
        <v>0</v>
      </c>
      <c r="BF245" s="145">
        <f>IF(N245="snížená",J245,0)</f>
        <v>0</v>
      </c>
      <c r="BG245" s="145">
        <f>IF(N245="zákl. přenesená",J245,0)</f>
        <v>0</v>
      </c>
      <c r="BH245" s="145">
        <f>IF(N245="sníž. přenesená",J245,0)</f>
        <v>0</v>
      </c>
      <c r="BI245" s="145">
        <f>IF(N245="nulová",J245,0)</f>
        <v>0</v>
      </c>
      <c r="BJ245" s="18" t="s">
        <v>80</v>
      </c>
      <c r="BK245" s="145">
        <f>ROUND(I245*H245,2)</f>
        <v>0</v>
      </c>
      <c r="BL245" s="18" t="s">
        <v>310</v>
      </c>
      <c r="BM245" s="144" t="s">
        <v>877</v>
      </c>
    </row>
    <row r="246" spans="2:51" s="13" customFormat="1" ht="12">
      <c r="B246" s="157"/>
      <c r="D246" s="151" t="s">
        <v>173</v>
      </c>
      <c r="E246" s="158" t="s">
        <v>3</v>
      </c>
      <c r="F246" s="159" t="s">
        <v>216</v>
      </c>
      <c r="H246" s="160">
        <v>5</v>
      </c>
      <c r="I246" s="161"/>
      <c r="L246" s="157"/>
      <c r="M246" s="162"/>
      <c r="T246" s="163"/>
      <c r="AT246" s="158" t="s">
        <v>173</v>
      </c>
      <c r="AU246" s="158" t="s">
        <v>82</v>
      </c>
      <c r="AV246" s="13" t="s">
        <v>82</v>
      </c>
      <c r="AW246" s="13" t="s">
        <v>32</v>
      </c>
      <c r="AX246" s="13" t="s">
        <v>73</v>
      </c>
      <c r="AY246" s="158" t="s">
        <v>161</v>
      </c>
    </row>
    <row r="247" spans="2:51" s="14" customFormat="1" ht="12">
      <c r="B247" s="164"/>
      <c r="D247" s="151" t="s">
        <v>173</v>
      </c>
      <c r="E247" s="165" t="s">
        <v>3</v>
      </c>
      <c r="F247" s="166" t="s">
        <v>192</v>
      </c>
      <c r="H247" s="167">
        <v>5</v>
      </c>
      <c r="I247" s="168"/>
      <c r="L247" s="164"/>
      <c r="M247" s="169"/>
      <c r="T247" s="170"/>
      <c r="AT247" s="165" t="s">
        <v>173</v>
      </c>
      <c r="AU247" s="165" t="s">
        <v>82</v>
      </c>
      <c r="AV247" s="14" t="s">
        <v>169</v>
      </c>
      <c r="AW247" s="14" t="s">
        <v>32</v>
      </c>
      <c r="AX247" s="14" t="s">
        <v>80</v>
      </c>
      <c r="AY247" s="165" t="s">
        <v>161</v>
      </c>
    </row>
    <row r="248" spans="2:65" s="1" customFormat="1" ht="16.5" customHeight="1">
      <c r="B248" s="132"/>
      <c r="C248" s="171" t="s">
        <v>696</v>
      </c>
      <c r="D248" s="171" t="s">
        <v>193</v>
      </c>
      <c r="E248" s="172" t="s">
        <v>2679</v>
      </c>
      <c r="F248" s="173" t="s">
        <v>2680</v>
      </c>
      <c r="G248" s="174" t="s">
        <v>212</v>
      </c>
      <c r="H248" s="175">
        <v>5</v>
      </c>
      <c r="I248" s="176"/>
      <c r="J248" s="177">
        <f>ROUND(I248*H248,2)</f>
        <v>0</v>
      </c>
      <c r="K248" s="173" t="s">
        <v>2548</v>
      </c>
      <c r="L248" s="178"/>
      <c r="M248" s="179" t="s">
        <v>3</v>
      </c>
      <c r="N248" s="180" t="s">
        <v>44</v>
      </c>
      <c r="P248" s="142">
        <f>O248*H248</f>
        <v>0</v>
      </c>
      <c r="Q248" s="142">
        <v>0</v>
      </c>
      <c r="R248" s="142">
        <f>Q248*H248</f>
        <v>0</v>
      </c>
      <c r="S248" s="142">
        <v>0</v>
      </c>
      <c r="T248" s="143">
        <f>S248*H248</f>
        <v>0</v>
      </c>
      <c r="AR248" s="144" t="s">
        <v>488</v>
      </c>
      <c r="AT248" s="144" t="s">
        <v>193</v>
      </c>
      <c r="AU248" s="144" t="s">
        <v>82</v>
      </c>
      <c r="AY248" s="18" t="s">
        <v>161</v>
      </c>
      <c r="BE248" s="145">
        <f>IF(N248="základní",J248,0)</f>
        <v>0</v>
      </c>
      <c r="BF248" s="145">
        <f>IF(N248="snížená",J248,0)</f>
        <v>0</v>
      </c>
      <c r="BG248" s="145">
        <f>IF(N248="zákl. přenesená",J248,0)</f>
        <v>0</v>
      </c>
      <c r="BH248" s="145">
        <f>IF(N248="sníž. přenesená",J248,0)</f>
        <v>0</v>
      </c>
      <c r="BI248" s="145">
        <f>IF(N248="nulová",J248,0)</f>
        <v>0</v>
      </c>
      <c r="BJ248" s="18" t="s">
        <v>80</v>
      </c>
      <c r="BK248" s="145">
        <f>ROUND(I248*H248,2)</f>
        <v>0</v>
      </c>
      <c r="BL248" s="18" t="s">
        <v>310</v>
      </c>
      <c r="BM248" s="144" t="s">
        <v>887</v>
      </c>
    </row>
    <row r="249" spans="2:51" s="13" customFormat="1" ht="12">
      <c r="B249" s="157"/>
      <c r="D249" s="151" t="s">
        <v>173</v>
      </c>
      <c r="E249" s="158" t="s">
        <v>3</v>
      </c>
      <c r="F249" s="159" t="s">
        <v>216</v>
      </c>
      <c r="H249" s="160">
        <v>5</v>
      </c>
      <c r="I249" s="161"/>
      <c r="L249" s="157"/>
      <c r="M249" s="162"/>
      <c r="T249" s="163"/>
      <c r="AT249" s="158" t="s">
        <v>173</v>
      </c>
      <c r="AU249" s="158" t="s">
        <v>82</v>
      </c>
      <c r="AV249" s="13" t="s">
        <v>82</v>
      </c>
      <c r="AW249" s="13" t="s">
        <v>32</v>
      </c>
      <c r="AX249" s="13" t="s">
        <v>73</v>
      </c>
      <c r="AY249" s="158" t="s">
        <v>161</v>
      </c>
    </row>
    <row r="250" spans="2:51" s="14" customFormat="1" ht="12">
      <c r="B250" s="164"/>
      <c r="D250" s="151" t="s">
        <v>173</v>
      </c>
      <c r="E250" s="165" t="s">
        <v>3</v>
      </c>
      <c r="F250" s="166" t="s">
        <v>192</v>
      </c>
      <c r="H250" s="167">
        <v>5</v>
      </c>
      <c r="I250" s="168"/>
      <c r="L250" s="164"/>
      <c r="M250" s="169"/>
      <c r="T250" s="170"/>
      <c r="AT250" s="165" t="s">
        <v>173</v>
      </c>
      <c r="AU250" s="165" t="s">
        <v>82</v>
      </c>
      <c r="AV250" s="14" t="s">
        <v>169</v>
      </c>
      <c r="AW250" s="14" t="s">
        <v>32</v>
      </c>
      <c r="AX250" s="14" t="s">
        <v>80</v>
      </c>
      <c r="AY250" s="165" t="s">
        <v>161</v>
      </c>
    </row>
    <row r="251" spans="2:65" s="1" customFormat="1" ht="16.5" customHeight="1">
      <c r="B251" s="132"/>
      <c r="C251" s="171" t="s">
        <v>294</v>
      </c>
      <c r="D251" s="171" t="s">
        <v>193</v>
      </c>
      <c r="E251" s="172" t="s">
        <v>2681</v>
      </c>
      <c r="F251" s="173" t="s">
        <v>2682</v>
      </c>
      <c r="G251" s="174" t="s">
        <v>212</v>
      </c>
      <c r="H251" s="175">
        <v>1</v>
      </c>
      <c r="I251" s="176"/>
      <c r="J251" s="177">
        <f>ROUND(I251*H251,2)</f>
        <v>0</v>
      </c>
      <c r="K251" s="173" t="s">
        <v>2548</v>
      </c>
      <c r="L251" s="178"/>
      <c r="M251" s="179" t="s">
        <v>3</v>
      </c>
      <c r="N251" s="180" t="s">
        <v>44</v>
      </c>
      <c r="P251" s="142">
        <f>O251*H251</f>
        <v>0</v>
      </c>
      <c r="Q251" s="142">
        <v>0</v>
      </c>
      <c r="R251" s="142">
        <f>Q251*H251</f>
        <v>0</v>
      </c>
      <c r="S251" s="142">
        <v>0</v>
      </c>
      <c r="T251" s="143">
        <f>S251*H251</f>
        <v>0</v>
      </c>
      <c r="AR251" s="144" t="s">
        <v>488</v>
      </c>
      <c r="AT251" s="144" t="s">
        <v>193</v>
      </c>
      <c r="AU251" s="144" t="s">
        <v>82</v>
      </c>
      <c r="AY251" s="18" t="s">
        <v>161</v>
      </c>
      <c r="BE251" s="145">
        <f>IF(N251="základní",J251,0)</f>
        <v>0</v>
      </c>
      <c r="BF251" s="145">
        <f>IF(N251="snížená",J251,0)</f>
        <v>0</v>
      </c>
      <c r="BG251" s="145">
        <f>IF(N251="zákl. přenesená",J251,0)</f>
        <v>0</v>
      </c>
      <c r="BH251" s="145">
        <f>IF(N251="sníž. přenesená",J251,0)</f>
        <v>0</v>
      </c>
      <c r="BI251" s="145">
        <f>IF(N251="nulová",J251,0)</f>
        <v>0</v>
      </c>
      <c r="BJ251" s="18" t="s">
        <v>80</v>
      </c>
      <c r="BK251" s="145">
        <f>ROUND(I251*H251,2)</f>
        <v>0</v>
      </c>
      <c r="BL251" s="18" t="s">
        <v>310</v>
      </c>
      <c r="BM251" s="144" t="s">
        <v>903</v>
      </c>
    </row>
    <row r="252" spans="2:51" s="13" customFormat="1" ht="12">
      <c r="B252" s="157"/>
      <c r="D252" s="151" t="s">
        <v>173</v>
      </c>
      <c r="E252" s="158" t="s">
        <v>3</v>
      </c>
      <c r="F252" s="159" t="s">
        <v>80</v>
      </c>
      <c r="H252" s="160">
        <v>1</v>
      </c>
      <c r="I252" s="161"/>
      <c r="L252" s="157"/>
      <c r="M252" s="162"/>
      <c r="T252" s="163"/>
      <c r="AT252" s="158" t="s">
        <v>173</v>
      </c>
      <c r="AU252" s="158" t="s">
        <v>82</v>
      </c>
      <c r="AV252" s="13" t="s">
        <v>82</v>
      </c>
      <c r="AW252" s="13" t="s">
        <v>32</v>
      </c>
      <c r="AX252" s="13" t="s">
        <v>73</v>
      </c>
      <c r="AY252" s="158" t="s">
        <v>161</v>
      </c>
    </row>
    <row r="253" spans="2:51" s="14" customFormat="1" ht="12">
      <c r="B253" s="164"/>
      <c r="D253" s="151" t="s">
        <v>173</v>
      </c>
      <c r="E253" s="165" t="s">
        <v>3</v>
      </c>
      <c r="F253" s="166" t="s">
        <v>192</v>
      </c>
      <c r="H253" s="167">
        <v>1</v>
      </c>
      <c r="I253" s="168"/>
      <c r="L253" s="164"/>
      <c r="M253" s="169"/>
      <c r="T253" s="170"/>
      <c r="AT253" s="165" t="s">
        <v>173</v>
      </c>
      <c r="AU253" s="165" t="s">
        <v>82</v>
      </c>
      <c r="AV253" s="14" t="s">
        <v>169</v>
      </c>
      <c r="AW253" s="14" t="s">
        <v>32</v>
      </c>
      <c r="AX253" s="14" t="s">
        <v>80</v>
      </c>
      <c r="AY253" s="165" t="s">
        <v>161</v>
      </c>
    </row>
    <row r="254" spans="2:65" s="1" customFormat="1" ht="16.5" customHeight="1">
      <c r="B254" s="132"/>
      <c r="C254" s="133" t="s">
        <v>712</v>
      </c>
      <c r="D254" s="133" t="s">
        <v>164</v>
      </c>
      <c r="E254" s="134" t="s">
        <v>2683</v>
      </c>
      <c r="F254" s="135" t="s">
        <v>2684</v>
      </c>
      <c r="G254" s="136" t="s">
        <v>2643</v>
      </c>
      <c r="H254" s="137">
        <v>1</v>
      </c>
      <c r="I254" s="138"/>
      <c r="J254" s="139">
        <f>ROUND(I254*H254,2)</f>
        <v>0</v>
      </c>
      <c r="K254" s="135" t="s">
        <v>2548</v>
      </c>
      <c r="L254" s="33"/>
      <c r="M254" s="140" t="s">
        <v>3</v>
      </c>
      <c r="N254" s="141" t="s">
        <v>44</v>
      </c>
      <c r="P254" s="142">
        <f>O254*H254</f>
        <v>0</v>
      </c>
      <c r="Q254" s="142">
        <v>0</v>
      </c>
      <c r="R254" s="142">
        <f>Q254*H254</f>
        <v>0</v>
      </c>
      <c r="S254" s="142">
        <v>0</v>
      </c>
      <c r="T254" s="143">
        <f>S254*H254</f>
        <v>0</v>
      </c>
      <c r="AR254" s="144" t="s">
        <v>310</v>
      </c>
      <c r="AT254" s="144" t="s">
        <v>164</v>
      </c>
      <c r="AU254" s="144" t="s">
        <v>82</v>
      </c>
      <c r="AY254" s="18" t="s">
        <v>161</v>
      </c>
      <c r="BE254" s="145">
        <f>IF(N254="základní",J254,0)</f>
        <v>0</v>
      </c>
      <c r="BF254" s="145">
        <f>IF(N254="snížená",J254,0)</f>
        <v>0</v>
      </c>
      <c r="BG254" s="145">
        <f>IF(N254="zákl. přenesená",J254,0)</f>
        <v>0</v>
      </c>
      <c r="BH254" s="145">
        <f>IF(N254="sníž. přenesená",J254,0)</f>
        <v>0</v>
      </c>
      <c r="BI254" s="145">
        <f>IF(N254="nulová",J254,0)</f>
        <v>0</v>
      </c>
      <c r="BJ254" s="18" t="s">
        <v>80</v>
      </c>
      <c r="BK254" s="145">
        <f>ROUND(I254*H254,2)</f>
        <v>0</v>
      </c>
      <c r="BL254" s="18" t="s">
        <v>310</v>
      </c>
      <c r="BM254" s="144" t="s">
        <v>931</v>
      </c>
    </row>
    <row r="255" spans="2:51" s="13" customFormat="1" ht="12">
      <c r="B255" s="157"/>
      <c r="D255" s="151" t="s">
        <v>173</v>
      </c>
      <c r="E255" s="158" t="s">
        <v>3</v>
      </c>
      <c r="F255" s="159" t="s">
        <v>80</v>
      </c>
      <c r="H255" s="160">
        <v>1</v>
      </c>
      <c r="I255" s="161"/>
      <c r="L255" s="157"/>
      <c r="M255" s="162"/>
      <c r="T255" s="163"/>
      <c r="AT255" s="158" t="s">
        <v>173</v>
      </c>
      <c r="AU255" s="158" t="s">
        <v>82</v>
      </c>
      <c r="AV255" s="13" t="s">
        <v>82</v>
      </c>
      <c r="AW255" s="13" t="s">
        <v>32</v>
      </c>
      <c r="AX255" s="13" t="s">
        <v>73</v>
      </c>
      <c r="AY255" s="158" t="s">
        <v>161</v>
      </c>
    </row>
    <row r="256" spans="2:51" s="14" customFormat="1" ht="12">
      <c r="B256" s="164"/>
      <c r="D256" s="151" t="s">
        <v>173</v>
      </c>
      <c r="E256" s="165" t="s">
        <v>3</v>
      </c>
      <c r="F256" s="166" t="s">
        <v>192</v>
      </c>
      <c r="H256" s="167">
        <v>1</v>
      </c>
      <c r="I256" s="168"/>
      <c r="L256" s="164"/>
      <c r="M256" s="169"/>
      <c r="T256" s="170"/>
      <c r="AT256" s="165" t="s">
        <v>173</v>
      </c>
      <c r="AU256" s="165" t="s">
        <v>82</v>
      </c>
      <c r="AV256" s="14" t="s">
        <v>169</v>
      </c>
      <c r="AW256" s="14" t="s">
        <v>32</v>
      </c>
      <c r="AX256" s="14" t="s">
        <v>80</v>
      </c>
      <c r="AY256" s="165" t="s">
        <v>161</v>
      </c>
    </row>
    <row r="257" spans="2:65" s="1" customFormat="1" ht="24.2" customHeight="1">
      <c r="B257" s="132"/>
      <c r="C257" s="133" t="s">
        <v>720</v>
      </c>
      <c r="D257" s="133" t="s">
        <v>164</v>
      </c>
      <c r="E257" s="134" t="s">
        <v>2685</v>
      </c>
      <c r="F257" s="135" t="s">
        <v>2686</v>
      </c>
      <c r="G257" s="136" t="s">
        <v>212</v>
      </c>
      <c r="H257" s="137">
        <v>1</v>
      </c>
      <c r="I257" s="138"/>
      <c r="J257" s="139">
        <f>ROUND(I257*H257,2)</f>
        <v>0</v>
      </c>
      <c r="K257" s="135" t="s">
        <v>2548</v>
      </c>
      <c r="L257" s="33"/>
      <c r="M257" s="140" t="s">
        <v>3</v>
      </c>
      <c r="N257" s="141" t="s">
        <v>44</v>
      </c>
      <c r="P257" s="142">
        <f>O257*H257</f>
        <v>0</v>
      </c>
      <c r="Q257" s="142">
        <v>0</v>
      </c>
      <c r="R257" s="142">
        <f>Q257*H257</f>
        <v>0</v>
      </c>
      <c r="S257" s="142">
        <v>0</v>
      </c>
      <c r="T257" s="143">
        <f>S257*H257</f>
        <v>0</v>
      </c>
      <c r="AR257" s="144" t="s">
        <v>310</v>
      </c>
      <c r="AT257" s="144" t="s">
        <v>164</v>
      </c>
      <c r="AU257" s="144" t="s">
        <v>82</v>
      </c>
      <c r="AY257" s="18" t="s">
        <v>161</v>
      </c>
      <c r="BE257" s="145">
        <f>IF(N257="základní",J257,0)</f>
        <v>0</v>
      </c>
      <c r="BF257" s="145">
        <f>IF(N257="snížená",J257,0)</f>
        <v>0</v>
      </c>
      <c r="BG257" s="145">
        <f>IF(N257="zákl. přenesená",J257,0)</f>
        <v>0</v>
      </c>
      <c r="BH257" s="145">
        <f>IF(N257="sníž. přenesená",J257,0)</f>
        <v>0</v>
      </c>
      <c r="BI257" s="145">
        <f>IF(N257="nulová",J257,0)</f>
        <v>0</v>
      </c>
      <c r="BJ257" s="18" t="s">
        <v>80</v>
      </c>
      <c r="BK257" s="145">
        <f>ROUND(I257*H257,2)</f>
        <v>0</v>
      </c>
      <c r="BL257" s="18" t="s">
        <v>310</v>
      </c>
      <c r="BM257" s="144" t="s">
        <v>943</v>
      </c>
    </row>
    <row r="258" spans="2:51" s="13" customFormat="1" ht="12">
      <c r="B258" s="157"/>
      <c r="D258" s="151" t="s">
        <v>173</v>
      </c>
      <c r="E258" s="158" t="s">
        <v>3</v>
      </c>
      <c r="F258" s="159" t="s">
        <v>80</v>
      </c>
      <c r="H258" s="160">
        <v>1</v>
      </c>
      <c r="I258" s="161"/>
      <c r="L258" s="157"/>
      <c r="M258" s="162"/>
      <c r="T258" s="163"/>
      <c r="AT258" s="158" t="s">
        <v>173</v>
      </c>
      <c r="AU258" s="158" t="s">
        <v>82</v>
      </c>
      <c r="AV258" s="13" t="s">
        <v>82</v>
      </c>
      <c r="AW258" s="13" t="s">
        <v>32</v>
      </c>
      <c r="AX258" s="13" t="s">
        <v>73</v>
      </c>
      <c r="AY258" s="158" t="s">
        <v>161</v>
      </c>
    </row>
    <row r="259" spans="2:51" s="14" customFormat="1" ht="12">
      <c r="B259" s="164"/>
      <c r="D259" s="151" t="s">
        <v>173</v>
      </c>
      <c r="E259" s="165" t="s">
        <v>3</v>
      </c>
      <c r="F259" s="166" t="s">
        <v>192</v>
      </c>
      <c r="H259" s="167">
        <v>1</v>
      </c>
      <c r="I259" s="168"/>
      <c r="L259" s="164"/>
      <c r="M259" s="169"/>
      <c r="T259" s="170"/>
      <c r="AT259" s="165" t="s">
        <v>173</v>
      </c>
      <c r="AU259" s="165" t="s">
        <v>82</v>
      </c>
      <c r="AV259" s="14" t="s">
        <v>169</v>
      </c>
      <c r="AW259" s="14" t="s">
        <v>32</v>
      </c>
      <c r="AX259" s="14" t="s">
        <v>80</v>
      </c>
      <c r="AY259" s="165" t="s">
        <v>161</v>
      </c>
    </row>
    <row r="260" spans="2:65" s="1" customFormat="1" ht="16.5" customHeight="1">
      <c r="B260" s="132"/>
      <c r="C260" s="133" t="s">
        <v>727</v>
      </c>
      <c r="D260" s="133" t="s">
        <v>164</v>
      </c>
      <c r="E260" s="134" t="s">
        <v>2687</v>
      </c>
      <c r="F260" s="135" t="s">
        <v>2688</v>
      </c>
      <c r="G260" s="136" t="s">
        <v>2643</v>
      </c>
      <c r="H260" s="137">
        <v>6</v>
      </c>
      <c r="I260" s="138"/>
      <c r="J260" s="139">
        <f>ROUND(I260*H260,2)</f>
        <v>0</v>
      </c>
      <c r="K260" s="135" t="s">
        <v>2548</v>
      </c>
      <c r="L260" s="33"/>
      <c r="M260" s="140" t="s">
        <v>3</v>
      </c>
      <c r="N260" s="141" t="s">
        <v>44</v>
      </c>
      <c r="P260" s="142">
        <f>O260*H260</f>
        <v>0</v>
      </c>
      <c r="Q260" s="142">
        <v>0</v>
      </c>
      <c r="R260" s="142">
        <f>Q260*H260</f>
        <v>0</v>
      </c>
      <c r="S260" s="142">
        <v>0</v>
      </c>
      <c r="T260" s="143">
        <f>S260*H260</f>
        <v>0</v>
      </c>
      <c r="AR260" s="144" t="s">
        <v>310</v>
      </c>
      <c r="AT260" s="144" t="s">
        <v>164</v>
      </c>
      <c r="AU260" s="144" t="s">
        <v>82</v>
      </c>
      <c r="AY260" s="18" t="s">
        <v>161</v>
      </c>
      <c r="BE260" s="145">
        <f>IF(N260="základní",J260,0)</f>
        <v>0</v>
      </c>
      <c r="BF260" s="145">
        <f>IF(N260="snížená",J260,0)</f>
        <v>0</v>
      </c>
      <c r="BG260" s="145">
        <f>IF(N260="zákl. přenesená",J260,0)</f>
        <v>0</v>
      </c>
      <c r="BH260" s="145">
        <f>IF(N260="sníž. přenesená",J260,0)</f>
        <v>0</v>
      </c>
      <c r="BI260" s="145">
        <f>IF(N260="nulová",J260,0)</f>
        <v>0</v>
      </c>
      <c r="BJ260" s="18" t="s">
        <v>80</v>
      </c>
      <c r="BK260" s="145">
        <f>ROUND(I260*H260,2)</f>
        <v>0</v>
      </c>
      <c r="BL260" s="18" t="s">
        <v>310</v>
      </c>
      <c r="BM260" s="144" t="s">
        <v>953</v>
      </c>
    </row>
    <row r="261" spans="2:51" s="13" customFormat="1" ht="12">
      <c r="B261" s="157"/>
      <c r="D261" s="151" t="s">
        <v>173</v>
      </c>
      <c r="E261" s="158" t="s">
        <v>3</v>
      </c>
      <c r="F261" s="159" t="s">
        <v>223</v>
      </c>
      <c r="H261" s="160">
        <v>6</v>
      </c>
      <c r="I261" s="161"/>
      <c r="L261" s="157"/>
      <c r="M261" s="162"/>
      <c r="T261" s="163"/>
      <c r="AT261" s="158" t="s">
        <v>173</v>
      </c>
      <c r="AU261" s="158" t="s">
        <v>82</v>
      </c>
      <c r="AV261" s="13" t="s">
        <v>82</v>
      </c>
      <c r="AW261" s="13" t="s">
        <v>32</v>
      </c>
      <c r="AX261" s="13" t="s">
        <v>73</v>
      </c>
      <c r="AY261" s="158" t="s">
        <v>161</v>
      </c>
    </row>
    <row r="262" spans="2:51" s="14" customFormat="1" ht="12">
      <c r="B262" s="164"/>
      <c r="D262" s="151" t="s">
        <v>173</v>
      </c>
      <c r="E262" s="165" t="s">
        <v>3</v>
      </c>
      <c r="F262" s="166" t="s">
        <v>192</v>
      </c>
      <c r="H262" s="167">
        <v>6</v>
      </c>
      <c r="I262" s="168"/>
      <c r="L262" s="164"/>
      <c r="M262" s="169"/>
      <c r="T262" s="170"/>
      <c r="AT262" s="165" t="s">
        <v>173</v>
      </c>
      <c r="AU262" s="165" t="s">
        <v>82</v>
      </c>
      <c r="AV262" s="14" t="s">
        <v>169</v>
      </c>
      <c r="AW262" s="14" t="s">
        <v>32</v>
      </c>
      <c r="AX262" s="14" t="s">
        <v>80</v>
      </c>
      <c r="AY262" s="165" t="s">
        <v>161</v>
      </c>
    </row>
    <row r="263" spans="2:65" s="1" customFormat="1" ht="21.75" customHeight="1">
      <c r="B263" s="132"/>
      <c r="C263" s="133" t="s">
        <v>733</v>
      </c>
      <c r="D263" s="133" t="s">
        <v>164</v>
      </c>
      <c r="E263" s="134" t="s">
        <v>2689</v>
      </c>
      <c r="F263" s="135" t="s">
        <v>2690</v>
      </c>
      <c r="G263" s="136" t="s">
        <v>212</v>
      </c>
      <c r="H263" s="137">
        <v>6</v>
      </c>
      <c r="I263" s="138"/>
      <c r="J263" s="139">
        <f>ROUND(I263*H263,2)</f>
        <v>0</v>
      </c>
      <c r="K263" s="135" t="s">
        <v>2548</v>
      </c>
      <c r="L263" s="33"/>
      <c r="M263" s="140" t="s">
        <v>3</v>
      </c>
      <c r="N263" s="141" t="s">
        <v>44</v>
      </c>
      <c r="P263" s="142">
        <f>O263*H263</f>
        <v>0</v>
      </c>
      <c r="Q263" s="142">
        <v>0</v>
      </c>
      <c r="R263" s="142">
        <f>Q263*H263</f>
        <v>0</v>
      </c>
      <c r="S263" s="142">
        <v>0</v>
      </c>
      <c r="T263" s="143">
        <f>S263*H263</f>
        <v>0</v>
      </c>
      <c r="AR263" s="144" t="s">
        <v>310</v>
      </c>
      <c r="AT263" s="144" t="s">
        <v>164</v>
      </c>
      <c r="AU263" s="144" t="s">
        <v>82</v>
      </c>
      <c r="AY263" s="18" t="s">
        <v>161</v>
      </c>
      <c r="BE263" s="145">
        <f>IF(N263="základní",J263,0)</f>
        <v>0</v>
      </c>
      <c r="BF263" s="145">
        <f>IF(N263="snížená",J263,0)</f>
        <v>0</v>
      </c>
      <c r="BG263" s="145">
        <f>IF(N263="zákl. přenesená",J263,0)</f>
        <v>0</v>
      </c>
      <c r="BH263" s="145">
        <f>IF(N263="sníž. přenesená",J263,0)</f>
        <v>0</v>
      </c>
      <c r="BI263" s="145">
        <f>IF(N263="nulová",J263,0)</f>
        <v>0</v>
      </c>
      <c r="BJ263" s="18" t="s">
        <v>80</v>
      </c>
      <c r="BK263" s="145">
        <f>ROUND(I263*H263,2)</f>
        <v>0</v>
      </c>
      <c r="BL263" s="18" t="s">
        <v>310</v>
      </c>
      <c r="BM263" s="144" t="s">
        <v>964</v>
      </c>
    </row>
    <row r="264" spans="2:51" s="13" customFormat="1" ht="12">
      <c r="B264" s="157"/>
      <c r="D264" s="151" t="s">
        <v>173</v>
      </c>
      <c r="E264" s="158" t="s">
        <v>3</v>
      </c>
      <c r="F264" s="159" t="s">
        <v>223</v>
      </c>
      <c r="H264" s="160">
        <v>6</v>
      </c>
      <c r="I264" s="161"/>
      <c r="L264" s="157"/>
      <c r="M264" s="162"/>
      <c r="T264" s="163"/>
      <c r="AT264" s="158" t="s">
        <v>173</v>
      </c>
      <c r="AU264" s="158" t="s">
        <v>82</v>
      </c>
      <c r="AV264" s="13" t="s">
        <v>82</v>
      </c>
      <c r="AW264" s="13" t="s">
        <v>32</v>
      </c>
      <c r="AX264" s="13" t="s">
        <v>73</v>
      </c>
      <c r="AY264" s="158" t="s">
        <v>161</v>
      </c>
    </row>
    <row r="265" spans="2:51" s="14" customFormat="1" ht="12">
      <c r="B265" s="164"/>
      <c r="D265" s="151" t="s">
        <v>173</v>
      </c>
      <c r="E265" s="165" t="s">
        <v>3</v>
      </c>
      <c r="F265" s="166" t="s">
        <v>192</v>
      </c>
      <c r="H265" s="167">
        <v>6</v>
      </c>
      <c r="I265" s="168"/>
      <c r="L265" s="164"/>
      <c r="M265" s="169"/>
      <c r="T265" s="170"/>
      <c r="AT265" s="165" t="s">
        <v>173</v>
      </c>
      <c r="AU265" s="165" t="s">
        <v>82</v>
      </c>
      <c r="AV265" s="14" t="s">
        <v>169</v>
      </c>
      <c r="AW265" s="14" t="s">
        <v>32</v>
      </c>
      <c r="AX265" s="14" t="s">
        <v>80</v>
      </c>
      <c r="AY265" s="165" t="s">
        <v>161</v>
      </c>
    </row>
    <row r="266" spans="2:65" s="1" customFormat="1" ht="16.5" customHeight="1">
      <c r="B266" s="132"/>
      <c r="C266" s="133" t="s">
        <v>741</v>
      </c>
      <c r="D266" s="133" t="s">
        <v>164</v>
      </c>
      <c r="E266" s="134" t="s">
        <v>2691</v>
      </c>
      <c r="F266" s="135" t="s">
        <v>2692</v>
      </c>
      <c r="G266" s="136" t="s">
        <v>212</v>
      </c>
      <c r="H266" s="137">
        <v>6</v>
      </c>
      <c r="I266" s="138"/>
      <c r="J266" s="139">
        <f>ROUND(I266*H266,2)</f>
        <v>0</v>
      </c>
      <c r="K266" s="135" t="s">
        <v>2548</v>
      </c>
      <c r="L266" s="33"/>
      <c r="M266" s="140" t="s">
        <v>3</v>
      </c>
      <c r="N266" s="141" t="s">
        <v>44</v>
      </c>
      <c r="P266" s="142">
        <f>O266*H266</f>
        <v>0</v>
      </c>
      <c r="Q266" s="142">
        <v>0</v>
      </c>
      <c r="R266" s="142">
        <f>Q266*H266</f>
        <v>0</v>
      </c>
      <c r="S266" s="142">
        <v>0</v>
      </c>
      <c r="T266" s="143">
        <f>S266*H266</f>
        <v>0</v>
      </c>
      <c r="AR266" s="144" t="s">
        <v>310</v>
      </c>
      <c r="AT266" s="144" t="s">
        <v>164</v>
      </c>
      <c r="AU266" s="144" t="s">
        <v>82</v>
      </c>
      <c r="AY266" s="18" t="s">
        <v>161</v>
      </c>
      <c r="BE266" s="145">
        <f>IF(N266="základní",J266,0)</f>
        <v>0</v>
      </c>
      <c r="BF266" s="145">
        <f>IF(N266="snížená",J266,0)</f>
        <v>0</v>
      </c>
      <c r="BG266" s="145">
        <f>IF(N266="zákl. přenesená",J266,0)</f>
        <v>0</v>
      </c>
      <c r="BH266" s="145">
        <f>IF(N266="sníž. přenesená",J266,0)</f>
        <v>0</v>
      </c>
      <c r="BI266" s="145">
        <f>IF(N266="nulová",J266,0)</f>
        <v>0</v>
      </c>
      <c r="BJ266" s="18" t="s">
        <v>80</v>
      </c>
      <c r="BK266" s="145">
        <f>ROUND(I266*H266,2)</f>
        <v>0</v>
      </c>
      <c r="BL266" s="18" t="s">
        <v>310</v>
      </c>
      <c r="BM266" s="144" t="s">
        <v>976</v>
      </c>
    </row>
    <row r="267" spans="2:51" s="13" customFormat="1" ht="12">
      <c r="B267" s="157"/>
      <c r="D267" s="151" t="s">
        <v>173</v>
      </c>
      <c r="E267" s="158" t="s">
        <v>3</v>
      </c>
      <c r="F267" s="159" t="s">
        <v>223</v>
      </c>
      <c r="H267" s="160">
        <v>6</v>
      </c>
      <c r="I267" s="161"/>
      <c r="L267" s="157"/>
      <c r="M267" s="162"/>
      <c r="T267" s="163"/>
      <c r="AT267" s="158" t="s">
        <v>173</v>
      </c>
      <c r="AU267" s="158" t="s">
        <v>82</v>
      </c>
      <c r="AV267" s="13" t="s">
        <v>82</v>
      </c>
      <c r="AW267" s="13" t="s">
        <v>32</v>
      </c>
      <c r="AX267" s="13" t="s">
        <v>73</v>
      </c>
      <c r="AY267" s="158" t="s">
        <v>161</v>
      </c>
    </row>
    <row r="268" spans="2:51" s="14" customFormat="1" ht="12">
      <c r="B268" s="164"/>
      <c r="D268" s="151" t="s">
        <v>173</v>
      </c>
      <c r="E268" s="165" t="s">
        <v>3</v>
      </c>
      <c r="F268" s="166" t="s">
        <v>192</v>
      </c>
      <c r="H268" s="167">
        <v>6</v>
      </c>
      <c r="I268" s="168"/>
      <c r="L268" s="164"/>
      <c r="M268" s="169"/>
      <c r="T268" s="170"/>
      <c r="AT268" s="165" t="s">
        <v>173</v>
      </c>
      <c r="AU268" s="165" t="s">
        <v>82</v>
      </c>
      <c r="AV268" s="14" t="s">
        <v>169</v>
      </c>
      <c r="AW268" s="14" t="s">
        <v>32</v>
      </c>
      <c r="AX268" s="14" t="s">
        <v>80</v>
      </c>
      <c r="AY268" s="165" t="s">
        <v>161</v>
      </c>
    </row>
    <row r="269" spans="2:65" s="1" customFormat="1" ht="24.2" customHeight="1">
      <c r="B269" s="132"/>
      <c r="C269" s="133" t="s">
        <v>755</v>
      </c>
      <c r="D269" s="133" t="s">
        <v>164</v>
      </c>
      <c r="E269" s="134" t="s">
        <v>3950</v>
      </c>
      <c r="F269" s="135" t="s">
        <v>3951</v>
      </c>
      <c r="G269" s="136" t="s">
        <v>212</v>
      </c>
      <c r="H269" s="137">
        <v>1</v>
      </c>
      <c r="I269" s="138"/>
      <c r="J269" s="139">
        <f>ROUND(I269*H269,2)</f>
        <v>0</v>
      </c>
      <c r="K269" s="135" t="s">
        <v>2548</v>
      </c>
      <c r="L269" s="33"/>
      <c r="M269" s="140" t="s">
        <v>3</v>
      </c>
      <c r="N269" s="141" t="s">
        <v>44</v>
      </c>
      <c r="P269" s="142">
        <f>O269*H269</f>
        <v>0</v>
      </c>
      <c r="Q269" s="142">
        <v>0</v>
      </c>
      <c r="R269" s="142">
        <f>Q269*H269</f>
        <v>0</v>
      </c>
      <c r="S269" s="142">
        <v>0</v>
      </c>
      <c r="T269" s="143">
        <f>S269*H269</f>
        <v>0</v>
      </c>
      <c r="AR269" s="144" t="s">
        <v>310</v>
      </c>
      <c r="AT269" s="144" t="s">
        <v>164</v>
      </c>
      <c r="AU269" s="144" t="s">
        <v>82</v>
      </c>
      <c r="AY269" s="18" t="s">
        <v>161</v>
      </c>
      <c r="BE269" s="145">
        <f>IF(N269="základní",J269,0)</f>
        <v>0</v>
      </c>
      <c r="BF269" s="145">
        <f>IF(N269="snížená",J269,0)</f>
        <v>0</v>
      </c>
      <c r="BG269" s="145">
        <f>IF(N269="zákl. přenesená",J269,0)</f>
        <v>0</v>
      </c>
      <c r="BH269" s="145">
        <f>IF(N269="sníž. přenesená",J269,0)</f>
        <v>0</v>
      </c>
      <c r="BI269" s="145">
        <f>IF(N269="nulová",J269,0)</f>
        <v>0</v>
      </c>
      <c r="BJ269" s="18" t="s">
        <v>80</v>
      </c>
      <c r="BK269" s="145">
        <f>ROUND(I269*H269,2)</f>
        <v>0</v>
      </c>
      <c r="BL269" s="18" t="s">
        <v>310</v>
      </c>
      <c r="BM269" s="144" t="s">
        <v>984</v>
      </c>
    </row>
    <row r="270" spans="2:51" s="13" customFormat="1" ht="12">
      <c r="B270" s="157"/>
      <c r="D270" s="151" t="s">
        <v>173</v>
      </c>
      <c r="E270" s="158" t="s">
        <v>3</v>
      </c>
      <c r="F270" s="159" t="s">
        <v>80</v>
      </c>
      <c r="H270" s="160">
        <v>1</v>
      </c>
      <c r="I270" s="161"/>
      <c r="L270" s="157"/>
      <c r="M270" s="162"/>
      <c r="T270" s="163"/>
      <c r="AT270" s="158" t="s">
        <v>173</v>
      </c>
      <c r="AU270" s="158" t="s">
        <v>82</v>
      </c>
      <c r="AV270" s="13" t="s">
        <v>82</v>
      </c>
      <c r="AW270" s="13" t="s">
        <v>32</v>
      </c>
      <c r="AX270" s="13" t="s">
        <v>73</v>
      </c>
      <c r="AY270" s="158" t="s">
        <v>161</v>
      </c>
    </row>
    <row r="271" spans="2:51" s="14" customFormat="1" ht="12">
      <c r="B271" s="164"/>
      <c r="D271" s="151" t="s">
        <v>173</v>
      </c>
      <c r="E271" s="165" t="s">
        <v>3</v>
      </c>
      <c r="F271" s="166" t="s">
        <v>192</v>
      </c>
      <c r="H271" s="167">
        <v>1</v>
      </c>
      <c r="I271" s="168"/>
      <c r="L271" s="164"/>
      <c r="M271" s="169"/>
      <c r="T271" s="170"/>
      <c r="AT271" s="165" t="s">
        <v>173</v>
      </c>
      <c r="AU271" s="165" t="s">
        <v>82</v>
      </c>
      <c r="AV271" s="14" t="s">
        <v>169</v>
      </c>
      <c r="AW271" s="14" t="s">
        <v>32</v>
      </c>
      <c r="AX271" s="14" t="s">
        <v>80</v>
      </c>
      <c r="AY271" s="165" t="s">
        <v>161</v>
      </c>
    </row>
    <row r="272" spans="2:65" s="1" customFormat="1" ht="16.5" customHeight="1">
      <c r="B272" s="132"/>
      <c r="C272" s="133" t="s">
        <v>763</v>
      </c>
      <c r="D272" s="133" t="s">
        <v>164</v>
      </c>
      <c r="E272" s="134" t="s">
        <v>3952</v>
      </c>
      <c r="F272" s="135" t="s">
        <v>3953</v>
      </c>
      <c r="G272" s="136" t="s">
        <v>212</v>
      </c>
      <c r="H272" s="137">
        <v>1</v>
      </c>
      <c r="I272" s="138"/>
      <c r="J272" s="139">
        <f>ROUND(I272*H272,2)</f>
        <v>0</v>
      </c>
      <c r="K272" s="135" t="s">
        <v>2548</v>
      </c>
      <c r="L272" s="33"/>
      <c r="M272" s="140" t="s">
        <v>3</v>
      </c>
      <c r="N272" s="141" t="s">
        <v>44</v>
      </c>
      <c r="P272" s="142">
        <f>O272*H272</f>
        <v>0</v>
      </c>
      <c r="Q272" s="142">
        <v>0</v>
      </c>
      <c r="R272" s="142">
        <f>Q272*H272</f>
        <v>0</v>
      </c>
      <c r="S272" s="142">
        <v>0</v>
      </c>
      <c r="T272" s="143">
        <f>S272*H272</f>
        <v>0</v>
      </c>
      <c r="AR272" s="144" t="s">
        <v>310</v>
      </c>
      <c r="AT272" s="144" t="s">
        <v>164</v>
      </c>
      <c r="AU272" s="144" t="s">
        <v>82</v>
      </c>
      <c r="AY272" s="18" t="s">
        <v>161</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310</v>
      </c>
      <c r="BM272" s="144" t="s">
        <v>992</v>
      </c>
    </row>
    <row r="273" spans="2:51" s="13" customFormat="1" ht="12">
      <c r="B273" s="157"/>
      <c r="D273" s="151" t="s">
        <v>173</v>
      </c>
      <c r="E273" s="158" t="s">
        <v>3</v>
      </c>
      <c r="F273" s="159" t="s">
        <v>80</v>
      </c>
      <c r="H273" s="160">
        <v>1</v>
      </c>
      <c r="I273" s="161"/>
      <c r="L273" s="157"/>
      <c r="M273" s="162"/>
      <c r="T273" s="163"/>
      <c r="AT273" s="158" t="s">
        <v>173</v>
      </c>
      <c r="AU273" s="158" t="s">
        <v>82</v>
      </c>
      <c r="AV273" s="13" t="s">
        <v>82</v>
      </c>
      <c r="AW273" s="13" t="s">
        <v>32</v>
      </c>
      <c r="AX273" s="13" t="s">
        <v>73</v>
      </c>
      <c r="AY273" s="158" t="s">
        <v>161</v>
      </c>
    </row>
    <row r="274" spans="2:51" s="14" customFormat="1" ht="12">
      <c r="B274" s="164"/>
      <c r="D274" s="151" t="s">
        <v>173</v>
      </c>
      <c r="E274" s="165" t="s">
        <v>3</v>
      </c>
      <c r="F274" s="166" t="s">
        <v>192</v>
      </c>
      <c r="H274" s="167">
        <v>1</v>
      </c>
      <c r="I274" s="168"/>
      <c r="L274" s="164"/>
      <c r="M274" s="169"/>
      <c r="T274" s="170"/>
      <c r="AT274" s="165" t="s">
        <v>173</v>
      </c>
      <c r="AU274" s="165" t="s">
        <v>82</v>
      </c>
      <c r="AV274" s="14" t="s">
        <v>169</v>
      </c>
      <c r="AW274" s="14" t="s">
        <v>32</v>
      </c>
      <c r="AX274" s="14" t="s">
        <v>80</v>
      </c>
      <c r="AY274" s="165" t="s">
        <v>161</v>
      </c>
    </row>
    <row r="275" spans="2:65" s="1" customFormat="1" ht="24.2" customHeight="1">
      <c r="B275" s="132"/>
      <c r="C275" s="171" t="s">
        <v>768</v>
      </c>
      <c r="D275" s="171" t="s">
        <v>193</v>
      </c>
      <c r="E275" s="172" t="s">
        <v>3954</v>
      </c>
      <c r="F275" s="173" t="s">
        <v>3955</v>
      </c>
      <c r="G275" s="174" t="s">
        <v>212</v>
      </c>
      <c r="H275" s="175">
        <v>1</v>
      </c>
      <c r="I275" s="176"/>
      <c r="J275" s="177">
        <f>ROUND(I275*H275,2)</f>
        <v>0</v>
      </c>
      <c r="K275" s="173" t="s">
        <v>2548</v>
      </c>
      <c r="L275" s="178"/>
      <c r="M275" s="179" t="s">
        <v>3</v>
      </c>
      <c r="N275" s="180" t="s">
        <v>44</v>
      </c>
      <c r="P275" s="142">
        <f>O275*H275</f>
        <v>0</v>
      </c>
      <c r="Q275" s="142">
        <v>0</v>
      </c>
      <c r="R275" s="142">
        <f>Q275*H275</f>
        <v>0</v>
      </c>
      <c r="S275" s="142">
        <v>0</v>
      </c>
      <c r="T275" s="143">
        <f>S275*H275</f>
        <v>0</v>
      </c>
      <c r="AR275" s="144" t="s">
        <v>488</v>
      </c>
      <c r="AT275" s="144" t="s">
        <v>193</v>
      </c>
      <c r="AU275" s="144" t="s">
        <v>82</v>
      </c>
      <c r="AY275" s="18" t="s">
        <v>161</v>
      </c>
      <c r="BE275" s="145">
        <f>IF(N275="základní",J275,0)</f>
        <v>0</v>
      </c>
      <c r="BF275" s="145">
        <f>IF(N275="snížená",J275,0)</f>
        <v>0</v>
      </c>
      <c r="BG275" s="145">
        <f>IF(N275="zákl. přenesená",J275,0)</f>
        <v>0</v>
      </c>
      <c r="BH275" s="145">
        <f>IF(N275="sníž. přenesená",J275,0)</f>
        <v>0</v>
      </c>
      <c r="BI275" s="145">
        <f>IF(N275="nulová",J275,0)</f>
        <v>0</v>
      </c>
      <c r="BJ275" s="18" t="s">
        <v>80</v>
      </c>
      <c r="BK275" s="145">
        <f>ROUND(I275*H275,2)</f>
        <v>0</v>
      </c>
      <c r="BL275" s="18" t="s">
        <v>310</v>
      </c>
      <c r="BM275" s="144" t="s">
        <v>1000</v>
      </c>
    </row>
    <row r="276" spans="2:51" s="13" customFormat="1" ht="12">
      <c r="B276" s="157"/>
      <c r="D276" s="151" t="s">
        <v>173</v>
      </c>
      <c r="E276" s="158" t="s">
        <v>3</v>
      </c>
      <c r="F276" s="159" t="s">
        <v>80</v>
      </c>
      <c r="H276" s="160">
        <v>1</v>
      </c>
      <c r="I276" s="161"/>
      <c r="L276" s="157"/>
      <c r="M276" s="162"/>
      <c r="T276" s="163"/>
      <c r="AT276" s="158" t="s">
        <v>173</v>
      </c>
      <c r="AU276" s="158" t="s">
        <v>82</v>
      </c>
      <c r="AV276" s="13" t="s">
        <v>82</v>
      </c>
      <c r="AW276" s="13" t="s">
        <v>32</v>
      </c>
      <c r="AX276" s="13" t="s">
        <v>73</v>
      </c>
      <c r="AY276" s="158" t="s">
        <v>161</v>
      </c>
    </row>
    <row r="277" spans="2:51" s="14" customFormat="1" ht="12">
      <c r="B277" s="164"/>
      <c r="D277" s="151" t="s">
        <v>173</v>
      </c>
      <c r="E277" s="165" t="s">
        <v>3</v>
      </c>
      <c r="F277" s="166" t="s">
        <v>192</v>
      </c>
      <c r="H277" s="167">
        <v>1</v>
      </c>
      <c r="I277" s="168"/>
      <c r="L277" s="164"/>
      <c r="M277" s="169"/>
      <c r="T277" s="170"/>
      <c r="AT277" s="165" t="s">
        <v>173</v>
      </c>
      <c r="AU277" s="165" t="s">
        <v>82</v>
      </c>
      <c r="AV277" s="14" t="s">
        <v>169</v>
      </c>
      <c r="AW277" s="14" t="s">
        <v>32</v>
      </c>
      <c r="AX277" s="14" t="s">
        <v>80</v>
      </c>
      <c r="AY277" s="165" t="s">
        <v>161</v>
      </c>
    </row>
    <row r="278" spans="2:65" s="1" customFormat="1" ht="16.5" customHeight="1">
      <c r="B278" s="132"/>
      <c r="C278" s="133" t="s">
        <v>774</v>
      </c>
      <c r="D278" s="133" t="s">
        <v>164</v>
      </c>
      <c r="E278" s="134" t="s">
        <v>2693</v>
      </c>
      <c r="F278" s="135" t="s">
        <v>2694</v>
      </c>
      <c r="G278" s="136" t="s">
        <v>2643</v>
      </c>
      <c r="H278" s="137">
        <v>3</v>
      </c>
      <c r="I278" s="138"/>
      <c r="J278" s="139">
        <f>ROUND(I278*H278,2)</f>
        <v>0</v>
      </c>
      <c r="K278" s="135" t="s">
        <v>2548</v>
      </c>
      <c r="L278" s="33"/>
      <c r="M278" s="140" t="s">
        <v>3</v>
      </c>
      <c r="N278" s="141" t="s">
        <v>44</v>
      </c>
      <c r="P278" s="142">
        <f>O278*H278</f>
        <v>0</v>
      </c>
      <c r="Q278" s="142">
        <v>0</v>
      </c>
      <c r="R278" s="142">
        <f>Q278*H278</f>
        <v>0</v>
      </c>
      <c r="S278" s="142">
        <v>0</v>
      </c>
      <c r="T278" s="143">
        <f>S278*H278</f>
        <v>0</v>
      </c>
      <c r="AR278" s="144" t="s">
        <v>310</v>
      </c>
      <c r="AT278" s="144" t="s">
        <v>164</v>
      </c>
      <c r="AU278" s="144" t="s">
        <v>82</v>
      </c>
      <c r="AY278" s="18" t="s">
        <v>161</v>
      </c>
      <c r="BE278" s="145">
        <f>IF(N278="základní",J278,0)</f>
        <v>0</v>
      </c>
      <c r="BF278" s="145">
        <f>IF(N278="snížená",J278,0)</f>
        <v>0</v>
      </c>
      <c r="BG278" s="145">
        <f>IF(N278="zákl. přenesená",J278,0)</f>
        <v>0</v>
      </c>
      <c r="BH278" s="145">
        <f>IF(N278="sníž. přenesená",J278,0)</f>
        <v>0</v>
      </c>
      <c r="BI278" s="145">
        <f>IF(N278="nulová",J278,0)</f>
        <v>0</v>
      </c>
      <c r="BJ278" s="18" t="s">
        <v>80</v>
      </c>
      <c r="BK278" s="145">
        <f>ROUND(I278*H278,2)</f>
        <v>0</v>
      </c>
      <c r="BL278" s="18" t="s">
        <v>310</v>
      </c>
      <c r="BM278" s="144" t="s">
        <v>1008</v>
      </c>
    </row>
    <row r="279" spans="2:51" s="13" customFormat="1" ht="12">
      <c r="B279" s="157"/>
      <c r="D279" s="151" t="s">
        <v>173</v>
      </c>
      <c r="E279" s="158" t="s">
        <v>3</v>
      </c>
      <c r="F279" s="159" t="s">
        <v>199</v>
      </c>
      <c r="H279" s="160">
        <v>3</v>
      </c>
      <c r="I279" s="161"/>
      <c r="L279" s="157"/>
      <c r="M279" s="162"/>
      <c r="T279" s="163"/>
      <c r="AT279" s="158" t="s">
        <v>173</v>
      </c>
      <c r="AU279" s="158" t="s">
        <v>82</v>
      </c>
      <c r="AV279" s="13" t="s">
        <v>82</v>
      </c>
      <c r="AW279" s="13" t="s">
        <v>32</v>
      </c>
      <c r="AX279" s="13" t="s">
        <v>73</v>
      </c>
      <c r="AY279" s="158" t="s">
        <v>161</v>
      </c>
    </row>
    <row r="280" spans="2:51" s="14" customFormat="1" ht="12">
      <c r="B280" s="164"/>
      <c r="D280" s="151" t="s">
        <v>173</v>
      </c>
      <c r="E280" s="165" t="s">
        <v>3</v>
      </c>
      <c r="F280" s="166" t="s">
        <v>192</v>
      </c>
      <c r="H280" s="167">
        <v>3</v>
      </c>
      <c r="I280" s="168"/>
      <c r="L280" s="164"/>
      <c r="M280" s="169"/>
      <c r="T280" s="170"/>
      <c r="AT280" s="165" t="s">
        <v>173</v>
      </c>
      <c r="AU280" s="165" t="s">
        <v>82</v>
      </c>
      <c r="AV280" s="14" t="s">
        <v>169</v>
      </c>
      <c r="AW280" s="14" t="s">
        <v>32</v>
      </c>
      <c r="AX280" s="14" t="s">
        <v>80</v>
      </c>
      <c r="AY280" s="165" t="s">
        <v>161</v>
      </c>
    </row>
    <row r="281" spans="2:65" s="1" customFormat="1" ht="16.5" customHeight="1">
      <c r="B281" s="132"/>
      <c r="C281" s="171" t="s">
        <v>788</v>
      </c>
      <c r="D281" s="171" t="s">
        <v>193</v>
      </c>
      <c r="E281" s="172" t="s">
        <v>2695</v>
      </c>
      <c r="F281" s="173" t="s">
        <v>2696</v>
      </c>
      <c r="G281" s="174" t="s">
        <v>212</v>
      </c>
      <c r="H281" s="175">
        <v>3</v>
      </c>
      <c r="I281" s="176"/>
      <c r="J281" s="177">
        <f>ROUND(I281*H281,2)</f>
        <v>0</v>
      </c>
      <c r="K281" s="173" t="s">
        <v>2548</v>
      </c>
      <c r="L281" s="178"/>
      <c r="M281" s="179" t="s">
        <v>3</v>
      </c>
      <c r="N281" s="180" t="s">
        <v>44</v>
      </c>
      <c r="P281" s="142">
        <f>O281*H281</f>
        <v>0</v>
      </c>
      <c r="Q281" s="142">
        <v>0</v>
      </c>
      <c r="R281" s="142">
        <f>Q281*H281</f>
        <v>0</v>
      </c>
      <c r="S281" s="142">
        <v>0</v>
      </c>
      <c r="T281" s="143">
        <f>S281*H281</f>
        <v>0</v>
      </c>
      <c r="AR281" s="144" t="s">
        <v>488</v>
      </c>
      <c r="AT281" s="144" t="s">
        <v>193</v>
      </c>
      <c r="AU281" s="144" t="s">
        <v>82</v>
      </c>
      <c r="AY281" s="18" t="s">
        <v>161</v>
      </c>
      <c r="BE281" s="145">
        <f>IF(N281="základní",J281,0)</f>
        <v>0</v>
      </c>
      <c r="BF281" s="145">
        <f>IF(N281="snížená",J281,0)</f>
        <v>0</v>
      </c>
      <c r="BG281" s="145">
        <f>IF(N281="zákl. přenesená",J281,0)</f>
        <v>0</v>
      </c>
      <c r="BH281" s="145">
        <f>IF(N281="sníž. přenesená",J281,0)</f>
        <v>0</v>
      </c>
      <c r="BI281" s="145">
        <f>IF(N281="nulová",J281,0)</f>
        <v>0</v>
      </c>
      <c r="BJ281" s="18" t="s">
        <v>80</v>
      </c>
      <c r="BK281" s="145">
        <f>ROUND(I281*H281,2)</f>
        <v>0</v>
      </c>
      <c r="BL281" s="18" t="s">
        <v>310</v>
      </c>
      <c r="BM281" s="144" t="s">
        <v>1016</v>
      </c>
    </row>
    <row r="282" spans="2:51" s="13" customFormat="1" ht="12">
      <c r="B282" s="157"/>
      <c r="D282" s="151" t="s">
        <v>173</v>
      </c>
      <c r="E282" s="158" t="s">
        <v>3</v>
      </c>
      <c r="F282" s="159" t="s">
        <v>199</v>
      </c>
      <c r="H282" s="160">
        <v>3</v>
      </c>
      <c r="I282" s="161"/>
      <c r="L282" s="157"/>
      <c r="M282" s="162"/>
      <c r="T282" s="163"/>
      <c r="AT282" s="158" t="s">
        <v>173</v>
      </c>
      <c r="AU282" s="158" t="s">
        <v>82</v>
      </c>
      <c r="AV282" s="13" t="s">
        <v>82</v>
      </c>
      <c r="AW282" s="13" t="s">
        <v>32</v>
      </c>
      <c r="AX282" s="13" t="s">
        <v>73</v>
      </c>
      <c r="AY282" s="158" t="s">
        <v>161</v>
      </c>
    </row>
    <row r="283" spans="2:51" s="14" customFormat="1" ht="12">
      <c r="B283" s="164"/>
      <c r="D283" s="151" t="s">
        <v>173</v>
      </c>
      <c r="E283" s="165" t="s">
        <v>3</v>
      </c>
      <c r="F283" s="166" t="s">
        <v>192</v>
      </c>
      <c r="H283" s="167">
        <v>3</v>
      </c>
      <c r="I283" s="168"/>
      <c r="L283" s="164"/>
      <c r="M283" s="169"/>
      <c r="T283" s="170"/>
      <c r="AT283" s="165" t="s">
        <v>173</v>
      </c>
      <c r="AU283" s="165" t="s">
        <v>82</v>
      </c>
      <c r="AV283" s="14" t="s">
        <v>169</v>
      </c>
      <c r="AW283" s="14" t="s">
        <v>32</v>
      </c>
      <c r="AX283" s="14" t="s">
        <v>80</v>
      </c>
      <c r="AY283" s="165" t="s">
        <v>161</v>
      </c>
    </row>
    <row r="284" spans="2:65" s="1" customFormat="1" ht="16.5" customHeight="1">
      <c r="B284" s="132"/>
      <c r="C284" s="133" t="s">
        <v>796</v>
      </c>
      <c r="D284" s="133" t="s">
        <v>164</v>
      </c>
      <c r="E284" s="134" t="s">
        <v>2697</v>
      </c>
      <c r="F284" s="135" t="s">
        <v>2698</v>
      </c>
      <c r="G284" s="136" t="s">
        <v>212</v>
      </c>
      <c r="H284" s="137">
        <v>3</v>
      </c>
      <c r="I284" s="138"/>
      <c r="J284" s="139">
        <f>ROUND(I284*H284,2)</f>
        <v>0</v>
      </c>
      <c r="K284" s="135" t="s">
        <v>2548</v>
      </c>
      <c r="L284" s="33"/>
      <c r="M284" s="140" t="s">
        <v>3</v>
      </c>
      <c r="N284" s="141" t="s">
        <v>44</v>
      </c>
      <c r="P284" s="142">
        <f>O284*H284</f>
        <v>0</v>
      </c>
      <c r="Q284" s="142">
        <v>0</v>
      </c>
      <c r="R284" s="142">
        <f>Q284*H284</f>
        <v>0</v>
      </c>
      <c r="S284" s="142">
        <v>0</v>
      </c>
      <c r="T284" s="143">
        <f>S284*H284</f>
        <v>0</v>
      </c>
      <c r="AR284" s="144" t="s">
        <v>310</v>
      </c>
      <c r="AT284" s="144" t="s">
        <v>164</v>
      </c>
      <c r="AU284" s="144" t="s">
        <v>82</v>
      </c>
      <c r="AY284" s="18" t="s">
        <v>161</v>
      </c>
      <c r="BE284" s="145">
        <f>IF(N284="základní",J284,0)</f>
        <v>0</v>
      </c>
      <c r="BF284" s="145">
        <f>IF(N284="snížená",J284,0)</f>
        <v>0</v>
      </c>
      <c r="BG284" s="145">
        <f>IF(N284="zákl. přenesená",J284,0)</f>
        <v>0</v>
      </c>
      <c r="BH284" s="145">
        <f>IF(N284="sníž. přenesená",J284,0)</f>
        <v>0</v>
      </c>
      <c r="BI284" s="145">
        <f>IF(N284="nulová",J284,0)</f>
        <v>0</v>
      </c>
      <c r="BJ284" s="18" t="s">
        <v>80</v>
      </c>
      <c r="BK284" s="145">
        <f>ROUND(I284*H284,2)</f>
        <v>0</v>
      </c>
      <c r="BL284" s="18" t="s">
        <v>310</v>
      </c>
      <c r="BM284" s="144" t="s">
        <v>1024</v>
      </c>
    </row>
    <row r="285" spans="2:51" s="13" customFormat="1" ht="12">
      <c r="B285" s="157"/>
      <c r="D285" s="151" t="s">
        <v>173</v>
      </c>
      <c r="E285" s="158" t="s">
        <v>3</v>
      </c>
      <c r="F285" s="159" t="s">
        <v>199</v>
      </c>
      <c r="H285" s="160">
        <v>3</v>
      </c>
      <c r="I285" s="161"/>
      <c r="L285" s="157"/>
      <c r="M285" s="162"/>
      <c r="T285" s="163"/>
      <c r="AT285" s="158" t="s">
        <v>173</v>
      </c>
      <c r="AU285" s="158" t="s">
        <v>82</v>
      </c>
      <c r="AV285" s="13" t="s">
        <v>82</v>
      </c>
      <c r="AW285" s="13" t="s">
        <v>32</v>
      </c>
      <c r="AX285" s="13" t="s">
        <v>73</v>
      </c>
      <c r="AY285" s="158" t="s">
        <v>161</v>
      </c>
    </row>
    <row r="286" spans="2:51" s="14" customFormat="1" ht="12">
      <c r="B286" s="164"/>
      <c r="D286" s="151" t="s">
        <v>173</v>
      </c>
      <c r="E286" s="165" t="s">
        <v>3</v>
      </c>
      <c r="F286" s="166" t="s">
        <v>192</v>
      </c>
      <c r="H286" s="167">
        <v>3</v>
      </c>
      <c r="I286" s="168"/>
      <c r="L286" s="164"/>
      <c r="M286" s="169"/>
      <c r="T286" s="170"/>
      <c r="AT286" s="165" t="s">
        <v>173</v>
      </c>
      <c r="AU286" s="165" t="s">
        <v>82</v>
      </c>
      <c r="AV286" s="14" t="s">
        <v>169</v>
      </c>
      <c r="AW286" s="14" t="s">
        <v>32</v>
      </c>
      <c r="AX286" s="14" t="s">
        <v>80</v>
      </c>
      <c r="AY286" s="165" t="s">
        <v>161</v>
      </c>
    </row>
    <row r="287" spans="2:65" s="1" customFormat="1" ht="16.5" customHeight="1">
      <c r="B287" s="132"/>
      <c r="C287" s="133" t="s">
        <v>804</v>
      </c>
      <c r="D287" s="133" t="s">
        <v>164</v>
      </c>
      <c r="E287" s="134" t="s">
        <v>2699</v>
      </c>
      <c r="F287" s="135" t="s">
        <v>2700</v>
      </c>
      <c r="G287" s="136" t="s">
        <v>2643</v>
      </c>
      <c r="H287" s="137">
        <v>3</v>
      </c>
      <c r="I287" s="138"/>
      <c r="J287" s="139">
        <f>ROUND(I287*H287,2)</f>
        <v>0</v>
      </c>
      <c r="K287" s="135" t="s">
        <v>2548</v>
      </c>
      <c r="L287" s="33"/>
      <c r="M287" s="140" t="s">
        <v>3</v>
      </c>
      <c r="N287" s="141" t="s">
        <v>44</v>
      </c>
      <c r="P287" s="142">
        <f>O287*H287</f>
        <v>0</v>
      </c>
      <c r="Q287" s="142">
        <v>0</v>
      </c>
      <c r="R287" s="142">
        <f>Q287*H287</f>
        <v>0</v>
      </c>
      <c r="S287" s="142">
        <v>0</v>
      </c>
      <c r="T287" s="143">
        <f>S287*H287</f>
        <v>0</v>
      </c>
      <c r="AR287" s="144" t="s">
        <v>310</v>
      </c>
      <c r="AT287" s="144" t="s">
        <v>164</v>
      </c>
      <c r="AU287" s="144" t="s">
        <v>82</v>
      </c>
      <c r="AY287" s="18" t="s">
        <v>161</v>
      </c>
      <c r="BE287" s="145">
        <f>IF(N287="základní",J287,0)</f>
        <v>0</v>
      </c>
      <c r="BF287" s="145">
        <f>IF(N287="snížená",J287,0)</f>
        <v>0</v>
      </c>
      <c r="BG287" s="145">
        <f>IF(N287="zákl. přenesená",J287,0)</f>
        <v>0</v>
      </c>
      <c r="BH287" s="145">
        <f>IF(N287="sníž. přenesená",J287,0)</f>
        <v>0</v>
      </c>
      <c r="BI287" s="145">
        <f>IF(N287="nulová",J287,0)</f>
        <v>0</v>
      </c>
      <c r="BJ287" s="18" t="s">
        <v>80</v>
      </c>
      <c r="BK287" s="145">
        <f>ROUND(I287*H287,2)</f>
        <v>0</v>
      </c>
      <c r="BL287" s="18" t="s">
        <v>310</v>
      </c>
      <c r="BM287" s="144" t="s">
        <v>1035</v>
      </c>
    </row>
    <row r="288" spans="2:51" s="13" customFormat="1" ht="12">
      <c r="B288" s="157"/>
      <c r="D288" s="151" t="s">
        <v>173</v>
      </c>
      <c r="E288" s="158" t="s">
        <v>3</v>
      </c>
      <c r="F288" s="159" t="s">
        <v>199</v>
      </c>
      <c r="H288" s="160">
        <v>3</v>
      </c>
      <c r="I288" s="161"/>
      <c r="L288" s="157"/>
      <c r="M288" s="162"/>
      <c r="T288" s="163"/>
      <c r="AT288" s="158" t="s">
        <v>173</v>
      </c>
      <c r="AU288" s="158" t="s">
        <v>82</v>
      </c>
      <c r="AV288" s="13" t="s">
        <v>82</v>
      </c>
      <c r="AW288" s="13" t="s">
        <v>32</v>
      </c>
      <c r="AX288" s="13" t="s">
        <v>73</v>
      </c>
      <c r="AY288" s="158" t="s">
        <v>161</v>
      </c>
    </row>
    <row r="289" spans="2:51" s="14" customFormat="1" ht="12">
      <c r="B289" s="164"/>
      <c r="D289" s="151" t="s">
        <v>173</v>
      </c>
      <c r="E289" s="165" t="s">
        <v>3</v>
      </c>
      <c r="F289" s="166" t="s">
        <v>192</v>
      </c>
      <c r="H289" s="167">
        <v>3</v>
      </c>
      <c r="I289" s="168"/>
      <c r="L289" s="164"/>
      <c r="M289" s="169"/>
      <c r="T289" s="170"/>
      <c r="AT289" s="165" t="s">
        <v>173</v>
      </c>
      <c r="AU289" s="165" t="s">
        <v>82</v>
      </c>
      <c r="AV289" s="14" t="s">
        <v>169</v>
      </c>
      <c r="AW289" s="14" t="s">
        <v>32</v>
      </c>
      <c r="AX289" s="14" t="s">
        <v>80</v>
      </c>
      <c r="AY289" s="165" t="s">
        <v>161</v>
      </c>
    </row>
    <row r="290" spans="2:65" s="1" customFormat="1" ht="24.2" customHeight="1">
      <c r="B290" s="132"/>
      <c r="C290" s="171" t="s">
        <v>814</v>
      </c>
      <c r="D290" s="171" t="s">
        <v>193</v>
      </c>
      <c r="E290" s="172" t="s">
        <v>3956</v>
      </c>
      <c r="F290" s="173" t="s">
        <v>3957</v>
      </c>
      <c r="G290" s="174" t="s">
        <v>212</v>
      </c>
      <c r="H290" s="175">
        <v>1</v>
      </c>
      <c r="I290" s="176"/>
      <c r="J290" s="177">
        <f>ROUND(I290*H290,2)</f>
        <v>0</v>
      </c>
      <c r="K290" s="173" t="s">
        <v>2548</v>
      </c>
      <c r="L290" s="178"/>
      <c r="M290" s="179" t="s">
        <v>3</v>
      </c>
      <c r="N290" s="180" t="s">
        <v>44</v>
      </c>
      <c r="P290" s="142">
        <f>O290*H290</f>
        <v>0</v>
      </c>
      <c r="Q290" s="142">
        <v>0</v>
      </c>
      <c r="R290" s="142">
        <f>Q290*H290</f>
        <v>0</v>
      </c>
      <c r="S290" s="142">
        <v>0</v>
      </c>
      <c r="T290" s="143">
        <f>S290*H290</f>
        <v>0</v>
      </c>
      <c r="AR290" s="144" t="s">
        <v>488</v>
      </c>
      <c r="AT290" s="144" t="s">
        <v>193</v>
      </c>
      <c r="AU290" s="144" t="s">
        <v>82</v>
      </c>
      <c r="AY290" s="18" t="s">
        <v>161</v>
      </c>
      <c r="BE290" s="145">
        <f>IF(N290="základní",J290,0)</f>
        <v>0</v>
      </c>
      <c r="BF290" s="145">
        <f>IF(N290="snížená",J290,0)</f>
        <v>0</v>
      </c>
      <c r="BG290" s="145">
        <f>IF(N290="zákl. přenesená",J290,0)</f>
        <v>0</v>
      </c>
      <c r="BH290" s="145">
        <f>IF(N290="sníž. přenesená",J290,0)</f>
        <v>0</v>
      </c>
      <c r="BI290" s="145">
        <f>IF(N290="nulová",J290,0)</f>
        <v>0</v>
      </c>
      <c r="BJ290" s="18" t="s">
        <v>80</v>
      </c>
      <c r="BK290" s="145">
        <f>ROUND(I290*H290,2)</f>
        <v>0</v>
      </c>
      <c r="BL290" s="18" t="s">
        <v>310</v>
      </c>
      <c r="BM290" s="144" t="s">
        <v>1046</v>
      </c>
    </row>
    <row r="291" spans="2:51" s="13" customFormat="1" ht="12">
      <c r="B291" s="157"/>
      <c r="D291" s="151" t="s">
        <v>173</v>
      </c>
      <c r="E291" s="158" t="s">
        <v>3</v>
      </c>
      <c r="F291" s="159" t="s">
        <v>80</v>
      </c>
      <c r="H291" s="160">
        <v>1</v>
      </c>
      <c r="I291" s="161"/>
      <c r="L291" s="157"/>
      <c r="M291" s="162"/>
      <c r="T291" s="163"/>
      <c r="AT291" s="158" t="s">
        <v>173</v>
      </c>
      <c r="AU291" s="158" t="s">
        <v>82</v>
      </c>
      <c r="AV291" s="13" t="s">
        <v>82</v>
      </c>
      <c r="AW291" s="13" t="s">
        <v>32</v>
      </c>
      <c r="AX291" s="13" t="s">
        <v>73</v>
      </c>
      <c r="AY291" s="158" t="s">
        <v>161</v>
      </c>
    </row>
    <row r="292" spans="2:51" s="14" customFormat="1" ht="12">
      <c r="B292" s="164"/>
      <c r="D292" s="151" t="s">
        <v>173</v>
      </c>
      <c r="E292" s="165" t="s">
        <v>3</v>
      </c>
      <c r="F292" s="166" t="s">
        <v>192</v>
      </c>
      <c r="H292" s="167">
        <v>1</v>
      </c>
      <c r="I292" s="168"/>
      <c r="L292" s="164"/>
      <c r="M292" s="169"/>
      <c r="T292" s="170"/>
      <c r="AT292" s="165" t="s">
        <v>173</v>
      </c>
      <c r="AU292" s="165" t="s">
        <v>82</v>
      </c>
      <c r="AV292" s="14" t="s">
        <v>169</v>
      </c>
      <c r="AW292" s="14" t="s">
        <v>32</v>
      </c>
      <c r="AX292" s="14" t="s">
        <v>80</v>
      </c>
      <c r="AY292" s="165" t="s">
        <v>161</v>
      </c>
    </row>
    <row r="293" spans="2:65" s="1" customFormat="1" ht="21.75" customHeight="1">
      <c r="B293" s="132"/>
      <c r="C293" s="133" t="s">
        <v>822</v>
      </c>
      <c r="D293" s="133" t="s">
        <v>164</v>
      </c>
      <c r="E293" s="134" t="s">
        <v>2705</v>
      </c>
      <c r="F293" s="135" t="s">
        <v>2706</v>
      </c>
      <c r="G293" s="136" t="s">
        <v>212</v>
      </c>
      <c r="H293" s="137">
        <v>3</v>
      </c>
      <c r="I293" s="138"/>
      <c r="J293" s="139">
        <f>ROUND(I293*H293,2)</f>
        <v>0</v>
      </c>
      <c r="K293" s="135" t="s">
        <v>2548</v>
      </c>
      <c r="L293" s="33"/>
      <c r="M293" s="140" t="s">
        <v>3</v>
      </c>
      <c r="N293" s="141" t="s">
        <v>44</v>
      </c>
      <c r="P293" s="142">
        <f>O293*H293</f>
        <v>0</v>
      </c>
      <c r="Q293" s="142">
        <v>0</v>
      </c>
      <c r="R293" s="142">
        <f>Q293*H293</f>
        <v>0</v>
      </c>
      <c r="S293" s="142">
        <v>0</v>
      </c>
      <c r="T293" s="143">
        <f>S293*H293</f>
        <v>0</v>
      </c>
      <c r="AR293" s="144" t="s">
        <v>310</v>
      </c>
      <c r="AT293" s="144" t="s">
        <v>164</v>
      </c>
      <c r="AU293" s="144" t="s">
        <v>82</v>
      </c>
      <c r="AY293" s="18" t="s">
        <v>161</v>
      </c>
      <c r="BE293" s="145">
        <f>IF(N293="základní",J293,0)</f>
        <v>0</v>
      </c>
      <c r="BF293" s="145">
        <f>IF(N293="snížená",J293,0)</f>
        <v>0</v>
      </c>
      <c r="BG293" s="145">
        <f>IF(N293="zákl. přenesená",J293,0)</f>
        <v>0</v>
      </c>
      <c r="BH293" s="145">
        <f>IF(N293="sníž. přenesená",J293,0)</f>
        <v>0</v>
      </c>
      <c r="BI293" s="145">
        <f>IF(N293="nulová",J293,0)</f>
        <v>0</v>
      </c>
      <c r="BJ293" s="18" t="s">
        <v>80</v>
      </c>
      <c r="BK293" s="145">
        <f>ROUND(I293*H293,2)</f>
        <v>0</v>
      </c>
      <c r="BL293" s="18" t="s">
        <v>310</v>
      </c>
      <c r="BM293" s="144" t="s">
        <v>1057</v>
      </c>
    </row>
    <row r="294" spans="2:51" s="13" customFormat="1" ht="12">
      <c r="B294" s="157"/>
      <c r="D294" s="151" t="s">
        <v>173</v>
      </c>
      <c r="E294" s="158" t="s">
        <v>3</v>
      </c>
      <c r="F294" s="159" t="s">
        <v>199</v>
      </c>
      <c r="H294" s="160">
        <v>3</v>
      </c>
      <c r="I294" s="161"/>
      <c r="L294" s="157"/>
      <c r="M294" s="162"/>
      <c r="T294" s="163"/>
      <c r="AT294" s="158" t="s">
        <v>173</v>
      </c>
      <c r="AU294" s="158" t="s">
        <v>82</v>
      </c>
      <c r="AV294" s="13" t="s">
        <v>82</v>
      </c>
      <c r="AW294" s="13" t="s">
        <v>32</v>
      </c>
      <c r="AX294" s="13" t="s">
        <v>73</v>
      </c>
      <c r="AY294" s="158" t="s">
        <v>161</v>
      </c>
    </row>
    <row r="295" spans="2:51" s="14" customFormat="1" ht="12">
      <c r="B295" s="164"/>
      <c r="D295" s="151" t="s">
        <v>173</v>
      </c>
      <c r="E295" s="165" t="s">
        <v>3</v>
      </c>
      <c r="F295" s="166" t="s">
        <v>192</v>
      </c>
      <c r="H295" s="167">
        <v>3</v>
      </c>
      <c r="I295" s="168"/>
      <c r="L295" s="164"/>
      <c r="M295" s="169"/>
      <c r="T295" s="170"/>
      <c r="AT295" s="165" t="s">
        <v>173</v>
      </c>
      <c r="AU295" s="165" t="s">
        <v>82</v>
      </c>
      <c r="AV295" s="14" t="s">
        <v>169</v>
      </c>
      <c r="AW295" s="14" t="s">
        <v>32</v>
      </c>
      <c r="AX295" s="14" t="s">
        <v>80</v>
      </c>
      <c r="AY295" s="165" t="s">
        <v>161</v>
      </c>
    </row>
    <row r="296" spans="2:65" s="1" customFormat="1" ht="16.5" customHeight="1">
      <c r="B296" s="132"/>
      <c r="C296" s="133" t="s">
        <v>828</v>
      </c>
      <c r="D296" s="133" t="s">
        <v>164</v>
      </c>
      <c r="E296" s="134" t="s">
        <v>2707</v>
      </c>
      <c r="F296" s="135" t="s">
        <v>2708</v>
      </c>
      <c r="G296" s="136" t="s">
        <v>212</v>
      </c>
      <c r="H296" s="137">
        <v>3</v>
      </c>
      <c r="I296" s="138"/>
      <c r="J296" s="139">
        <f>ROUND(I296*H296,2)</f>
        <v>0</v>
      </c>
      <c r="K296" s="135" t="s">
        <v>2548</v>
      </c>
      <c r="L296" s="33"/>
      <c r="M296" s="140" t="s">
        <v>3</v>
      </c>
      <c r="N296" s="141" t="s">
        <v>44</v>
      </c>
      <c r="P296" s="142">
        <f>O296*H296</f>
        <v>0</v>
      </c>
      <c r="Q296" s="142">
        <v>0</v>
      </c>
      <c r="R296" s="142">
        <f>Q296*H296</f>
        <v>0</v>
      </c>
      <c r="S296" s="142">
        <v>0</v>
      </c>
      <c r="T296" s="143">
        <f>S296*H296</f>
        <v>0</v>
      </c>
      <c r="AR296" s="144" t="s">
        <v>310</v>
      </c>
      <c r="AT296" s="144" t="s">
        <v>164</v>
      </c>
      <c r="AU296" s="144" t="s">
        <v>82</v>
      </c>
      <c r="AY296" s="18" t="s">
        <v>161</v>
      </c>
      <c r="BE296" s="145">
        <f>IF(N296="základní",J296,0)</f>
        <v>0</v>
      </c>
      <c r="BF296" s="145">
        <f>IF(N296="snížená",J296,0)</f>
        <v>0</v>
      </c>
      <c r="BG296" s="145">
        <f>IF(N296="zákl. přenesená",J296,0)</f>
        <v>0</v>
      </c>
      <c r="BH296" s="145">
        <f>IF(N296="sníž. přenesená",J296,0)</f>
        <v>0</v>
      </c>
      <c r="BI296" s="145">
        <f>IF(N296="nulová",J296,0)</f>
        <v>0</v>
      </c>
      <c r="BJ296" s="18" t="s">
        <v>80</v>
      </c>
      <c r="BK296" s="145">
        <f>ROUND(I296*H296,2)</f>
        <v>0</v>
      </c>
      <c r="BL296" s="18" t="s">
        <v>310</v>
      </c>
      <c r="BM296" s="144" t="s">
        <v>1073</v>
      </c>
    </row>
    <row r="297" spans="2:51" s="13" customFormat="1" ht="12">
      <c r="B297" s="157"/>
      <c r="D297" s="151" t="s">
        <v>173</v>
      </c>
      <c r="E297" s="158" t="s">
        <v>3</v>
      </c>
      <c r="F297" s="159" t="s">
        <v>199</v>
      </c>
      <c r="H297" s="160">
        <v>3</v>
      </c>
      <c r="I297" s="161"/>
      <c r="L297" s="157"/>
      <c r="M297" s="162"/>
      <c r="T297" s="163"/>
      <c r="AT297" s="158" t="s">
        <v>173</v>
      </c>
      <c r="AU297" s="158" t="s">
        <v>82</v>
      </c>
      <c r="AV297" s="13" t="s">
        <v>82</v>
      </c>
      <c r="AW297" s="13" t="s">
        <v>32</v>
      </c>
      <c r="AX297" s="13" t="s">
        <v>73</v>
      </c>
      <c r="AY297" s="158" t="s">
        <v>161</v>
      </c>
    </row>
    <row r="298" spans="2:51" s="14" customFormat="1" ht="12">
      <c r="B298" s="164"/>
      <c r="D298" s="151" t="s">
        <v>173</v>
      </c>
      <c r="E298" s="165" t="s">
        <v>3</v>
      </c>
      <c r="F298" s="166" t="s">
        <v>192</v>
      </c>
      <c r="H298" s="167">
        <v>3</v>
      </c>
      <c r="I298" s="168"/>
      <c r="L298" s="164"/>
      <c r="M298" s="169"/>
      <c r="T298" s="170"/>
      <c r="AT298" s="165" t="s">
        <v>173</v>
      </c>
      <c r="AU298" s="165" t="s">
        <v>82</v>
      </c>
      <c r="AV298" s="14" t="s">
        <v>169</v>
      </c>
      <c r="AW298" s="14" t="s">
        <v>32</v>
      </c>
      <c r="AX298" s="14" t="s">
        <v>80</v>
      </c>
      <c r="AY298" s="165" t="s">
        <v>161</v>
      </c>
    </row>
    <row r="299" spans="2:65" s="1" customFormat="1" ht="24.2" customHeight="1">
      <c r="B299" s="132"/>
      <c r="C299" s="171" t="s">
        <v>833</v>
      </c>
      <c r="D299" s="171" t="s">
        <v>193</v>
      </c>
      <c r="E299" s="172" t="s">
        <v>2709</v>
      </c>
      <c r="F299" s="173" t="s">
        <v>2710</v>
      </c>
      <c r="G299" s="174" t="s">
        <v>212</v>
      </c>
      <c r="H299" s="175">
        <v>3</v>
      </c>
      <c r="I299" s="176"/>
      <c r="J299" s="177">
        <f>ROUND(I299*H299,2)</f>
        <v>0</v>
      </c>
      <c r="K299" s="173" t="s">
        <v>2548</v>
      </c>
      <c r="L299" s="178"/>
      <c r="M299" s="179" t="s">
        <v>3</v>
      </c>
      <c r="N299" s="180" t="s">
        <v>44</v>
      </c>
      <c r="P299" s="142">
        <f>O299*H299</f>
        <v>0</v>
      </c>
      <c r="Q299" s="142">
        <v>0</v>
      </c>
      <c r="R299" s="142">
        <f>Q299*H299</f>
        <v>0</v>
      </c>
      <c r="S299" s="142">
        <v>0</v>
      </c>
      <c r="T299" s="143">
        <f>S299*H299</f>
        <v>0</v>
      </c>
      <c r="AR299" s="144" t="s">
        <v>488</v>
      </c>
      <c r="AT299" s="144" t="s">
        <v>193</v>
      </c>
      <c r="AU299" s="144" t="s">
        <v>82</v>
      </c>
      <c r="AY299" s="18" t="s">
        <v>161</v>
      </c>
      <c r="BE299" s="145">
        <f>IF(N299="základní",J299,0)</f>
        <v>0</v>
      </c>
      <c r="BF299" s="145">
        <f>IF(N299="snížená",J299,0)</f>
        <v>0</v>
      </c>
      <c r="BG299" s="145">
        <f>IF(N299="zákl. přenesená",J299,0)</f>
        <v>0</v>
      </c>
      <c r="BH299" s="145">
        <f>IF(N299="sníž. přenesená",J299,0)</f>
        <v>0</v>
      </c>
      <c r="BI299" s="145">
        <f>IF(N299="nulová",J299,0)</f>
        <v>0</v>
      </c>
      <c r="BJ299" s="18" t="s">
        <v>80</v>
      </c>
      <c r="BK299" s="145">
        <f>ROUND(I299*H299,2)</f>
        <v>0</v>
      </c>
      <c r="BL299" s="18" t="s">
        <v>310</v>
      </c>
      <c r="BM299" s="144" t="s">
        <v>1094</v>
      </c>
    </row>
    <row r="300" spans="2:51" s="13" customFormat="1" ht="12">
      <c r="B300" s="157"/>
      <c r="D300" s="151" t="s">
        <v>173</v>
      </c>
      <c r="E300" s="158" t="s">
        <v>3</v>
      </c>
      <c r="F300" s="159" t="s">
        <v>199</v>
      </c>
      <c r="H300" s="160">
        <v>3</v>
      </c>
      <c r="I300" s="161"/>
      <c r="L300" s="157"/>
      <c r="M300" s="162"/>
      <c r="T300" s="163"/>
      <c r="AT300" s="158" t="s">
        <v>173</v>
      </c>
      <c r="AU300" s="158" t="s">
        <v>82</v>
      </c>
      <c r="AV300" s="13" t="s">
        <v>82</v>
      </c>
      <c r="AW300" s="13" t="s">
        <v>32</v>
      </c>
      <c r="AX300" s="13" t="s">
        <v>73</v>
      </c>
      <c r="AY300" s="158" t="s">
        <v>161</v>
      </c>
    </row>
    <row r="301" spans="2:51" s="14" customFormat="1" ht="12">
      <c r="B301" s="164"/>
      <c r="D301" s="151" t="s">
        <v>173</v>
      </c>
      <c r="E301" s="165" t="s">
        <v>3</v>
      </c>
      <c r="F301" s="166" t="s">
        <v>192</v>
      </c>
      <c r="H301" s="167">
        <v>3</v>
      </c>
      <c r="I301" s="168"/>
      <c r="L301" s="164"/>
      <c r="M301" s="169"/>
      <c r="T301" s="170"/>
      <c r="AT301" s="165" t="s">
        <v>173</v>
      </c>
      <c r="AU301" s="165" t="s">
        <v>82</v>
      </c>
      <c r="AV301" s="14" t="s">
        <v>169</v>
      </c>
      <c r="AW301" s="14" t="s">
        <v>32</v>
      </c>
      <c r="AX301" s="14" t="s">
        <v>80</v>
      </c>
      <c r="AY301" s="165" t="s">
        <v>161</v>
      </c>
    </row>
    <row r="302" spans="2:65" s="1" customFormat="1" ht="16.5" customHeight="1">
      <c r="B302" s="132"/>
      <c r="C302" s="133" t="s">
        <v>837</v>
      </c>
      <c r="D302" s="133" t="s">
        <v>164</v>
      </c>
      <c r="E302" s="134" t="s">
        <v>3958</v>
      </c>
      <c r="F302" s="135" t="s">
        <v>3959</v>
      </c>
      <c r="G302" s="136" t="s">
        <v>2643</v>
      </c>
      <c r="H302" s="137">
        <v>1</v>
      </c>
      <c r="I302" s="138"/>
      <c r="J302" s="139">
        <f>ROUND(I302*H302,2)</f>
        <v>0</v>
      </c>
      <c r="K302" s="135" t="s">
        <v>2548</v>
      </c>
      <c r="L302" s="33"/>
      <c r="M302" s="140" t="s">
        <v>3</v>
      </c>
      <c r="N302" s="141" t="s">
        <v>44</v>
      </c>
      <c r="P302" s="142">
        <f>O302*H302</f>
        <v>0</v>
      </c>
      <c r="Q302" s="142">
        <v>0</v>
      </c>
      <c r="R302" s="142">
        <f>Q302*H302</f>
        <v>0</v>
      </c>
      <c r="S302" s="142">
        <v>0</v>
      </c>
      <c r="T302" s="143">
        <f>S302*H302</f>
        <v>0</v>
      </c>
      <c r="AR302" s="144" t="s">
        <v>310</v>
      </c>
      <c r="AT302" s="144" t="s">
        <v>164</v>
      </c>
      <c r="AU302" s="144" t="s">
        <v>82</v>
      </c>
      <c r="AY302" s="18" t="s">
        <v>161</v>
      </c>
      <c r="BE302" s="145">
        <f>IF(N302="základní",J302,0)</f>
        <v>0</v>
      </c>
      <c r="BF302" s="145">
        <f>IF(N302="snížená",J302,0)</f>
        <v>0</v>
      </c>
      <c r="BG302" s="145">
        <f>IF(N302="zákl. přenesená",J302,0)</f>
        <v>0</v>
      </c>
      <c r="BH302" s="145">
        <f>IF(N302="sníž. přenesená",J302,0)</f>
        <v>0</v>
      </c>
      <c r="BI302" s="145">
        <f>IF(N302="nulová",J302,0)</f>
        <v>0</v>
      </c>
      <c r="BJ302" s="18" t="s">
        <v>80</v>
      </c>
      <c r="BK302" s="145">
        <f>ROUND(I302*H302,2)</f>
        <v>0</v>
      </c>
      <c r="BL302" s="18" t="s">
        <v>310</v>
      </c>
      <c r="BM302" s="144" t="s">
        <v>1106</v>
      </c>
    </row>
    <row r="303" spans="2:51" s="13" customFormat="1" ht="12">
      <c r="B303" s="157"/>
      <c r="D303" s="151" t="s">
        <v>173</v>
      </c>
      <c r="E303" s="158" t="s">
        <v>3</v>
      </c>
      <c r="F303" s="159" t="s">
        <v>80</v>
      </c>
      <c r="H303" s="160">
        <v>1</v>
      </c>
      <c r="I303" s="161"/>
      <c r="L303" s="157"/>
      <c r="M303" s="162"/>
      <c r="T303" s="163"/>
      <c r="AT303" s="158" t="s">
        <v>173</v>
      </c>
      <c r="AU303" s="158" t="s">
        <v>82</v>
      </c>
      <c r="AV303" s="13" t="s">
        <v>82</v>
      </c>
      <c r="AW303" s="13" t="s">
        <v>32</v>
      </c>
      <c r="AX303" s="13" t="s">
        <v>73</v>
      </c>
      <c r="AY303" s="158" t="s">
        <v>161</v>
      </c>
    </row>
    <row r="304" spans="2:51" s="14" customFormat="1" ht="12">
      <c r="B304" s="164"/>
      <c r="D304" s="151" t="s">
        <v>173</v>
      </c>
      <c r="E304" s="165" t="s">
        <v>3</v>
      </c>
      <c r="F304" s="166" t="s">
        <v>192</v>
      </c>
      <c r="H304" s="167">
        <v>1</v>
      </c>
      <c r="I304" s="168"/>
      <c r="L304" s="164"/>
      <c r="M304" s="169"/>
      <c r="T304" s="170"/>
      <c r="AT304" s="165" t="s">
        <v>173</v>
      </c>
      <c r="AU304" s="165" t="s">
        <v>82</v>
      </c>
      <c r="AV304" s="14" t="s">
        <v>169</v>
      </c>
      <c r="AW304" s="14" t="s">
        <v>32</v>
      </c>
      <c r="AX304" s="14" t="s">
        <v>80</v>
      </c>
      <c r="AY304" s="165" t="s">
        <v>161</v>
      </c>
    </row>
    <row r="305" spans="2:65" s="1" customFormat="1" ht="24.2" customHeight="1">
      <c r="B305" s="132"/>
      <c r="C305" s="171" t="s">
        <v>843</v>
      </c>
      <c r="D305" s="171" t="s">
        <v>193</v>
      </c>
      <c r="E305" s="172" t="s">
        <v>3960</v>
      </c>
      <c r="F305" s="173" t="s">
        <v>3961</v>
      </c>
      <c r="G305" s="174" t="s">
        <v>212</v>
      </c>
      <c r="H305" s="175">
        <v>1</v>
      </c>
      <c r="I305" s="176"/>
      <c r="J305" s="177">
        <f>ROUND(I305*H305,2)</f>
        <v>0</v>
      </c>
      <c r="K305" s="173" t="s">
        <v>2548</v>
      </c>
      <c r="L305" s="178"/>
      <c r="M305" s="179" t="s">
        <v>3</v>
      </c>
      <c r="N305" s="180" t="s">
        <v>44</v>
      </c>
      <c r="P305" s="142">
        <f>O305*H305</f>
        <v>0</v>
      </c>
      <c r="Q305" s="142">
        <v>0</v>
      </c>
      <c r="R305" s="142">
        <f>Q305*H305</f>
        <v>0</v>
      </c>
      <c r="S305" s="142">
        <v>0</v>
      </c>
      <c r="T305" s="143">
        <f>S305*H305</f>
        <v>0</v>
      </c>
      <c r="AR305" s="144" t="s">
        <v>488</v>
      </c>
      <c r="AT305" s="144" t="s">
        <v>193</v>
      </c>
      <c r="AU305" s="144" t="s">
        <v>82</v>
      </c>
      <c r="AY305" s="18" t="s">
        <v>161</v>
      </c>
      <c r="BE305" s="145">
        <f>IF(N305="základní",J305,0)</f>
        <v>0</v>
      </c>
      <c r="BF305" s="145">
        <f>IF(N305="snížená",J305,0)</f>
        <v>0</v>
      </c>
      <c r="BG305" s="145">
        <f>IF(N305="zákl. přenesená",J305,0)</f>
        <v>0</v>
      </c>
      <c r="BH305" s="145">
        <f>IF(N305="sníž. přenesená",J305,0)</f>
        <v>0</v>
      </c>
      <c r="BI305" s="145">
        <f>IF(N305="nulová",J305,0)</f>
        <v>0</v>
      </c>
      <c r="BJ305" s="18" t="s">
        <v>80</v>
      </c>
      <c r="BK305" s="145">
        <f>ROUND(I305*H305,2)</f>
        <v>0</v>
      </c>
      <c r="BL305" s="18" t="s">
        <v>310</v>
      </c>
      <c r="BM305" s="144" t="s">
        <v>1123</v>
      </c>
    </row>
    <row r="306" spans="2:51" s="13" customFormat="1" ht="12">
      <c r="B306" s="157"/>
      <c r="D306" s="151" t="s">
        <v>173</v>
      </c>
      <c r="E306" s="158" t="s">
        <v>3</v>
      </c>
      <c r="F306" s="159" t="s">
        <v>80</v>
      </c>
      <c r="H306" s="160">
        <v>1</v>
      </c>
      <c r="I306" s="161"/>
      <c r="L306" s="157"/>
      <c r="M306" s="162"/>
      <c r="T306" s="163"/>
      <c r="AT306" s="158" t="s">
        <v>173</v>
      </c>
      <c r="AU306" s="158" t="s">
        <v>82</v>
      </c>
      <c r="AV306" s="13" t="s">
        <v>82</v>
      </c>
      <c r="AW306" s="13" t="s">
        <v>32</v>
      </c>
      <c r="AX306" s="13" t="s">
        <v>73</v>
      </c>
      <c r="AY306" s="158" t="s">
        <v>161</v>
      </c>
    </row>
    <row r="307" spans="2:51" s="14" customFormat="1" ht="12">
      <c r="B307" s="164"/>
      <c r="D307" s="151" t="s">
        <v>173</v>
      </c>
      <c r="E307" s="165" t="s">
        <v>3</v>
      </c>
      <c r="F307" s="166" t="s">
        <v>192</v>
      </c>
      <c r="H307" s="167">
        <v>1</v>
      </c>
      <c r="I307" s="168"/>
      <c r="L307" s="164"/>
      <c r="M307" s="169"/>
      <c r="T307" s="170"/>
      <c r="AT307" s="165" t="s">
        <v>173</v>
      </c>
      <c r="AU307" s="165" t="s">
        <v>82</v>
      </c>
      <c r="AV307" s="14" t="s">
        <v>169</v>
      </c>
      <c r="AW307" s="14" t="s">
        <v>32</v>
      </c>
      <c r="AX307" s="14" t="s">
        <v>80</v>
      </c>
      <c r="AY307" s="165" t="s">
        <v>161</v>
      </c>
    </row>
    <row r="308" spans="2:65" s="1" customFormat="1" ht="24.2" customHeight="1">
      <c r="B308" s="132"/>
      <c r="C308" s="171" t="s">
        <v>848</v>
      </c>
      <c r="D308" s="171" t="s">
        <v>193</v>
      </c>
      <c r="E308" s="172" t="s">
        <v>3962</v>
      </c>
      <c r="F308" s="173" t="s">
        <v>3963</v>
      </c>
      <c r="G308" s="174" t="s">
        <v>212</v>
      </c>
      <c r="H308" s="175">
        <v>1</v>
      </c>
      <c r="I308" s="176"/>
      <c r="J308" s="177">
        <f>ROUND(I308*H308,2)</f>
        <v>0</v>
      </c>
      <c r="K308" s="173" t="s">
        <v>2548</v>
      </c>
      <c r="L308" s="178"/>
      <c r="M308" s="179" t="s">
        <v>3</v>
      </c>
      <c r="N308" s="180" t="s">
        <v>44</v>
      </c>
      <c r="P308" s="142">
        <f>O308*H308</f>
        <v>0</v>
      </c>
      <c r="Q308" s="142">
        <v>0</v>
      </c>
      <c r="R308" s="142">
        <f>Q308*H308</f>
        <v>0</v>
      </c>
      <c r="S308" s="142">
        <v>0</v>
      </c>
      <c r="T308" s="143">
        <f>S308*H308</f>
        <v>0</v>
      </c>
      <c r="AR308" s="144" t="s">
        <v>488</v>
      </c>
      <c r="AT308" s="144" t="s">
        <v>193</v>
      </c>
      <c r="AU308" s="144" t="s">
        <v>82</v>
      </c>
      <c r="AY308" s="18" t="s">
        <v>161</v>
      </c>
      <c r="BE308" s="145">
        <f>IF(N308="základní",J308,0)</f>
        <v>0</v>
      </c>
      <c r="BF308" s="145">
        <f>IF(N308="snížená",J308,0)</f>
        <v>0</v>
      </c>
      <c r="BG308" s="145">
        <f>IF(N308="zákl. přenesená",J308,0)</f>
        <v>0</v>
      </c>
      <c r="BH308" s="145">
        <f>IF(N308="sníž. přenesená",J308,0)</f>
        <v>0</v>
      </c>
      <c r="BI308" s="145">
        <f>IF(N308="nulová",J308,0)</f>
        <v>0</v>
      </c>
      <c r="BJ308" s="18" t="s">
        <v>80</v>
      </c>
      <c r="BK308" s="145">
        <f>ROUND(I308*H308,2)</f>
        <v>0</v>
      </c>
      <c r="BL308" s="18" t="s">
        <v>310</v>
      </c>
      <c r="BM308" s="144" t="s">
        <v>1145</v>
      </c>
    </row>
    <row r="309" spans="2:51" s="13" customFormat="1" ht="12">
      <c r="B309" s="157"/>
      <c r="D309" s="151" t="s">
        <v>173</v>
      </c>
      <c r="E309" s="158" t="s">
        <v>3</v>
      </c>
      <c r="F309" s="159" t="s">
        <v>80</v>
      </c>
      <c r="H309" s="160">
        <v>1</v>
      </c>
      <c r="I309" s="161"/>
      <c r="L309" s="157"/>
      <c r="M309" s="162"/>
      <c r="T309" s="163"/>
      <c r="AT309" s="158" t="s">
        <v>173</v>
      </c>
      <c r="AU309" s="158" t="s">
        <v>82</v>
      </c>
      <c r="AV309" s="13" t="s">
        <v>82</v>
      </c>
      <c r="AW309" s="13" t="s">
        <v>32</v>
      </c>
      <c r="AX309" s="13" t="s">
        <v>73</v>
      </c>
      <c r="AY309" s="158" t="s">
        <v>161</v>
      </c>
    </row>
    <row r="310" spans="2:51" s="14" customFormat="1" ht="12">
      <c r="B310" s="164"/>
      <c r="D310" s="151" t="s">
        <v>173</v>
      </c>
      <c r="E310" s="165" t="s">
        <v>3</v>
      </c>
      <c r="F310" s="166" t="s">
        <v>192</v>
      </c>
      <c r="H310" s="167">
        <v>1</v>
      </c>
      <c r="I310" s="168"/>
      <c r="L310" s="164"/>
      <c r="M310" s="169"/>
      <c r="T310" s="170"/>
      <c r="AT310" s="165" t="s">
        <v>173</v>
      </c>
      <c r="AU310" s="165" t="s">
        <v>82</v>
      </c>
      <c r="AV310" s="14" t="s">
        <v>169</v>
      </c>
      <c r="AW310" s="14" t="s">
        <v>32</v>
      </c>
      <c r="AX310" s="14" t="s">
        <v>80</v>
      </c>
      <c r="AY310" s="165" t="s">
        <v>161</v>
      </c>
    </row>
    <row r="311" spans="2:65" s="1" customFormat="1" ht="16.5" customHeight="1">
      <c r="B311" s="132"/>
      <c r="C311" s="133" t="s">
        <v>852</v>
      </c>
      <c r="D311" s="133" t="s">
        <v>164</v>
      </c>
      <c r="E311" s="134" t="s">
        <v>2711</v>
      </c>
      <c r="F311" s="135" t="s">
        <v>2712</v>
      </c>
      <c r="G311" s="136" t="s">
        <v>212</v>
      </c>
      <c r="H311" s="137">
        <v>42</v>
      </c>
      <c r="I311" s="138"/>
      <c r="J311" s="139">
        <f>ROUND(I311*H311,2)</f>
        <v>0</v>
      </c>
      <c r="K311" s="135" t="s">
        <v>2548</v>
      </c>
      <c r="L311" s="33"/>
      <c r="M311" s="140" t="s">
        <v>3</v>
      </c>
      <c r="N311" s="141" t="s">
        <v>44</v>
      </c>
      <c r="P311" s="142">
        <f>O311*H311</f>
        <v>0</v>
      </c>
      <c r="Q311" s="142">
        <v>0</v>
      </c>
      <c r="R311" s="142">
        <f>Q311*H311</f>
        <v>0</v>
      </c>
      <c r="S311" s="142">
        <v>0</v>
      </c>
      <c r="T311" s="143">
        <f>S311*H311</f>
        <v>0</v>
      </c>
      <c r="AR311" s="144" t="s">
        <v>310</v>
      </c>
      <c r="AT311" s="144" t="s">
        <v>164</v>
      </c>
      <c r="AU311" s="144" t="s">
        <v>82</v>
      </c>
      <c r="AY311" s="18" t="s">
        <v>161</v>
      </c>
      <c r="BE311" s="145">
        <f>IF(N311="základní",J311,0)</f>
        <v>0</v>
      </c>
      <c r="BF311" s="145">
        <f>IF(N311="snížená",J311,0)</f>
        <v>0</v>
      </c>
      <c r="BG311" s="145">
        <f>IF(N311="zákl. přenesená",J311,0)</f>
        <v>0</v>
      </c>
      <c r="BH311" s="145">
        <f>IF(N311="sníž. přenesená",J311,0)</f>
        <v>0</v>
      </c>
      <c r="BI311" s="145">
        <f>IF(N311="nulová",J311,0)</f>
        <v>0</v>
      </c>
      <c r="BJ311" s="18" t="s">
        <v>80</v>
      </c>
      <c r="BK311" s="145">
        <f>ROUND(I311*H311,2)</f>
        <v>0</v>
      </c>
      <c r="BL311" s="18" t="s">
        <v>310</v>
      </c>
      <c r="BM311" s="144" t="s">
        <v>1156</v>
      </c>
    </row>
    <row r="312" spans="2:51" s="13" customFormat="1" ht="12">
      <c r="B312" s="157"/>
      <c r="D312" s="151" t="s">
        <v>173</v>
      </c>
      <c r="E312" s="158" t="s">
        <v>3</v>
      </c>
      <c r="F312" s="159" t="s">
        <v>644</v>
      </c>
      <c r="H312" s="160">
        <v>42</v>
      </c>
      <c r="I312" s="161"/>
      <c r="L312" s="157"/>
      <c r="M312" s="162"/>
      <c r="T312" s="163"/>
      <c r="AT312" s="158" t="s">
        <v>173</v>
      </c>
      <c r="AU312" s="158" t="s">
        <v>82</v>
      </c>
      <c r="AV312" s="13" t="s">
        <v>82</v>
      </c>
      <c r="AW312" s="13" t="s">
        <v>32</v>
      </c>
      <c r="AX312" s="13" t="s">
        <v>73</v>
      </c>
      <c r="AY312" s="158" t="s">
        <v>161</v>
      </c>
    </row>
    <row r="313" spans="2:51" s="14" customFormat="1" ht="12">
      <c r="B313" s="164"/>
      <c r="D313" s="151" t="s">
        <v>173</v>
      </c>
      <c r="E313" s="165" t="s">
        <v>3</v>
      </c>
      <c r="F313" s="166" t="s">
        <v>192</v>
      </c>
      <c r="H313" s="167">
        <v>42</v>
      </c>
      <c r="I313" s="168"/>
      <c r="L313" s="164"/>
      <c r="M313" s="169"/>
      <c r="T313" s="170"/>
      <c r="AT313" s="165" t="s">
        <v>173</v>
      </c>
      <c r="AU313" s="165" t="s">
        <v>82</v>
      </c>
      <c r="AV313" s="14" t="s">
        <v>169</v>
      </c>
      <c r="AW313" s="14" t="s">
        <v>32</v>
      </c>
      <c r="AX313" s="14" t="s">
        <v>80</v>
      </c>
      <c r="AY313" s="165" t="s">
        <v>161</v>
      </c>
    </row>
    <row r="314" spans="2:65" s="1" customFormat="1" ht="21.75" customHeight="1">
      <c r="B314" s="132"/>
      <c r="C314" s="133" t="s">
        <v>856</v>
      </c>
      <c r="D314" s="133" t="s">
        <v>164</v>
      </c>
      <c r="E314" s="134" t="s">
        <v>2713</v>
      </c>
      <c r="F314" s="135" t="s">
        <v>2714</v>
      </c>
      <c r="G314" s="136" t="s">
        <v>240</v>
      </c>
      <c r="H314" s="137">
        <v>0.722</v>
      </c>
      <c r="I314" s="138"/>
      <c r="J314" s="139">
        <f>ROUND(I314*H314,2)</f>
        <v>0</v>
      </c>
      <c r="K314" s="135" t="s">
        <v>2548</v>
      </c>
      <c r="L314" s="33"/>
      <c r="M314" s="140" t="s">
        <v>3</v>
      </c>
      <c r="N314" s="141" t="s">
        <v>44</v>
      </c>
      <c r="P314" s="142">
        <f>O314*H314</f>
        <v>0</v>
      </c>
      <c r="Q314" s="142">
        <v>0</v>
      </c>
      <c r="R314" s="142">
        <f>Q314*H314</f>
        <v>0</v>
      </c>
      <c r="S314" s="142">
        <v>0</v>
      </c>
      <c r="T314" s="143">
        <f>S314*H314</f>
        <v>0</v>
      </c>
      <c r="AR314" s="144" t="s">
        <v>310</v>
      </c>
      <c r="AT314" s="144" t="s">
        <v>164</v>
      </c>
      <c r="AU314" s="144" t="s">
        <v>82</v>
      </c>
      <c r="AY314" s="18" t="s">
        <v>161</v>
      </c>
      <c r="BE314" s="145">
        <f>IF(N314="základní",J314,0)</f>
        <v>0</v>
      </c>
      <c r="BF314" s="145">
        <f>IF(N314="snížená",J314,0)</f>
        <v>0</v>
      </c>
      <c r="BG314" s="145">
        <f>IF(N314="zákl. přenesená",J314,0)</f>
        <v>0</v>
      </c>
      <c r="BH314" s="145">
        <f>IF(N314="sníž. přenesená",J314,0)</f>
        <v>0</v>
      </c>
      <c r="BI314" s="145">
        <f>IF(N314="nulová",J314,0)</f>
        <v>0</v>
      </c>
      <c r="BJ314" s="18" t="s">
        <v>80</v>
      </c>
      <c r="BK314" s="145">
        <f>ROUND(I314*H314,2)</f>
        <v>0</v>
      </c>
      <c r="BL314" s="18" t="s">
        <v>310</v>
      </c>
      <c r="BM314" s="144" t="s">
        <v>1168</v>
      </c>
    </row>
    <row r="315" spans="2:63" s="11" customFormat="1" ht="22.9" customHeight="1">
      <c r="B315" s="120"/>
      <c r="D315" s="121" t="s">
        <v>72</v>
      </c>
      <c r="E315" s="130" t="s">
        <v>2715</v>
      </c>
      <c r="F315" s="130" t="s">
        <v>2716</v>
      </c>
      <c r="I315" s="123"/>
      <c r="J315" s="131">
        <f>BK315</f>
        <v>0</v>
      </c>
      <c r="L315" s="120"/>
      <c r="M315" s="125"/>
      <c r="P315" s="126">
        <f>SUM(P316:P319)</f>
        <v>0</v>
      </c>
      <c r="R315" s="126">
        <f>SUM(R316:R319)</f>
        <v>0</v>
      </c>
      <c r="T315" s="127">
        <f>SUM(T316:T319)</f>
        <v>0</v>
      </c>
      <c r="AR315" s="121" t="s">
        <v>82</v>
      </c>
      <c r="AT315" s="128" t="s">
        <v>72</v>
      </c>
      <c r="AU315" s="128" t="s">
        <v>80</v>
      </c>
      <c r="AY315" s="121" t="s">
        <v>161</v>
      </c>
      <c r="BK315" s="129">
        <f>SUM(BK316:BK319)</f>
        <v>0</v>
      </c>
    </row>
    <row r="316" spans="2:65" s="1" customFormat="1" ht="16.5" customHeight="1">
      <c r="B316" s="132"/>
      <c r="C316" s="133" t="s">
        <v>861</v>
      </c>
      <c r="D316" s="133" t="s">
        <v>164</v>
      </c>
      <c r="E316" s="134" t="s">
        <v>2717</v>
      </c>
      <c r="F316" s="135" t="s">
        <v>2718</v>
      </c>
      <c r="G316" s="136" t="s">
        <v>212</v>
      </c>
      <c r="H316" s="137">
        <v>6</v>
      </c>
      <c r="I316" s="138"/>
      <c r="J316" s="139">
        <f>ROUND(I316*H316,2)</f>
        <v>0</v>
      </c>
      <c r="K316" s="135" t="s">
        <v>2548</v>
      </c>
      <c r="L316" s="33"/>
      <c r="M316" s="140" t="s">
        <v>3</v>
      </c>
      <c r="N316" s="141" t="s">
        <v>44</v>
      </c>
      <c r="P316" s="142">
        <f>O316*H316</f>
        <v>0</v>
      </c>
      <c r="Q316" s="142">
        <v>0</v>
      </c>
      <c r="R316" s="142">
        <f>Q316*H316</f>
        <v>0</v>
      </c>
      <c r="S316" s="142">
        <v>0</v>
      </c>
      <c r="T316" s="143">
        <f>S316*H316</f>
        <v>0</v>
      </c>
      <c r="AR316" s="144" t="s">
        <v>310</v>
      </c>
      <c r="AT316" s="144" t="s">
        <v>164</v>
      </c>
      <c r="AU316" s="144" t="s">
        <v>82</v>
      </c>
      <c r="AY316" s="18" t="s">
        <v>161</v>
      </c>
      <c r="BE316" s="145">
        <f>IF(N316="základní",J316,0)</f>
        <v>0</v>
      </c>
      <c r="BF316" s="145">
        <f>IF(N316="snížená",J316,0)</f>
        <v>0</v>
      </c>
      <c r="BG316" s="145">
        <f>IF(N316="zákl. přenesená",J316,0)</f>
        <v>0</v>
      </c>
      <c r="BH316" s="145">
        <f>IF(N316="sníž. přenesená",J316,0)</f>
        <v>0</v>
      </c>
      <c r="BI316" s="145">
        <f>IF(N316="nulová",J316,0)</f>
        <v>0</v>
      </c>
      <c r="BJ316" s="18" t="s">
        <v>80</v>
      </c>
      <c r="BK316" s="145">
        <f>ROUND(I316*H316,2)</f>
        <v>0</v>
      </c>
      <c r="BL316" s="18" t="s">
        <v>310</v>
      </c>
      <c r="BM316" s="144" t="s">
        <v>1170</v>
      </c>
    </row>
    <row r="317" spans="2:51" s="13" customFormat="1" ht="12">
      <c r="B317" s="157"/>
      <c r="D317" s="151" t="s">
        <v>173</v>
      </c>
      <c r="E317" s="158" t="s">
        <v>3</v>
      </c>
      <c r="F317" s="159" t="s">
        <v>223</v>
      </c>
      <c r="H317" s="160">
        <v>6</v>
      </c>
      <c r="I317" s="161"/>
      <c r="L317" s="157"/>
      <c r="M317" s="162"/>
      <c r="T317" s="163"/>
      <c r="AT317" s="158" t="s">
        <v>173</v>
      </c>
      <c r="AU317" s="158" t="s">
        <v>82</v>
      </c>
      <c r="AV317" s="13" t="s">
        <v>82</v>
      </c>
      <c r="AW317" s="13" t="s">
        <v>32</v>
      </c>
      <c r="AX317" s="13" t="s">
        <v>73</v>
      </c>
      <c r="AY317" s="158" t="s">
        <v>161</v>
      </c>
    </row>
    <row r="318" spans="2:51" s="14" customFormat="1" ht="12">
      <c r="B318" s="164"/>
      <c r="D318" s="151" t="s">
        <v>173</v>
      </c>
      <c r="E318" s="165" t="s">
        <v>3</v>
      </c>
      <c r="F318" s="166" t="s">
        <v>192</v>
      </c>
      <c r="H318" s="167">
        <v>6</v>
      </c>
      <c r="I318" s="168"/>
      <c r="L318" s="164"/>
      <c r="M318" s="169"/>
      <c r="T318" s="170"/>
      <c r="AT318" s="165" t="s">
        <v>173</v>
      </c>
      <c r="AU318" s="165" t="s">
        <v>82</v>
      </c>
      <c r="AV318" s="14" t="s">
        <v>169</v>
      </c>
      <c r="AW318" s="14" t="s">
        <v>32</v>
      </c>
      <c r="AX318" s="14" t="s">
        <v>80</v>
      </c>
      <c r="AY318" s="165" t="s">
        <v>161</v>
      </c>
    </row>
    <row r="319" spans="2:65" s="1" customFormat="1" ht="21.75" customHeight="1">
      <c r="B319" s="132"/>
      <c r="C319" s="133" t="s">
        <v>865</v>
      </c>
      <c r="D319" s="133" t="s">
        <v>164</v>
      </c>
      <c r="E319" s="134" t="s">
        <v>2719</v>
      </c>
      <c r="F319" s="135" t="s">
        <v>2720</v>
      </c>
      <c r="G319" s="136" t="s">
        <v>240</v>
      </c>
      <c r="H319" s="137">
        <v>0.105</v>
      </c>
      <c r="I319" s="138"/>
      <c r="J319" s="139">
        <f>ROUND(I319*H319,2)</f>
        <v>0</v>
      </c>
      <c r="K319" s="135" t="s">
        <v>2548</v>
      </c>
      <c r="L319" s="33"/>
      <c r="M319" s="140" t="s">
        <v>3</v>
      </c>
      <c r="N319" s="141" t="s">
        <v>44</v>
      </c>
      <c r="P319" s="142">
        <f>O319*H319</f>
        <v>0</v>
      </c>
      <c r="Q319" s="142">
        <v>0</v>
      </c>
      <c r="R319" s="142">
        <f>Q319*H319</f>
        <v>0</v>
      </c>
      <c r="S319" s="142">
        <v>0</v>
      </c>
      <c r="T319" s="143">
        <f>S319*H319</f>
        <v>0</v>
      </c>
      <c r="AR319" s="144" t="s">
        <v>310</v>
      </c>
      <c r="AT319" s="144" t="s">
        <v>164</v>
      </c>
      <c r="AU319" s="144" t="s">
        <v>82</v>
      </c>
      <c r="AY319" s="18" t="s">
        <v>161</v>
      </c>
      <c r="BE319" s="145">
        <f>IF(N319="základní",J319,0)</f>
        <v>0</v>
      </c>
      <c r="BF319" s="145">
        <f>IF(N319="snížená",J319,0)</f>
        <v>0</v>
      </c>
      <c r="BG319" s="145">
        <f>IF(N319="zákl. přenesená",J319,0)</f>
        <v>0</v>
      </c>
      <c r="BH319" s="145">
        <f>IF(N319="sníž. přenesená",J319,0)</f>
        <v>0</v>
      </c>
      <c r="BI319" s="145">
        <f>IF(N319="nulová",J319,0)</f>
        <v>0</v>
      </c>
      <c r="BJ319" s="18" t="s">
        <v>80</v>
      </c>
      <c r="BK319" s="145">
        <f>ROUND(I319*H319,2)</f>
        <v>0</v>
      </c>
      <c r="BL319" s="18" t="s">
        <v>310</v>
      </c>
      <c r="BM319" s="144" t="s">
        <v>1172</v>
      </c>
    </row>
    <row r="320" spans="2:63" s="11" customFormat="1" ht="22.9" customHeight="1">
      <c r="B320" s="120"/>
      <c r="D320" s="121" t="s">
        <v>72</v>
      </c>
      <c r="E320" s="130" t="s">
        <v>2721</v>
      </c>
      <c r="F320" s="130" t="s">
        <v>2722</v>
      </c>
      <c r="I320" s="123"/>
      <c r="J320" s="131">
        <f>BK320</f>
        <v>0</v>
      </c>
      <c r="L320" s="120"/>
      <c r="M320" s="125"/>
      <c r="P320" s="126">
        <f>SUM(P321:P363)</f>
        <v>0</v>
      </c>
      <c r="R320" s="126">
        <f>SUM(R321:R363)</f>
        <v>0</v>
      </c>
      <c r="T320" s="127">
        <f>SUM(T321:T363)</f>
        <v>0</v>
      </c>
      <c r="AR320" s="121" t="s">
        <v>82</v>
      </c>
      <c r="AT320" s="128" t="s">
        <v>72</v>
      </c>
      <c r="AU320" s="128" t="s">
        <v>80</v>
      </c>
      <c r="AY320" s="121" t="s">
        <v>161</v>
      </c>
      <c r="BK320" s="129">
        <f>SUM(BK321:BK363)</f>
        <v>0</v>
      </c>
    </row>
    <row r="321" spans="2:65" s="1" customFormat="1" ht="21.75" customHeight="1">
      <c r="B321" s="132"/>
      <c r="C321" s="133" t="s">
        <v>869</v>
      </c>
      <c r="D321" s="133" t="s">
        <v>164</v>
      </c>
      <c r="E321" s="134" t="s">
        <v>2723</v>
      </c>
      <c r="F321" s="135" t="s">
        <v>2724</v>
      </c>
      <c r="G321" s="136" t="s">
        <v>340</v>
      </c>
      <c r="H321" s="137">
        <v>6</v>
      </c>
      <c r="I321" s="138"/>
      <c r="J321" s="139">
        <f>ROUND(I321*H321,2)</f>
        <v>0</v>
      </c>
      <c r="K321" s="135" t="s">
        <v>2558</v>
      </c>
      <c r="L321" s="33"/>
      <c r="M321" s="140" t="s">
        <v>3</v>
      </c>
      <c r="N321" s="141" t="s">
        <v>44</v>
      </c>
      <c r="P321" s="142">
        <f>O321*H321</f>
        <v>0</v>
      </c>
      <c r="Q321" s="142">
        <v>0</v>
      </c>
      <c r="R321" s="142">
        <f>Q321*H321</f>
        <v>0</v>
      </c>
      <c r="S321" s="142">
        <v>0</v>
      </c>
      <c r="T321" s="143">
        <f>S321*H321</f>
        <v>0</v>
      </c>
      <c r="AR321" s="144" t="s">
        <v>310</v>
      </c>
      <c r="AT321" s="144" t="s">
        <v>164</v>
      </c>
      <c r="AU321" s="144" t="s">
        <v>82</v>
      </c>
      <c r="AY321" s="18" t="s">
        <v>161</v>
      </c>
      <c r="BE321" s="145">
        <f>IF(N321="základní",J321,0)</f>
        <v>0</v>
      </c>
      <c r="BF321" s="145">
        <f>IF(N321="snížená",J321,0)</f>
        <v>0</v>
      </c>
      <c r="BG321" s="145">
        <f>IF(N321="zákl. přenesená",J321,0)</f>
        <v>0</v>
      </c>
      <c r="BH321" s="145">
        <f>IF(N321="sníž. přenesená",J321,0)</f>
        <v>0</v>
      </c>
      <c r="BI321" s="145">
        <f>IF(N321="nulová",J321,0)</f>
        <v>0</v>
      </c>
      <c r="BJ321" s="18" t="s">
        <v>80</v>
      </c>
      <c r="BK321" s="145">
        <f>ROUND(I321*H321,2)</f>
        <v>0</v>
      </c>
      <c r="BL321" s="18" t="s">
        <v>310</v>
      </c>
      <c r="BM321" s="144" t="s">
        <v>1174</v>
      </c>
    </row>
    <row r="322" spans="2:51" s="13" customFormat="1" ht="12">
      <c r="B322" s="157"/>
      <c r="D322" s="151" t="s">
        <v>173</v>
      </c>
      <c r="E322" s="158" t="s">
        <v>3</v>
      </c>
      <c r="F322" s="159" t="s">
        <v>223</v>
      </c>
      <c r="H322" s="160">
        <v>6</v>
      </c>
      <c r="I322" s="161"/>
      <c r="L322" s="157"/>
      <c r="M322" s="162"/>
      <c r="T322" s="163"/>
      <c r="AT322" s="158" t="s">
        <v>173</v>
      </c>
      <c r="AU322" s="158" t="s">
        <v>82</v>
      </c>
      <c r="AV322" s="13" t="s">
        <v>82</v>
      </c>
      <c r="AW322" s="13" t="s">
        <v>32</v>
      </c>
      <c r="AX322" s="13" t="s">
        <v>73</v>
      </c>
      <c r="AY322" s="158" t="s">
        <v>161</v>
      </c>
    </row>
    <row r="323" spans="2:51" s="14" customFormat="1" ht="12">
      <c r="B323" s="164"/>
      <c r="D323" s="151" t="s">
        <v>173</v>
      </c>
      <c r="E323" s="165" t="s">
        <v>3</v>
      </c>
      <c r="F323" s="166" t="s">
        <v>192</v>
      </c>
      <c r="H323" s="167">
        <v>6</v>
      </c>
      <c r="I323" s="168"/>
      <c r="L323" s="164"/>
      <c r="M323" s="169"/>
      <c r="T323" s="170"/>
      <c r="AT323" s="165" t="s">
        <v>173</v>
      </c>
      <c r="AU323" s="165" t="s">
        <v>82</v>
      </c>
      <c r="AV323" s="14" t="s">
        <v>169</v>
      </c>
      <c r="AW323" s="14" t="s">
        <v>32</v>
      </c>
      <c r="AX323" s="14" t="s">
        <v>80</v>
      </c>
      <c r="AY323" s="165" t="s">
        <v>161</v>
      </c>
    </row>
    <row r="324" spans="2:65" s="1" customFormat="1" ht="21.75" customHeight="1">
      <c r="B324" s="132"/>
      <c r="C324" s="133" t="s">
        <v>873</v>
      </c>
      <c r="D324" s="133" t="s">
        <v>164</v>
      </c>
      <c r="E324" s="134" t="s">
        <v>2725</v>
      </c>
      <c r="F324" s="135" t="s">
        <v>2726</v>
      </c>
      <c r="G324" s="136" t="s">
        <v>240</v>
      </c>
      <c r="H324" s="137">
        <v>0.035</v>
      </c>
      <c r="I324" s="138"/>
      <c r="J324" s="139">
        <f>ROUND(I324*H324,2)</f>
        <v>0</v>
      </c>
      <c r="K324" s="135" t="s">
        <v>2558</v>
      </c>
      <c r="L324" s="33"/>
      <c r="M324" s="140" t="s">
        <v>3</v>
      </c>
      <c r="N324" s="141" t="s">
        <v>44</v>
      </c>
      <c r="P324" s="142">
        <f>O324*H324</f>
        <v>0</v>
      </c>
      <c r="Q324" s="142">
        <v>0</v>
      </c>
      <c r="R324" s="142">
        <f>Q324*H324</f>
        <v>0</v>
      </c>
      <c r="S324" s="142">
        <v>0</v>
      </c>
      <c r="T324" s="143">
        <f>S324*H324</f>
        <v>0</v>
      </c>
      <c r="AR324" s="144" t="s">
        <v>310</v>
      </c>
      <c r="AT324" s="144" t="s">
        <v>164</v>
      </c>
      <c r="AU324" s="144" t="s">
        <v>82</v>
      </c>
      <c r="AY324" s="18" t="s">
        <v>161</v>
      </c>
      <c r="BE324" s="145">
        <f>IF(N324="základní",J324,0)</f>
        <v>0</v>
      </c>
      <c r="BF324" s="145">
        <f>IF(N324="snížená",J324,0)</f>
        <v>0</v>
      </c>
      <c r="BG324" s="145">
        <f>IF(N324="zákl. přenesená",J324,0)</f>
        <v>0</v>
      </c>
      <c r="BH324" s="145">
        <f>IF(N324="sníž. přenesená",J324,0)</f>
        <v>0</v>
      </c>
      <c r="BI324" s="145">
        <f>IF(N324="nulová",J324,0)</f>
        <v>0</v>
      </c>
      <c r="BJ324" s="18" t="s">
        <v>80</v>
      </c>
      <c r="BK324" s="145">
        <f>ROUND(I324*H324,2)</f>
        <v>0</v>
      </c>
      <c r="BL324" s="18" t="s">
        <v>310</v>
      </c>
      <c r="BM324" s="144" t="s">
        <v>1179</v>
      </c>
    </row>
    <row r="325" spans="2:51" s="13" customFormat="1" ht="12">
      <c r="B325" s="157"/>
      <c r="D325" s="151" t="s">
        <v>173</v>
      </c>
      <c r="E325" s="158" t="s">
        <v>3</v>
      </c>
      <c r="F325" s="159" t="s">
        <v>2727</v>
      </c>
      <c r="H325" s="160">
        <v>0.035</v>
      </c>
      <c r="I325" s="161"/>
      <c r="L325" s="157"/>
      <c r="M325" s="162"/>
      <c r="T325" s="163"/>
      <c r="AT325" s="158" t="s">
        <v>173</v>
      </c>
      <c r="AU325" s="158" t="s">
        <v>82</v>
      </c>
      <c r="AV325" s="13" t="s">
        <v>82</v>
      </c>
      <c r="AW325" s="13" t="s">
        <v>32</v>
      </c>
      <c r="AX325" s="13" t="s">
        <v>73</v>
      </c>
      <c r="AY325" s="158" t="s">
        <v>161</v>
      </c>
    </row>
    <row r="326" spans="2:51" s="14" customFormat="1" ht="12">
      <c r="B326" s="164"/>
      <c r="D326" s="151" t="s">
        <v>173</v>
      </c>
      <c r="E326" s="165" t="s">
        <v>3</v>
      </c>
      <c r="F326" s="166" t="s">
        <v>192</v>
      </c>
      <c r="H326" s="167">
        <v>0.035</v>
      </c>
      <c r="I326" s="168"/>
      <c r="L326" s="164"/>
      <c r="M326" s="169"/>
      <c r="T326" s="170"/>
      <c r="AT326" s="165" t="s">
        <v>173</v>
      </c>
      <c r="AU326" s="165" t="s">
        <v>82</v>
      </c>
      <c r="AV326" s="14" t="s">
        <v>169</v>
      </c>
      <c r="AW326" s="14" t="s">
        <v>32</v>
      </c>
      <c r="AX326" s="14" t="s">
        <v>80</v>
      </c>
      <c r="AY326" s="165" t="s">
        <v>161</v>
      </c>
    </row>
    <row r="327" spans="2:65" s="1" customFormat="1" ht="21.75" customHeight="1">
      <c r="B327" s="132"/>
      <c r="C327" s="133" t="s">
        <v>877</v>
      </c>
      <c r="D327" s="133" t="s">
        <v>164</v>
      </c>
      <c r="E327" s="134" t="s">
        <v>2728</v>
      </c>
      <c r="F327" s="135" t="s">
        <v>2729</v>
      </c>
      <c r="G327" s="136" t="s">
        <v>212</v>
      </c>
      <c r="H327" s="137">
        <v>2</v>
      </c>
      <c r="I327" s="138"/>
      <c r="J327" s="139">
        <f>ROUND(I327*H327,2)</f>
        <v>0</v>
      </c>
      <c r="K327" s="135" t="s">
        <v>2548</v>
      </c>
      <c r="L327" s="33"/>
      <c r="M327" s="140" t="s">
        <v>3</v>
      </c>
      <c r="N327" s="141" t="s">
        <v>44</v>
      </c>
      <c r="P327" s="142">
        <f>O327*H327</f>
        <v>0</v>
      </c>
      <c r="Q327" s="142">
        <v>0</v>
      </c>
      <c r="R327" s="142">
        <f>Q327*H327</f>
        <v>0</v>
      </c>
      <c r="S327" s="142">
        <v>0</v>
      </c>
      <c r="T327" s="143">
        <f>S327*H327</f>
        <v>0</v>
      </c>
      <c r="AR327" s="144" t="s">
        <v>310</v>
      </c>
      <c r="AT327" s="144" t="s">
        <v>164</v>
      </c>
      <c r="AU327" s="144" t="s">
        <v>82</v>
      </c>
      <c r="AY327" s="18" t="s">
        <v>161</v>
      </c>
      <c r="BE327" s="145">
        <f>IF(N327="základní",J327,0)</f>
        <v>0</v>
      </c>
      <c r="BF327" s="145">
        <f>IF(N327="snížená",J327,0)</f>
        <v>0</v>
      </c>
      <c r="BG327" s="145">
        <f>IF(N327="zákl. přenesená",J327,0)</f>
        <v>0</v>
      </c>
      <c r="BH327" s="145">
        <f>IF(N327="sníž. přenesená",J327,0)</f>
        <v>0</v>
      </c>
      <c r="BI327" s="145">
        <f>IF(N327="nulová",J327,0)</f>
        <v>0</v>
      </c>
      <c r="BJ327" s="18" t="s">
        <v>80</v>
      </c>
      <c r="BK327" s="145">
        <f>ROUND(I327*H327,2)</f>
        <v>0</v>
      </c>
      <c r="BL327" s="18" t="s">
        <v>310</v>
      </c>
      <c r="BM327" s="144" t="s">
        <v>1180</v>
      </c>
    </row>
    <row r="328" spans="2:51" s="13" customFormat="1" ht="12">
      <c r="B328" s="157"/>
      <c r="D328" s="151" t="s">
        <v>173</v>
      </c>
      <c r="E328" s="158" t="s">
        <v>3</v>
      </c>
      <c r="F328" s="159" t="s">
        <v>82</v>
      </c>
      <c r="H328" s="160">
        <v>2</v>
      </c>
      <c r="I328" s="161"/>
      <c r="L328" s="157"/>
      <c r="M328" s="162"/>
      <c r="T328" s="163"/>
      <c r="AT328" s="158" t="s">
        <v>173</v>
      </c>
      <c r="AU328" s="158" t="s">
        <v>82</v>
      </c>
      <c r="AV328" s="13" t="s">
        <v>82</v>
      </c>
      <c r="AW328" s="13" t="s">
        <v>32</v>
      </c>
      <c r="AX328" s="13" t="s">
        <v>73</v>
      </c>
      <c r="AY328" s="158" t="s">
        <v>161</v>
      </c>
    </row>
    <row r="329" spans="2:51" s="14" customFormat="1" ht="12">
      <c r="B329" s="164"/>
      <c r="D329" s="151" t="s">
        <v>173</v>
      </c>
      <c r="E329" s="165" t="s">
        <v>3</v>
      </c>
      <c r="F329" s="166" t="s">
        <v>192</v>
      </c>
      <c r="H329" s="167">
        <v>2</v>
      </c>
      <c r="I329" s="168"/>
      <c r="L329" s="164"/>
      <c r="M329" s="169"/>
      <c r="T329" s="170"/>
      <c r="AT329" s="165" t="s">
        <v>173</v>
      </c>
      <c r="AU329" s="165" t="s">
        <v>82</v>
      </c>
      <c r="AV329" s="14" t="s">
        <v>169</v>
      </c>
      <c r="AW329" s="14" t="s">
        <v>32</v>
      </c>
      <c r="AX329" s="14" t="s">
        <v>80</v>
      </c>
      <c r="AY329" s="165" t="s">
        <v>161</v>
      </c>
    </row>
    <row r="330" spans="2:65" s="1" customFormat="1" ht="16.5" customHeight="1">
      <c r="B330" s="132"/>
      <c r="C330" s="171" t="s">
        <v>881</v>
      </c>
      <c r="D330" s="171" t="s">
        <v>193</v>
      </c>
      <c r="E330" s="172" t="s">
        <v>3964</v>
      </c>
      <c r="F330" s="173" t="s">
        <v>2731</v>
      </c>
      <c r="G330" s="174" t="s">
        <v>212</v>
      </c>
      <c r="H330" s="175">
        <v>2</v>
      </c>
      <c r="I330" s="176"/>
      <c r="J330" s="177">
        <f>ROUND(I330*H330,2)</f>
        <v>0</v>
      </c>
      <c r="K330" s="173" t="s">
        <v>2548</v>
      </c>
      <c r="L330" s="178"/>
      <c r="M330" s="179" t="s">
        <v>3</v>
      </c>
      <c r="N330" s="180" t="s">
        <v>44</v>
      </c>
      <c r="P330" s="142">
        <f>O330*H330</f>
        <v>0</v>
      </c>
      <c r="Q330" s="142">
        <v>0</v>
      </c>
      <c r="R330" s="142">
        <f>Q330*H330</f>
        <v>0</v>
      </c>
      <c r="S330" s="142">
        <v>0</v>
      </c>
      <c r="T330" s="143">
        <f>S330*H330</f>
        <v>0</v>
      </c>
      <c r="AR330" s="144" t="s">
        <v>488</v>
      </c>
      <c r="AT330" s="144" t="s">
        <v>193</v>
      </c>
      <c r="AU330" s="144" t="s">
        <v>82</v>
      </c>
      <c r="AY330" s="18" t="s">
        <v>161</v>
      </c>
      <c r="BE330" s="145">
        <f>IF(N330="základní",J330,0)</f>
        <v>0</v>
      </c>
      <c r="BF330" s="145">
        <f>IF(N330="snížená",J330,0)</f>
        <v>0</v>
      </c>
      <c r="BG330" s="145">
        <f>IF(N330="zákl. přenesená",J330,0)</f>
        <v>0</v>
      </c>
      <c r="BH330" s="145">
        <f>IF(N330="sníž. přenesená",J330,0)</f>
        <v>0</v>
      </c>
      <c r="BI330" s="145">
        <f>IF(N330="nulová",J330,0)</f>
        <v>0</v>
      </c>
      <c r="BJ330" s="18" t="s">
        <v>80</v>
      </c>
      <c r="BK330" s="145">
        <f>ROUND(I330*H330,2)</f>
        <v>0</v>
      </c>
      <c r="BL330" s="18" t="s">
        <v>310</v>
      </c>
      <c r="BM330" s="144" t="s">
        <v>1181</v>
      </c>
    </row>
    <row r="331" spans="2:51" s="13" customFormat="1" ht="12">
      <c r="B331" s="157"/>
      <c r="D331" s="151" t="s">
        <v>173</v>
      </c>
      <c r="E331" s="158" t="s">
        <v>3</v>
      </c>
      <c r="F331" s="159" t="s">
        <v>82</v>
      </c>
      <c r="H331" s="160">
        <v>2</v>
      </c>
      <c r="I331" s="161"/>
      <c r="L331" s="157"/>
      <c r="M331" s="162"/>
      <c r="T331" s="163"/>
      <c r="AT331" s="158" t="s">
        <v>173</v>
      </c>
      <c r="AU331" s="158" t="s">
        <v>82</v>
      </c>
      <c r="AV331" s="13" t="s">
        <v>82</v>
      </c>
      <c r="AW331" s="13" t="s">
        <v>32</v>
      </c>
      <c r="AX331" s="13" t="s">
        <v>73</v>
      </c>
      <c r="AY331" s="158" t="s">
        <v>161</v>
      </c>
    </row>
    <row r="332" spans="2:51" s="14" customFormat="1" ht="12">
      <c r="B332" s="164"/>
      <c r="D332" s="151" t="s">
        <v>173</v>
      </c>
      <c r="E332" s="165" t="s">
        <v>3</v>
      </c>
      <c r="F332" s="166" t="s">
        <v>192</v>
      </c>
      <c r="H332" s="167">
        <v>2</v>
      </c>
      <c r="I332" s="168"/>
      <c r="L332" s="164"/>
      <c r="M332" s="169"/>
      <c r="T332" s="170"/>
      <c r="AT332" s="165" t="s">
        <v>173</v>
      </c>
      <c r="AU332" s="165" t="s">
        <v>82</v>
      </c>
      <c r="AV332" s="14" t="s">
        <v>169</v>
      </c>
      <c r="AW332" s="14" t="s">
        <v>32</v>
      </c>
      <c r="AX332" s="14" t="s">
        <v>80</v>
      </c>
      <c r="AY332" s="165" t="s">
        <v>161</v>
      </c>
    </row>
    <row r="333" spans="2:65" s="1" customFormat="1" ht="21.75" customHeight="1">
      <c r="B333" s="132"/>
      <c r="C333" s="133" t="s">
        <v>887</v>
      </c>
      <c r="D333" s="133" t="s">
        <v>164</v>
      </c>
      <c r="E333" s="134" t="s">
        <v>3965</v>
      </c>
      <c r="F333" s="135" t="s">
        <v>3966</v>
      </c>
      <c r="G333" s="136" t="s">
        <v>212</v>
      </c>
      <c r="H333" s="137">
        <v>4</v>
      </c>
      <c r="I333" s="138"/>
      <c r="J333" s="139">
        <f>ROUND(I333*H333,2)</f>
        <v>0</v>
      </c>
      <c r="K333" s="135" t="s">
        <v>2548</v>
      </c>
      <c r="L333" s="33"/>
      <c r="M333" s="140" t="s">
        <v>3</v>
      </c>
      <c r="N333" s="141" t="s">
        <v>44</v>
      </c>
      <c r="P333" s="142">
        <f>O333*H333</f>
        <v>0</v>
      </c>
      <c r="Q333" s="142">
        <v>0</v>
      </c>
      <c r="R333" s="142">
        <f>Q333*H333</f>
        <v>0</v>
      </c>
      <c r="S333" s="142">
        <v>0</v>
      </c>
      <c r="T333" s="143">
        <f>S333*H333</f>
        <v>0</v>
      </c>
      <c r="AR333" s="144" t="s">
        <v>310</v>
      </c>
      <c r="AT333" s="144" t="s">
        <v>164</v>
      </c>
      <c r="AU333" s="144" t="s">
        <v>82</v>
      </c>
      <c r="AY333" s="18" t="s">
        <v>161</v>
      </c>
      <c r="BE333" s="145">
        <f>IF(N333="základní",J333,0)</f>
        <v>0</v>
      </c>
      <c r="BF333" s="145">
        <f>IF(N333="snížená",J333,0)</f>
        <v>0</v>
      </c>
      <c r="BG333" s="145">
        <f>IF(N333="zákl. přenesená",J333,0)</f>
        <v>0</v>
      </c>
      <c r="BH333" s="145">
        <f>IF(N333="sníž. přenesená",J333,0)</f>
        <v>0</v>
      </c>
      <c r="BI333" s="145">
        <f>IF(N333="nulová",J333,0)</f>
        <v>0</v>
      </c>
      <c r="BJ333" s="18" t="s">
        <v>80</v>
      </c>
      <c r="BK333" s="145">
        <f>ROUND(I333*H333,2)</f>
        <v>0</v>
      </c>
      <c r="BL333" s="18" t="s">
        <v>310</v>
      </c>
      <c r="BM333" s="144" t="s">
        <v>1189</v>
      </c>
    </row>
    <row r="334" spans="2:51" s="13" customFormat="1" ht="12">
      <c r="B334" s="157"/>
      <c r="D334" s="151" t="s">
        <v>173</v>
      </c>
      <c r="E334" s="158" t="s">
        <v>3</v>
      </c>
      <c r="F334" s="159" t="s">
        <v>169</v>
      </c>
      <c r="H334" s="160">
        <v>4</v>
      </c>
      <c r="I334" s="161"/>
      <c r="L334" s="157"/>
      <c r="M334" s="162"/>
      <c r="T334" s="163"/>
      <c r="AT334" s="158" t="s">
        <v>173</v>
      </c>
      <c r="AU334" s="158" t="s">
        <v>82</v>
      </c>
      <c r="AV334" s="13" t="s">
        <v>82</v>
      </c>
      <c r="AW334" s="13" t="s">
        <v>32</v>
      </c>
      <c r="AX334" s="13" t="s">
        <v>73</v>
      </c>
      <c r="AY334" s="158" t="s">
        <v>161</v>
      </c>
    </row>
    <row r="335" spans="2:51" s="14" customFormat="1" ht="12">
      <c r="B335" s="164"/>
      <c r="D335" s="151" t="s">
        <v>173</v>
      </c>
      <c r="E335" s="165" t="s">
        <v>3</v>
      </c>
      <c r="F335" s="166" t="s">
        <v>192</v>
      </c>
      <c r="H335" s="167">
        <v>4</v>
      </c>
      <c r="I335" s="168"/>
      <c r="L335" s="164"/>
      <c r="M335" s="169"/>
      <c r="T335" s="170"/>
      <c r="AT335" s="165" t="s">
        <v>173</v>
      </c>
      <c r="AU335" s="165" t="s">
        <v>82</v>
      </c>
      <c r="AV335" s="14" t="s">
        <v>169</v>
      </c>
      <c r="AW335" s="14" t="s">
        <v>32</v>
      </c>
      <c r="AX335" s="14" t="s">
        <v>80</v>
      </c>
      <c r="AY335" s="165" t="s">
        <v>161</v>
      </c>
    </row>
    <row r="336" spans="2:65" s="1" customFormat="1" ht="16.5" customHeight="1">
      <c r="B336" s="132"/>
      <c r="C336" s="171" t="s">
        <v>895</v>
      </c>
      <c r="D336" s="171" t="s">
        <v>193</v>
      </c>
      <c r="E336" s="172" t="s">
        <v>3967</v>
      </c>
      <c r="F336" s="173" t="s">
        <v>3968</v>
      </c>
      <c r="G336" s="174" t="s">
        <v>212</v>
      </c>
      <c r="H336" s="175">
        <v>2</v>
      </c>
      <c r="I336" s="176"/>
      <c r="J336" s="177">
        <f>ROUND(I336*H336,2)</f>
        <v>0</v>
      </c>
      <c r="K336" s="173" t="s">
        <v>2548</v>
      </c>
      <c r="L336" s="178"/>
      <c r="M336" s="179" t="s">
        <v>3</v>
      </c>
      <c r="N336" s="180" t="s">
        <v>44</v>
      </c>
      <c r="P336" s="142">
        <f>O336*H336</f>
        <v>0</v>
      </c>
      <c r="Q336" s="142">
        <v>0</v>
      </c>
      <c r="R336" s="142">
        <f>Q336*H336</f>
        <v>0</v>
      </c>
      <c r="S336" s="142">
        <v>0</v>
      </c>
      <c r="T336" s="143">
        <f>S336*H336</f>
        <v>0</v>
      </c>
      <c r="AR336" s="144" t="s">
        <v>488</v>
      </c>
      <c r="AT336" s="144" t="s">
        <v>193</v>
      </c>
      <c r="AU336" s="144" t="s">
        <v>82</v>
      </c>
      <c r="AY336" s="18" t="s">
        <v>161</v>
      </c>
      <c r="BE336" s="145">
        <f>IF(N336="základní",J336,0)</f>
        <v>0</v>
      </c>
      <c r="BF336" s="145">
        <f>IF(N336="snížená",J336,0)</f>
        <v>0</v>
      </c>
      <c r="BG336" s="145">
        <f>IF(N336="zákl. přenesená",J336,0)</f>
        <v>0</v>
      </c>
      <c r="BH336" s="145">
        <f>IF(N336="sníž. přenesená",J336,0)</f>
        <v>0</v>
      </c>
      <c r="BI336" s="145">
        <f>IF(N336="nulová",J336,0)</f>
        <v>0</v>
      </c>
      <c r="BJ336" s="18" t="s">
        <v>80</v>
      </c>
      <c r="BK336" s="145">
        <f>ROUND(I336*H336,2)</f>
        <v>0</v>
      </c>
      <c r="BL336" s="18" t="s">
        <v>310</v>
      </c>
      <c r="BM336" s="144" t="s">
        <v>1197</v>
      </c>
    </row>
    <row r="337" spans="2:51" s="13" customFormat="1" ht="12">
      <c r="B337" s="157"/>
      <c r="D337" s="151" t="s">
        <v>173</v>
      </c>
      <c r="E337" s="158" t="s">
        <v>3</v>
      </c>
      <c r="F337" s="159" t="s">
        <v>82</v>
      </c>
      <c r="H337" s="160">
        <v>2</v>
      </c>
      <c r="I337" s="161"/>
      <c r="L337" s="157"/>
      <c r="M337" s="162"/>
      <c r="T337" s="163"/>
      <c r="AT337" s="158" t="s">
        <v>173</v>
      </c>
      <c r="AU337" s="158" t="s">
        <v>82</v>
      </c>
      <c r="AV337" s="13" t="s">
        <v>82</v>
      </c>
      <c r="AW337" s="13" t="s">
        <v>32</v>
      </c>
      <c r="AX337" s="13" t="s">
        <v>73</v>
      </c>
      <c r="AY337" s="158" t="s">
        <v>161</v>
      </c>
    </row>
    <row r="338" spans="2:51" s="14" customFormat="1" ht="12">
      <c r="B338" s="164"/>
      <c r="D338" s="151" t="s">
        <v>173</v>
      </c>
      <c r="E338" s="165" t="s">
        <v>3</v>
      </c>
      <c r="F338" s="166" t="s">
        <v>192</v>
      </c>
      <c r="H338" s="167">
        <v>2</v>
      </c>
      <c r="I338" s="168"/>
      <c r="L338" s="164"/>
      <c r="M338" s="169"/>
      <c r="T338" s="170"/>
      <c r="AT338" s="165" t="s">
        <v>173</v>
      </c>
      <c r="AU338" s="165" t="s">
        <v>82</v>
      </c>
      <c r="AV338" s="14" t="s">
        <v>169</v>
      </c>
      <c r="AW338" s="14" t="s">
        <v>32</v>
      </c>
      <c r="AX338" s="14" t="s">
        <v>80</v>
      </c>
      <c r="AY338" s="165" t="s">
        <v>161</v>
      </c>
    </row>
    <row r="339" spans="2:65" s="1" customFormat="1" ht="16.5" customHeight="1">
      <c r="B339" s="132"/>
      <c r="C339" s="171" t="s">
        <v>903</v>
      </c>
      <c r="D339" s="171" t="s">
        <v>193</v>
      </c>
      <c r="E339" s="172" t="s">
        <v>3969</v>
      </c>
      <c r="F339" s="173" t="s">
        <v>3970</v>
      </c>
      <c r="G339" s="174" t="s">
        <v>212</v>
      </c>
      <c r="H339" s="175">
        <v>2</v>
      </c>
      <c r="I339" s="176"/>
      <c r="J339" s="177">
        <f>ROUND(I339*H339,2)</f>
        <v>0</v>
      </c>
      <c r="K339" s="173" t="s">
        <v>2548</v>
      </c>
      <c r="L339" s="178"/>
      <c r="M339" s="179" t="s">
        <v>3</v>
      </c>
      <c r="N339" s="180" t="s">
        <v>44</v>
      </c>
      <c r="P339" s="142">
        <f>O339*H339</f>
        <v>0</v>
      </c>
      <c r="Q339" s="142">
        <v>0</v>
      </c>
      <c r="R339" s="142">
        <f>Q339*H339</f>
        <v>0</v>
      </c>
      <c r="S339" s="142">
        <v>0</v>
      </c>
      <c r="T339" s="143">
        <f>S339*H339</f>
        <v>0</v>
      </c>
      <c r="AR339" s="144" t="s">
        <v>488</v>
      </c>
      <c r="AT339" s="144" t="s">
        <v>193</v>
      </c>
      <c r="AU339" s="144" t="s">
        <v>82</v>
      </c>
      <c r="AY339" s="18" t="s">
        <v>161</v>
      </c>
      <c r="BE339" s="145">
        <f>IF(N339="základní",J339,0)</f>
        <v>0</v>
      </c>
      <c r="BF339" s="145">
        <f>IF(N339="snížená",J339,0)</f>
        <v>0</v>
      </c>
      <c r="BG339" s="145">
        <f>IF(N339="zákl. přenesená",J339,0)</f>
        <v>0</v>
      </c>
      <c r="BH339" s="145">
        <f>IF(N339="sníž. přenesená",J339,0)</f>
        <v>0</v>
      </c>
      <c r="BI339" s="145">
        <f>IF(N339="nulová",J339,0)</f>
        <v>0</v>
      </c>
      <c r="BJ339" s="18" t="s">
        <v>80</v>
      </c>
      <c r="BK339" s="145">
        <f>ROUND(I339*H339,2)</f>
        <v>0</v>
      </c>
      <c r="BL339" s="18" t="s">
        <v>310</v>
      </c>
      <c r="BM339" s="144" t="s">
        <v>1205</v>
      </c>
    </row>
    <row r="340" spans="2:51" s="13" customFormat="1" ht="12">
      <c r="B340" s="157"/>
      <c r="D340" s="151" t="s">
        <v>173</v>
      </c>
      <c r="E340" s="158" t="s">
        <v>3</v>
      </c>
      <c r="F340" s="159" t="s">
        <v>82</v>
      </c>
      <c r="H340" s="160">
        <v>2</v>
      </c>
      <c r="I340" s="161"/>
      <c r="L340" s="157"/>
      <c r="M340" s="162"/>
      <c r="T340" s="163"/>
      <c r="AT340" s="158" t="s">
        <v>173</v>
      </c>
      <c r="AU340" s="158" t="s">
        <v>82</v>
      </c>
      <c r="AV340" s="13" t="s">
        <v>82</v>
      </c>
      <c r="AW340" s="13" t="s">
        <v>32</v>
      </c>
      <c r="AX340" s="13" t="s">
        <v>73</v>
      </c>
      <c r="AY340" s="158" t="s">
        <v>161</v>
      </c>
    </row>
    <row r="341" spans="2:51" s="14" customFormat="1" ht="12">
      <c r="B341" s="164"/>
      <c r="D341" s="151" t="s">
        <v>173</v>
      </c>
      <c r="E341" s="165" t="s">
        <v>3</v>
      </c>
      <c r="F341" s="166" t="s">
        <v>192</v>
      </c>
      <c r="H341" s="167">
        <v>2</v>
      </c>
      <c r="I341" s="168"/>
      <c r="L341" s="164"/>
      <c r="M341" s="169"/>
      <c r="T341" s="170"/>
      <c r="AT341" s="165" t="s">
        <v>173</v>
      </c>
      <c r="AU341" s="165" t="s">
        <v>82</v>
      </c>
      <c r="AV341" s="14" t="s">
        <v>169</v>
      </c>
      <c r="AW341" s="14" t="s">
        <v>32</v>
      </c>
      <c r="AX341" s="14" t="s">
        <v>80</v>
      </c>
      <c r="AY341" s="165" t="s">
        <v>161</v>
      </c>
    </row>
    <row r="342" spans="2:65" s="1" customFormat="1" ht="21.75" customHeight="1">
      <c r="B342" s="132"/>
      <c r="C342" s="133" t="s">
        <v>909</v>
      </c>
      <c r="D342" s="133" t="s">
        <v>164</v>
      </c>
      <c r="E342" s="134" t="s">
        <v>3971</v>
      </c>
      <c r="F342" s="135" t="s">
        <v>3972</v>
      </c>
      <c r="G342" s="136" t="s">
        <v>340</v>
      </c>
      <c r="H342" s="137">
        <v>8</v>
      </c>
      <c r="I342" s="138"/>
      <c r="J342" s="139">
        <f>ROUND(I342*H342,2)</f>
        <v>0</v>
      </c>
      <c r="K342" s="135" t="s">
        <v>2548</v>
      </c>
      <c r="L342" s="33"/>
      <c r="M342" s="140" t="s">
        <v>3</v>
      </c>
      <c r="N342" s="141" t="s">
        <v>44</v>
      </c>
      <c r="P342" s="142">
        <f>O342*H342</f>
        <v>0</v>
      </c>
      <c r="Q342" s="142">
        <v>0</v>
      </c>
      <c r="R342" s="142">
        <f>Q342*H342</f>
        <v>0</v>
      </c>
      <c r="S342" s="142">
        <v>0</v>
      </c>
      <c r="T342" s="143">
        <f>S342*H342</f>
        <v>0</v>
      </c>
      <c r="AR342" s="144" t="s">
        <v>310</v>
      </c>
      <c r="AT342" s="144" t="s">
        <v>164</v>
      </c>
      <c r="AU342" s="144" t="s">
        <v>82</v>
      </c>
      <c r="AY342" s="18" t="s">
        <v>161</v>
      </c>
      <c r="BE342" s="145">
        <f>IF(N342="základní",J342,0)</f>
        <v>0</v>
      </c>
      <c r="BF342" s="145">
        <f>IF(N342="snížená",J342,0)</f>
        <v>0</v>
      </c>
      <c r="BG342" s="145">
        <f>IF(N342="zákl. přenesená",J342,0)</f>
        <v>0</v>
      </c>
      <c r="BH342" s="145">
        <f>IF(N342="sníž. přenesená",J342,0)</f>
        <v>0</v>
      </c>
      <c r="BI342" s="145">
        <f>IF(N342="nulová",J342,0)</f>
        <v>0</v>
      </c>
      <c r="BJ342" s="18" t="s">
        <v>80</v>
      </c>
      <c r="BK342" s="145">
        <f>ROUND(I342*H342,2)</f>
        <v>0</v>
      </c>
      <c r="BL342" s="18" t="s">
        <v>310</v>
      </c>
      <c r="BM342" s="144" t="s">
        <v>1209</v>
      </c>
    </row>
    <row r="343" spans="2:51" s="13" customFormat="1" ht="12">
      <c r="B343" s="157"/>
      <c r="D343" s="151" t="s">
        <v>173</v>
      </c>
      <c r="E343" s="158" t="s">
        <v>3</v>
      </c>
      <c r="F343" s="159" t="s">
        <v>196</v>
      </c>
      <c r="H343" s="160">
        <v>8</v>
      </c>
      <c r="I343" s="161"/>
      <c r="L343" s="157"/>
      <c r="M343" s="162"/>
      <c r="T343" s="163"/>
      <c r="AT343" s="158" t="s">
        <v>173</v>
      </c>
      <c r="AU343" s="158" t="s">
        <v>82</v>
      </c>
      <c r="AV343" s="13" t="s">
        <v>82</v>
      </c>
      <c r="AW343" s="13" t="s">
        <v>32</v>
      </c>
      <c r="AX343" s="13" t="s">
        <v>73</v>
      </c>
      <c r="AY343" s="158" t="s">
        <v>161</v>
      </c>
    </row>
    <row r="344" spans="2:51" s="14" customFormat="1" ht="12">
      <c r="B344" s="164"/>
      <c r="D344" s="151" t="s">
        <v>173</v>
      </c>
      <c r="E344" s="165" t="s">
        <v>3</v>
      </c>
      <c r="F344" s="166" t="s">
        <v>192</v>
      </c>
      <c r="H344" s="167">
        <v>8</v>
      </c>
      <c r="I344" s="168"/>
      <c r="L344" s="164"/>
      <c r="M344" s="169"/>
      <c r="T344" s="170"/>
      <c r="AT344" s="165" t="s">
        <v>173</v>
      </c>
      <c r="AU344" s="165" t="s">
        <v>82</v>
      </c>
      <c r="AV344" s="14" t="s">
        <v>169</v>
      </c>
      <c r="AW344" s="14" t="s">
        <v>32</v>
      </c>
      <c r="AX344" s="14" t="s">
        <v>80</v>
      </c>
      <c r="AY344" s="165" t="s">
        <v>161</v>
      </c>
    </row>
    <row r="345" spans="2:65" s="1" customFormat="1" ht="21.75" customHeight="1">
      <c r="B345" s="132"/>
      <c r="C345" s="171" t="s">
        <v>931</v>
      </c>
      <c r="D345" s="171" t="s">
        <v>193</v>
      </c>
      <c r="E345" s="172" t="s">
        <v>3973</v>
      </c>
      <c r="F345" s="173" t="s">
        <v>3974</v>
      </c>
      <c r="G345" s="174" t="s">
        <v>212</v>
      </c>
      <c r="H345" s="175">
        <v>8</v>
      </c>
      <c r="I345" s="176"/>
      <c r="J345" s="177">
        <f>ROUND(I345*H345,2)</f>
        <v>0</v>
      </c>
      <c r="K345" s="173" t="s">
        <v>2548</v>
      </c>
      <c r="L345" s="178"/>
      <c r="M345" s="179" t="s">
        <v>3</v>
      </c>
      <c r="N345" s="180" t="s">
        <v>44</v>
      </c>
      <c r="P345" s="142">
        <f>O345*H345</f>
        <v>0</v>
      </c>
      <c r="Q345" s="142">
        <v>0</v>
      </c>
      <c r="R345" s="142">
        <f>Q345*H345</f>
        <v>0</v>
      </c>
      <c r="S345" s="142">
        <v>0</v>
      </c>
      <c r="T345" s="143">
        <f>S345*H345</f>
        <v>0</v>
      </c>
      <c r="AR345" s="144" t="s">
        <v>488</v>
      </c>
      <c r="AT345" s="144" t="s">
        <v>193</v>
      </c>
      <c r="AU345" s="144" t="s">
        <v>82</v>
      </c>
      <c r="AY345" s="18" t="s">
        <v>161</v>
      </c>
      <c r="BE345" s="145">
        <f>IF(N345="základní",J345,0)</f>
        <v>0</v>
      </c>
      <c r="BF345" s="145">
        <f>IF(N345="snížená",J345,0)</f>
        <v>0</v>
      </c>
      <c r="BG345" s="145">
        <f>IF(N345="zákl. přenesená",J345,0)</f>
        <v>0</v>
      </c>
      <c r="BH345" s="145">
        <f>IF(N345="sníž. přenesená",J345,0)</f>
        <v>0</v>
      </c>
      <c r="BI345" s="145">
        <f>IF(N345="nulová",J345,0)</f>
        <v>0</v>
      </c>
      <c r="BJ345" s="18" t="s">
        <v>80</v>
      </c>
      <c r="BK345" s="145">
        <f>ROUND(I345*H345,2)</f>
        <v>0</v>
      </c>
      <c r="BL345" s="18" t="s">
        <v>310</v>
      </c>
      <c r="BM345" s="144" t="s">
        <v>1212</v>
      </c>
    </row>
    <row r="346" spans="2:51" s="13" customFormat="1" ht="12">
      <c r="B346" s="157"/>
      <c r="D346" s="151" t="s">
        <v>173</v>
      </c>
      <c r="E346" s="158" t="s">
        <v>3</v>
      </c>
      <c r="F346" s="159" t="s">
        <v>196</v>
      </c>
      <c r="H346" s="160">
        <v>8</v>
      </c>
      <c r="I346" s="161"/>
      <c r="L346" s="157"/>
      <c r="M346" s="162"/>
      <c r="T346" s="163"/>
      <c r="AT346" s="158" t="s">
        <v>173</v>
      </c>
      <c r="AU346" s="158" t="s">
        <v>82</v>
      </c>
      <c r="AV346" s="13" t="s">
        <v>82</v>
      </c>
      <c r="AW346" s="13" t="s">
        <v>32</v>
      </c>
      <c r="AX346" s="13" t="s">
        <v>73</v>
      </c>
      <c r="AY346" s="158" t="s">
        <v>161</v>
      </c>
    </row>
    <row r="347" spans="2:51" s="14" customFormat="1" ht="12">
      <c r="B347" s="164"/>
      <c r="D347" s="151" t="s">
        <v>173</v>
      </c>
      <c r="E347" s="165" t="s">
        <v>3</v>
      </c>
      <c r="F347" s="166" t="s">
        <v>192</v>
      </c>
      <c r="H347" s="167">
        <v>8</v>
      </c>
      <c r="I347" s="168"/>
      <c r="L347" s="164"/>
      <c r="M347" s="169"/>
      <c r="T347" s="170"/>
      <c r="AT347" s="165" t="s">
        <v>173</v>
      </c>
      <c r="AU347" s="165" t="s">
        <v>82</v>
      </c>
      <c r="AV347" s="14" t="s">
        <v>169</v>
      </c>
      <c r="AW347" s="14" t="s">
        <v>32</v>
      </c>
      <c r="AX347" s="14" t="s">
        <v>80</v>
      </c>
      <c r="AY347" s="165" t="s">
        <v>161</v>
      </c>
    </row>
    <row r="348" spans="2:65" s="1" customFormat="1" ht="21.75" customHeight="1">
      <c r="B348" s="132"/>
      <c r="C348" s="171" t="s">
        <v>938</v>
      </c>
      <c r="D348" s="171" t="s">
        <v>193</v>
      </c>
      <c r="E348" s="172" t="s">
        <v>3975</v>
      </c>
      <c r="F348" s="173" t="s">
        <v>3976</v>
      </c>
      <c r="G348" s="174" t="s">
        <v>212</v>
      </c>
      <c r="H348" s="175">
        <v>6</v>
      </c>
      <c r="I348" s="176"/>
      <c r="J348" s="177">
        <f>ROUND(I348*H348,2)</f>
        <v>0</v>
      </c>
      <c r="K348" s="173" t="s">
        <v>2548</v>
      </c>
      <c r="L348" s="178"/>
      <c r="M348" s="179" t="s">
        <v>3</v>
      </c>
      <c r="N348" s="180" t="s">
        <v>44</v>
      </c>
      <c r="P348" s="142">
        <f>O348*H348</f>
        <v>0</v>
      </c>
      <c r="Q348" s="142">
        <v>0</v>
      </c>
      <c r="R348" s="142">
        <f>Q348*H348</f>
        <v>0</v>
      </c>
      <c r="S348" s="142">
        <v>0</v>
      </c>
      <c r="T348" s="143">
        <f>S348*H348</f>
        <v>0</v>
      </c>
      <c r="AR348" s="144" t="s">
        <v>488</v>
      </c>
      <c r="AT348" s="144" t="s">
        <v>193</v>
      </c>
      <c r="AU348" s="144" t="s">
        <v>82</v>
      </c>
      <c r="AY348" s="18" t="s">
        <v>161</v>
      </c>
      <c r="BE348" s="145">
        <f>IF(N348="základní",J348,0)</f>
        <v>0</v>
      </c>
      <c r="BF348" s="145">
        <f>IF(N348="snížená",J348,0)</f>
        <v>0</v>
      </c>
      <c r="BG348" s="145">
        <f>IF(N348="zákl. přenesená",J348,0)</f>
        <v>0</v>
      </c>
      <c r="BH348" s="145">
        <f>IF(N348="sníž. přenesená",J348,0)</f>
        <v>0</v>
      </c>
      <c r="BI348" s="145">
        <f>IF(N348="nulová",J348,0)</f>
        <v>0</v>
      </c>
      <c r="BJ348" s="18" t="s">
        <v>80</v>
      </c>
      <c r="BK348" s="145">
        <f>ROUND(I348*H348,2)</f>
        <v>0</v>
      </c>
      <c r="BL348" s="18" t="s">
        <v>310</v>
      </c>
      <c r="BM348" s="144" t="s">
        <v>1222</v>
      </c>
    </row>
    <row r="349" spans="2:51" s="13" customFormat="1" ht="12">
      <c r="B349" s="157"/>
      <c r="D349" s="151" t="s">
        <v>173</v>
      </c>
      <c r="E349" s="158" t="s">
        <v>3</v>
      </c>
      <c r="F349" s="159" t="s">
        <v>223</v>
      </c>
      <c r="H349" s="160">
        <v>6</v>
      </c>
      <c r="I349" s="161"/>
      <c r="L349" s="157"/>
      <c r="M349" s="162"/>
      <c r="T349" s="163"/>
      <c r="AT349" s="158" t="s">
        <v>173</v>
      </c>
      <c r="AU349" s="158" t="s">
        <v>82</v>
      </c>
      <c r="AV349" s="13" t="s">
        <v>82</v>
      </c>
      <c r="AW349" s="13" t="s">
        <v>32</v>
      </c>
      <c r="AX349" s="13" t="s">
        <v>73</v>
      </c>
      <c r="AY349" s="158" t="s">
        <v>161</v>
      </c>
    </row>
    <row r="350" spans="2:51" s="14" customFormat="1" ht="12">
      <c r="B350" s="164"/>
      <c r="D350" s="151" t="s">
        <v>173</v>
      </c>
      <c r="E350" s="165" t="s">
        <v>3</v>
      </c>
      <c r="F350" s="166" t="s">
        <v>192</v>
      </c>
      <c r="H350" s="167">
        <v>6</v>
      </c>
      <c r="I350" s="168"/>
      <c r="L350" s="164"/>
      <c r="M350" s="169"/>
      <c r="T350" s="170"/>
      <c r="AT350" s="165" t="s">
        <v>173</v>
      </c>
      <c r="AU350" s="165" t="s">
        <v>82</v>
      </c>
      <c r="AV350" s="14" t="s">
        <v>169</v>
      </c>
      <c r="AW350" s="14" t="s">
        <v>32</v>
      </c>
      <c r="AX350" s="14" t="s">
        <v>80</v>
      </c>
      <c r="AY350" s="165" t="s">
        <v>161</v>
      </c>
    </row>
    <row r="351" spans="2:65" s="1" customFormat="1" ht="21.75" customHeight="1">
      <c r="B351" s="132"/>
      <c r="C351" s="133" t="s">
        <v>943</v>
      </c>
      <c r="D351" s="133" t="s">
        <v>164</v>
      </c>
      <c r="E351" s="134" t="s">
        <v>3977</v>
      </c>
      <c r="F351" s="135" t="s">
        <v>3978</v>
      </c>
      <c r="G351" s="136" t="s">
        <v>340</v>
      </c>
      <c r="H351" s="137">
        <v>6</v>
      </c>
      <c r="I351" s="138"/>
      <c r="J351" s="139">
        <f>ROUND(I351*H351,2)</f>
        <v>0</v>
      </c>
      <c r="K351" s="135" t="s">
        <v>2548</v>
      </c>
      <c r="L351" s="33"/>
      <c r="M351" s="140" t="s">
        <v>3</v>
      </c>
      <c r="N351" s="141" t="s">
        <v>44</v>
      </c>
      <c r="P351" s="142">
        <f>O351*H351</f>
        <v>0</v>
      </c>
      <c r="Q351" s="142">
        <v>0</v>
      </c>
      <c r="R351" s="142">
        <f>Q351*H351</f>
        <v>0</v>
      </c>
      <c r="S351" s="142">
        <v>0</v>
      </c>
      <c r="T351" s="143">
        <f>S351*H351</f>
        <v>0</v>
      </c>
      <c r="AR351" s="144" t="s">
        <v>310</v>
      </c>
      <c r="AT351" s="144" t="s">
        <v>164</v>
      </c>
      <c r="AU351" s="144" t="s">
        <v>82</v>
      </c>
      <c r="AY351" s="18" t="s">
        <v>161</v>
      </c>
      <c r="BE351" s="145">
        <f>IF(N351="základní",J351,0)</f>
        <v>0</v>
      </c>
      <c r="BF351" s="145">
        <f>IF(N351="snížená",J351,0)</f>
        <v>0</v>
      </c>
      <c r="BG351" s="145">
        <f>IF(N351="zákl. přenesená",J351,0)</f>
        <v>0</v>
      </c>
      <c r="BH351" s="145">
        <f>IF(N351="sníž. přenesená",J351,0)</f>
        <v>0</v>
      </c>
      <c r="BI351" s="145">
        <f>IF(N351="nulová",J351,0)</f>
        <v>0</v>
      </c>
      <c r="BJ351" s="18" t="s">
        <v>80</v>
      </c>
      <c r="BK351" s="145">
        <f>ROUND(I351*H351,2)</f>
        <v>0</v>
      </c>
      <c r="BL351" s="18" t="s">
        <v>310</v>
      </c>
      <c r="BM351" s="144" t="s">
        <v>1238</v>
      </c>
    </row>
    <row r="352" spans="2:51" s="13" customFormat="1" ht="12">
      <c r="B352" s="157"/>
      <c r="D352" s="151" t="s">
        <v>173</v>
      </c>
      <c r="E352" s="158" t="s">
        <v>3</v>
      </c>
      <c r="F352" s="159" t="s">
        <v>223</v>
      </c>
      <c r="H352" s="160">
        <v>6</v>
      </c>
      <c r="I352" s="161"/>
      <c r="L352" s="157"/>
      <c r="M352" s="162"/>
      <c r="T352" s="163"/>
      <c r="AT352" s="158" t="s">
        <v>173</v>
      </c>
      <c r="AU352" s="158" t="s">
        <v>82</v>
      </c>
      <c r="AV352" s="13" t="s">
        <v>82</v>
      </c>
      <c r="AW352" s="13" t="s">
        <v>32</v>
      </c>
      <c r="AX352" s="13" t="s">
        <v>73</v>
      </c>
      <c r="AY352" s="158" t="s">
        <v>161</v>
      </c>
    </row>
    <row r="353" spans="2:51" s="14" customFormat="1" ht="12">
      <c r="B353" s="164"/>
      <c r="D353" s="151" t="s">
        <v>173</v>
      </c>
      <c r="E353" s="165" t="s">
        <v>3</v>
      </c>
      <c r="F353" s="166" t="s">
        <v>192</v>
      </c>
      <c r="H353" s="167">
        <v>6</v>
      </c>
      <c r="I353" s="168"/>
      <c r="L353" s="164"/>
      <c r="M353" s="169"/>
      <c r="T353" s="170"/>
      <c r="AT353" s="165" t="s">
        <v>173</v>
      </c>
      <c r="AU353" s="165" t="s">
        <v>82</v>
      </c>
      <c r="AV353" s="14" t="s">
        <v>169</v>
      </c>
      <c r="AW353" s="14" t="s">
        <v>32</v>
      </c>
      <c r="AX353" s="14" t="s">
        <v>80</v>
      </c>
      <c r="AY353" s="165" t="s">
        <v>161</v>
      </c>
    </row>
    <row r="354" spans="2:65" s="1" customFormat="1" ht="16.5" customHeight="1">
      <c r="B354" s="132"/>
      <c r="C354" s="171" t="s">
        <v>948</v>
      </c>
      <c r="D354" s="171" t="s">
        <v>193</v>
      </c>
      <c r="E354" s="172" t="s">
        <v>3979</v>
      </c>
      <c r="F354" s="173" t="s">
        <v>3980</v>
      </c>
      <c r="G354" s="174" t="s">
        <v>212</v>
      </c>
      <c r="H354" s="175">
        <v>1</v>
      </c>
      <c r="I354" s="176"/>
      <c r="J354" s="177">
        <f>ROUND(I354*H354,2)</f>
        <v>0</v>
      </c>
      <c r="K354" s="173" t="s">
        <v>2548</v>
      </c>
      <c r="L354" s="178"/>
      <c r="M354" s="179" t="s">
        <v>3</v>
      </c>
      <c r="N354" s="180" t="s">
        <v>44</v>
      </c>
      <c r="P354" s="142">
        <f>O354*H354</f>
        <v>0</v>
      </c>
      <c r="Q354" s="142">
        <v>0</v>
      </c>
      <c r="R354" s="142">
        <f>Q354*H354</f>
        <v>0</v>
      </c>
      <c r="S354" s="142">
        <v>0</v>
      </c>
      <c r="T354" s="143">
        <f>S354*H354</f>
        <v>0</v>
      </c>
      <c r="AR354" s="144" t="s">
        <v>488</v>
      </c>
      <c r="AT354" s="144" t="s">
        <v>193</v>
      </c>
      <c r="AU354" s="144" t="s">
        <v>82</v>
      </c>
      <c r="AY354" s="18" t="s">
        <v>161</v>
      </c>
      <c r="BE354" s="145">
        <f>IF(N354="základní",J354,0)</f>
        <v>0</v>
      </c>
      <c r="BF354" s="145">
        <f>IF(N354="snížená",J354,0)</f>
        <v>0</v>
      </c>
      <c r="BG354" s="145">
        <f>IF(N354="zákl. přenesená",J354,0)</f>
        <v>0</v>
      </c>
      <c r="BH354" s="145">
        <f>IF(N354="sníž. přenesená",J354,0)</f>
        <v>0</v>
      </c>
      <c r="BI354" s="145">
        <f>IF(N354="nulová",J354,0)</f>
        <v>0</v>
      </c>
      <c r="BJ354" s="18" t="s">
        <v>80</v>
      </c>
      <c r="BK354" s="145">
        <f>ROUND(I354*H354,2)</f>
        <v>0</v>
      </c>
      <c r="BL354" s="18" t="s">
        <v>310</v>
      </c>
      <c r="BM354" s="144" t="s">
        <v>908</v>
      </c>
    </row>
    <row r="355" spans="2:51" s="13" customFormat="1" ht="12">
      <c r="B355" s="157"/>
      <c r="D355" s="151" t="s">
        <v>173</v>
      </c>
      <c r="E355" s="158" t="s">
        <v>3</v>
      </c>
      <c r="F355" s="159" t="s">
        <v>80</v>
      </c>
      <c r="H355" s="160">
        <v>1</v>
      </c>
      <c r="I355" s="161"/>
      <c r="L355" s="157"/>
      <c r="M355" s="162"/>
      <c r="T355" s="163"/>
      <c r="AT355" s="158" t="s">
        <v>173</v>
      </c>
      <c r="AU355" s="158" t="s">
        <v>82</v>
      </c>
      <c r="AV355" s="13" t="s">
        <v>82</v>
      </c>
      <c r="AW355" s="13" t="s">
        <v>32</v>
      </c>
      <c r="AX355" s="13" t="s">
        <v>73</v>
      </c>
      <c r="AY355" s="158" t="s">
        <v>161</v>
      </c>
    </row>
    <row r="356" spans="2:51" s="14" customFormat="1" ht="12">
      <c r="B356" s="164"/>
      <c r="D356" s="151" t="s">
        <v>173</v>
      </c>
      <c r="E356" s="165" t="s">
        <v>3</v>
      </c>
      <c r="F356" s="166" t="s">
        <v>192</v>
      </c>
      <c r="H356" s="167">
        <v>1</v>
      </c>
      <c r="I356" s="168"/>
      <c r="L356" s="164"/>
      <c r="M356" s="169"/>
      <c r="T356" s="170"/>
      <c r="AT356" s="165" t="s">
        <v>173</v>
      </c>
      <c r="AU356" s="165" t="s">
        <v>82</v>
      </c>
      <c r="AV356" s="14" t="s">
        <v>169</v>
      </c>
      <c r="AW356" s="14" t="s">
        <v>32</v>
      </c>
      <c r="AX356" s="14" t="s">
        <v>80</v>
      </c>
      <c r="AY356" s="165" t="s">
        <v>161</v>
      </c>
    </row>
    <row r="357" spans="2:65" s="1" customFormat="1" ht="21.75" customHeight="1">
      <c r="B357" s="132"/>
      <c r="C357" s="133" t="s">
        <v>953</v>
      </c>
      <c r="D357" s="133" t="s">
        <v>164</v>
      </c>
      <c r="E357" s="134" t="s">
        <v>3981</v>
      </c>
      <c r="F357" s="135" t="s">
        <v>3982</v>
      </c>
      <c r="G357" s="136" t="s">
        <v>212</v>
      </c>
      <c r="H357" s="137">
        <v>1</v>
      </c>
      <c r="I357" s="138"/>
      <c r="J357" s="139">
        <f>ROUND(I357*H357,2)</f>
        <v>0</v>
      </c>
      <c r="K357" s="135" t="s">
        <v>2548</v>
      </c>
      <c r="L357" s="33"/>
      <c r="M357" s="140" t="s">
        <v>3</v>
      </c>
      <c r="N357" s="141" t="s">
        <v>44</v>
      </c>
      <c r="P357" s="142">
        <f>O357*H357</f>
        <v>0</v>
      </c>
      <c r="Q357" s="142">
        <v>0</v>
      </c>
      <c r="R357" s="142">
        <f>Q357*H357</f>
        <v>0</v>
      </c>
      <c r="S357" s="142">
        <v>0</v>
      </c>
      <c r="T357" s="143">
        <f>S357*H357</f>
        <v>0</v>
      </c>
      <c r="AR357" s="144" t="s">
        <v>310</v>
      </c>
      <c r="AT357" s="144" t="s">
        <v>164</v>
      </c>
      <c r="AU357" s="144" t="s">
        <v>82</v>
      </c>
      <c r="AY357" s="18" t="s">
        <v>161</v>
      </c>
      <c r="BE357" s="145">
        <f>IF(N357="základní",J357,0)</f>
        <v>0</v>
      </c>
      <c r="BF357" s="145">
        <f>IF(N357="snížená",J357,0)</f>
        <v>0</v>
      </c>
      <c r="BG357" s="145">
        <f>IF(N357="zákl. přenesená",J357,0)</f>
        <v>0</v>
      </c>
      <c r="BH357" s="145">
        <f>IF(N357="sníž. přenesená",J357,0)</f>
        <v>0</v>
      </c>
      <c r="BI357" s="145">
        <f>IF(N357="nulová",J357,0)</f>
        <v>0</v>
      </c>
      <c r="BJ357" s="18" t="s">
        <v>80</v>
      </c>
      <c r="BK357" s="145">
        <f>ROUND(I357*H357,2)</f>
        <v>0</v>
      </c>
      <c r="BL357" s="18" t="s">
        <v>310</v>
      </c>
      <c r="BM357" s="144" t="s">
        <v>1277</v>
      </c>
    </row>
    <row r="358" spans="2:51" s="13" customFormat="1" ht="12">
      <c r="B358" s="157"/>
      <c r="D358" s="151" t="s">
        <v>173</v>
      </c>
      <c r="E358" s="158" t="s">
        <v>3</v>
      </c>
      <c r="F358" s="159" t="s">
        <v>80</v>
      </c>
      <c r="H358" s="160">
        <v>1</v>
      </c>
      <c r="I358" s="161"/>
      <c r="L358" s="157"/>
      <c r="M358" s="162"/>
      <c r="T358" s="163"/>
      <c r="AT358" s="158" t="s">
        <v>173</v>
      </c>
      <c r="AU358" s="158" t="s">
        <v>82</v>
      </c>
      <c r="AV358" s="13" t="s">
        <v>82</v>
      </c>
      <c r="AW358" s="13" t="s">
        <v>32</v>
      </c>
      <c r="AX358" s="13" t="s">
        <v>73</v>
      </c>
      <c r="AY358" s="158" t="s">
        <v>161</v>
      </c>
    </row>
    <row r="359" spans="2:51" s="14" customFormat="1" ht="12">
      <c r="B359" s="164"/>
      <c r="D359" s="151" t="s">
        <v>173</v>
      </c>
      <c r="E359" s="165" t="s">
        <v>3</v>
      </c>
      <c r="F359" s="166" t="s">
        <v>192</v>
      </c>
      <c r="H359" s="167">
        <v>1</v>
      </c>
      <c r="I359" s="168"/>
      <c r="L359" s="164"/>
      <c r="M359" s="169"/>
      <c r="T359" s="170"/>
      <c r="AT359" s="165" t="s">
        <v>173</v>
      </c>
      <c r="AU359" s="165" t="s">
        <v>82</v>
      </c>
      <c r="AV359" s="14" t="s">
        <v>169</v>
      </c>
      <c r="AW359" s="14" t="s">
        <v>32</v>
      </c>
      <c r="AX359" s="14" t="s">
        <v>80</v>
      </c>
      <c r="AY359" s="165" t="s">
        <v>161</v>
      </c>
    </row>
    <row r="360" spans="2:65" s="1" customFormat="1" ht="24.2" customHeight="1">
      <c r="B360" s="132"/>
      <c r="C360" s="171" t="s">
        <v>959</v>
      </c>
      <c r="D360" s="171" t="s">
        <v>193</v>
      </c>
      <c r="E360" s="172" t="s">
        <v>3983</v>
      </c>
      <c r="F360" s="173" t="s">
        <v>3984</v>
      </c>
      <c r="G360" s="174" t="s">
        <v>212</v>
      </c>
      <c r="H360" s="175">
        <v>1</v>
      </c>
      <c r="I360" s="176"/>
      <c r="J360" s="177">
        <f>ROUND(I360*H360,2)</f>
        <v>0</v>
      </c>
      <c r="K360" s="173" t="s">
        <v>2548</v>
      </c>
      <c r="L360" s="178"/>
      <c r="M360" s="179" t="s">
        <v>3</v>
      </c>
      <c r="N360" s="180" t="s">
        <v>44</v>
      </c>
      <c r="P360" s="142">
        <f>O360*H360</f>
        <v>0</v>
      </c>
      <c r="Q360" s="142">
        <v>0</v>
      </c>
      <c r="R360" s="142">
        <f>Q360*H360</f>
        <v>0</v>
      </c>
      <c r="S360" s="142">
        <v>0</v>
      </c>
      <c r="T360" s="143">
        <f>S360*H360</f>
        <v>0</v>
      </c>
      <c r="AR360" s="144" t="s">
        <v>488</v>
      </c>
      <c r="AT360" s="144" t="s">
        <v>193</v>
      </c>
      <c r="AU360" s="144" t="s">
        <v>82</v>
      </c>
      <c r="AY360" s="18" t="s">
        <v>161</v>
      </c>
      <c r="BE360" s="145">
        <f>IF(N360="základní",J360,0)</f>
        <v>0</v>
      </c>
      <c r="BF360" s="145">
        <f>IF(N360="snížená",J360,0)</f>
        <v>0</v>
      </c>
      <c r="BG360" s="145">
        <f>IF(N360="zákl. přenesená",J360,0)</f>
        <v>0</v>
      </c>
      <c r="BH360" s="145">
        <f>IF(N360="sníž. přenesená",J360,0)</f>
        <v>0</v>
      </c>
      <c r="BI360" s="145">
        <f>IF(N360="nulová",J360,0)</f>
        <v>0</v>
      </c>
      <c r="BJ360" s="18" t="s">
        <v>80</v>
      </c>
      <c r="BK360" s="145">
        <f>ROUND(I360*H360,2)</f>
        <v>0</v>
      </c>
      <c r="BL360" s="18" t="s">
        <v>310</v>
      </c>
      <c r="BM360" s="144" t="s">
        <v>1300</v>
      </c>
    </row>
    <row r="361" spans="2:51" s="13" customFormat="1" ht="12">
      <c r="B361" s="157"/>
      <c r="D361" s="151" t="s">
        <v>173</v>
      </c>
      <c r="E361" s="158" t="s">
        <v>3</v>
      </c>
      <c r="F361" s="159" t="s">
        <v>80</v>
      </c>
      <c r="H361" s="160">
        <v>1</v>
      </c>
      <c r="I361" s="161"/>
      <c r="L361" s="157"/>
      <c r="M361" s="162"/>
      <c r="T361" s="163"/>
      <c r="AT361" s="158" t="s">
        <v>173</v>
      </c>
      <c r="AU361" s="158" t="s">
        <v>82</v>
      </c>
      <c r="AV361" s="13" t="s">
        <v>82</v>
      </c>
      <c r="AW361" s="13" t="s">
        <v>32</v>
      </c>
      <c r="AX361" s="13" t="s">
        <v>73</v>
      </c>
      <c r="AY361" s="158" t="s">
        <v>161</v>
      </c>
    </row>
    <row r="362" spans="2:51" s="14" customFormat="1" ht="12">
      <c r="B362" s="164"/>
      <c r="D362" s="151" t="s">
        <v>173</v>
      </c>
      <c r="E362" s="165" t="s">
        <v>3</v>
      </c>
      <c r="F362" s="166" t="s">
        <v>192</v>
      </c>
      <c r="H362" s="167">
        <v>1</v>
      </c>
      <c r="I362" s="168"/>
      <c r="L362" s="164"/>
      <c r="M362" s="169"/>
      <c r="T362" s="170"/>
      <c r="AT362" s="165" t="s">
        <v>173</v>
      </c>
      <c r="AU362" s="165" t="s">
        <v>82</v>
      </c>
      <c r="AV362" s="14" t="s">
        <v>169</v>
      </c>
      <c r="AW362" s="14" t="s">
        <v>32</v>
      </c>
      <c r="AX362" s="14" t="s">
        <v>80</v>
      </c>
      <c r="AY362" s="165" t="s">
        <v>161</v>
      </c>
    </row>
    <row r="363" spans="2:65" s="1" customFormat="1" ht="21.75" customHeight="1">
      <c r="B363" s="132"/>
      <c r="C363" s="133" t="s">
        <v>964</v>
      </c>
      <c r="D363" s="133" t="s">
        <v>164</v>
      </c>
      <c r="E363" s="134" t="s">
        <v>2743</v>
      </c>
      <c r="F363" s="135" t="s">
        <v>2744</v>
      </c>
      <c r="G363" s="136" t="s">
        <v>240</v>
      </c>
      <c r="H363" s="137">
        <v>0.036</v>
      </c>
      <c r="I363" s="138"/>
      <c r="J363" s="139">
        <f>ROUND(I363*H363,2)</f>
        <v>0</v>
      </c>
      <c r="K363" s="135" t="s">
        <v>2548</v>
      </c>
      <c r="L363" s="33"/>
      <c r="M363" s="140" t="s">
        <v>3</v>
      </c>
      <c r="N363" s="141" t="s">
        <v>44</v>
      </c>
      <c r="P363" s="142">
        <f>O363*H363</f>
        <v>0</v>
      </c>
      <c r="Q363" s="142">
        <v>0</v>
      </c>
      <c r="R363" s="142">
        <f>Q363*H363</f>
        <v>0</v>
      </c>
      <c r="S363" s="142">
        <v>0</v>
      </c>
      <c r="T363" s="143">
        <f>S363*H363</f>
        <v>0</v>
      </c>
      <c r="AR363" s="144" t="s">
        <v>310</v>
      </c>
      <c r="AT363" s="144" t="s">
        <v>164</v>
      </c>
      <c r="AU363" s="144" t="s">
        <v>82</v>
      </c>
      <c r="AY363" s="18" t="s">
        <v>161</v>
      </c>
      <c r="BE363" s="145">
        <f>IF(N363="základní",J363,0)</f>
        <v>0</v>
      </c>
      <c r="BF363" s="145">
        <f>IF(N363="snížená",J363,0)</f>
        <v>0</v>
      </c>
      <c r="BG363" s="145">
        <f>IF(N363="zákl. přenesená",J363,0)</f>
        <v>0</v>
      </c>
      <c r="BH363" s="145">
        <f>IF(N363="sníž. přenesená",J363,0)</f>
        <v>0</v>
      </c>
      <c r="BI363" s="145">
        <f>IF(N363="nulová",J363,0)</f>
        <v>0</v>
      </c>
      <c r="BJ363" s="18" t="s">
        <v>80</v>
      </c>
      <c r="BK363" s="145">
        <f>ROUND(I363*H363,2)</f>
        <v>0</v>
      </c>
      <c r="BL363" s="18" t="s">
        <v>310</v>
      </c>
      <c r="BM363" s="144" t="s">
        <v>1315</v>
      </c>
    </row>
    <row r="364" spans="2:63" s="11" customFormat="1" ht="22.9" customHeight="1">
      <c r="B364" s="120"/>
      <c r="D364" s="121" t="s">
        <v>72</v>
      </c>
      <c r="E364" s="130" t="s">
        <v>2745</v>
      </c>
      <c r="F364" s="130" t="s">
        <v>2746</v>
      </c>
      <c r="I364" s="123"/>
      <c r="J364" s="131">
        <f>BK364</f>
        <v>0</v>
      </c>
      <c r="L364" s="120"/>
      <c r="M364" s="125"/>
      <c r="P364" s="126">
        <f>SUM(P365:P377)</f>
        <v>0</v>
      </c>
      <c r="R364" s="126">
        <f>SUM(R365:R377)</f>
        <v>0</v>
      </c>
      <c r="T364" s="127">
        <f>SUM(T365:T377)</f>
        <v>0</v>
      </c>
      <c r="AR364" s="121" t="s">
        <v>82</v>
      </c>
      <c r="AT364" s="128" t="s">
        <v>72</v>
      </c>
      <c r="AU364" s="128" t="s">
        <v>80</v>
      </c>
      <c r="AY364" s="121" t="s">
        <v>161</v>
      </c>
      <c r="BK364" s="129">
        <f>SUM(BK365:BK377)</f>
        <v>0</v>
      </c>
    </row>
    <row r="365" spans="2:65" s="1" customFormat="1" ht="21.75" customHeight="1">
      <c r="B365" s="132"/>
      <c r="C365" s="133" t="s">
        <v>972</v>
      </c>
      <c r="D365" s="133" t="s">
        <v>164</v>
      </c>
      <c r="E365" s="134" t="s">
        <v>2747</v>
      </c>
      <c r="F365" s="135" t="s">
        <v>2748</v>
      </c>
      <c r="G365" s="136" t="s">
        <v>340</v>
      </c>
      <c r="H365" s="137">
        <v>1</v>
      </c>
      <c r="I365" s="138"/>
      <c r="J365" s="139">
        <f>ROUND(I365*H365,2)</f>
        <v>0</v>
      </c>
      <c r="K365" s="135" t="s">
        <v>2558</v>
      </c>
      <c r="L365" s="33"/>
      <c r="M365" s="140" t="s">
        <v>3</v>
      </c>
      <c r="N365" s="141" t="s">
        <v>44</v>
      </c>
      <c r="P365" s="142">
        <f>O365*H365</f>
        <v>0</v>
      </c>
      <c r="Q365" s="142">
        <v>0</v>
      </c>
      <c r="R365" s="142">
        <f>Q365*H365</f>
        <v>0</v>
      </c>
      <c r="S365" s="142">
        <v>0</v>
      </c>
      <c r="T365" s="143">
        <f>S365*H365</f>
        <v>0</v>
      </c>
      <c r="AR365" s="144" t="s">
        <v>310</v>
      </c>
      <c r="AT365" s="144" t="s">
        <v>164</v>
      </c>
      <c r="AU365" s="144" t="s">
        <v>82</v>
      </c>
      <c r="AY365" s="18" t="s">
        <v>161</v>
      </c>
      <c r="BE365" s="145">
        <f>IF(N365="základní",J365,0)</f>
        <v>0</v>
      </c>
      <c r="BF365" s="145">
        <f>IF(N365="snížená",J365,0)</f>
        <v>0</v>
      </c>
      <c r="BG365" s="145">
        <f>IF(N365="zákl. přenesená",J365,0)</f>
        <v>0</v>
      </c>
      <c r="BH365" s="145">
        <f>IF(N365="sníž. přenesená",J365,0)</f>
        <v>0</v>
      </c>
      <c r="BI365" s="145">
        <f>IF(N365="nulová",J365,0)</f>
        <v>0</v>
      </c>
      <c r="BJ365" s="18" t="s">
        <v>80</v>
      </c>
      <c r="BK365" s="145">
        <f>ROUND(I365*H365,2)</f>
        <v>0</v>
      </c>
      <c r="BL365" s="18" t="s">
        <v>310</v>
      </c>
      <c r="BM365" s="144" t="s">
        <v>1338</v>
      </c>
    </row>
    <row r="366" spans="2:51" s="13" customFormat="1" ht="12">
      <c r="B366" s="157"/>
      <c r="D366" s="151" t="s">
        <v>173</v>
      </c>
      <c r="E366" s="158" t="s">
        <v>3</v>
      </c>
      <c r="F366" s="159" t="s">
        <v>3985</v>
      </c>
      <c r="H366" s="160">
        <v>1</v>
      </c>
      <c r="I366" s="161"/>
      <c r="L366" s="157"/>
      <c r="M366" s="162"/>
      <c r="T366" s="163"/>
      <c r="AT366" s="158" t="s">
        <v>173</v>
      </c>
      <c r="AU366" s="158" t="s">
        <v>82</v>
      </c>
      <c r="AV366" s="13" t="s">
        <v>82</v>
      </c>
      <c r="AW366" s="13" t="s">
        <v>32</v>
      </c>
      <c r="AX366" s="13" t="s">
        <v>73</v>
      </c>
      <c r="AY366" s="158" t="s">
        <v>161</v>
      </c>
    </row>
    <row r="367" spans="2:51" s="14" customFormat="1" ht="12">
      <c r="B367" s="164"/>
      <c r="D367" s="151" t="s">
        <v>173</v>
      </c>
      <c r="E367" s="165" t="s">
        <v>3</v>
      </c>
      <c r="F367" s="166" t="s">
        <v>192</v>
      </c>
      <c r="H367" s="167">
        <v>1</v>
      </c>
      <c r="I367" s="168"/>
      <c r="L367" s="164"/>
      <c r="M367" s="169"/>
      <c r="T367" s="170"/>
      <c r="AT367" s="165" t="s">
        <v>173</v>
      </c>
      <c r="AU367" s="165" t="s">
        <v>82</v>
      </c>
      <c r="AV367" s="14" t="s">
        <v>169</v>
      </c>
      <c r="AW367" s="14" t="s">
        <v>32</v>
      </c>
      <c r="AX367" s="14" t="s">
        <v>80</v>
      </c>
      <c r="AY367" s="165" t="s">
        <v>161</v>
      </c>
    </row>
    <row r="368" spans="2:65" s="1" customFormat="1" ht="21.75" customHeight="1">
      <c r="B368" s="132"/>
      <c r="C368" s="133" t="s">
        <v>976</v>
      </c>
      <c r="D368" s="133" t="s">
        <v>164</v>
      </c>
      <c r="E368" s="134" t="s">
        <v>2750</v>
      </c>
      <c r="F368" s="135" t="s">
        <v>2751</v>
      </c>
      <c r="G368" s="136" t="s">
        <v>240</v>
      </c>
      <c r="H368" s="137">
        <v>0.003</v>
      </c>
      <c r="I368" s="138"/>
      <c r="J368" s="139">
        <f>ROUND(I368*H368,2)</f>
        <v>0</v>
      </c>
      <c r="K368" s="135" t="s">
        <v>2558</v>
      </c>
      <c r="L368" s="33"/>
      <c r="M368" s="140" t="s">
        <v>3</v>
      </c>
      <c r="N368" s="141" t="s">
        <v>44</v>
      </c>
      <c r="P368" s="142">
        <f>O368*H368</f>
        <v>0</v>
      </c>
      <c r="Q368" s="142">
        <v>0</v>
      </c>
      <c r="R368" s="142">
        <f>Q368*H368</f>
        <v>0</v>
      </c>
      <c r="S368" s="142">
        <v>0</v>
      </c>
      <c r="T368" s="143">
        <f>S368*H368</f>
        <v>0</v>
      </c>
      <c r="AR368" s="144" t="s">
        <v>310</v>
      </c>
      <c r="AT368" s="144" t="s">
        <v>164</v>
      </c>
      <c r="AU368" s="144" t="s">
        <v>82</v>
      </c>
      <c r="AY368" s="18" t="s">
        <v>161</v>
      </c>
      <c r="BE368" s="145">
        <f>IF(N368="základní",J368,0)</f>
        <v>0</v>
      </c>
      <c r="BF368" s="145">
        <f>IF(N368="snížená",J368,0)</f>
        <v>0</v>
      </c>
      <c r="BG368" s="145">
        <f>IF(N368="zákl. přenesená",J368,0)</f>
        <v>0</v>
      </c>
      <c r="BH368" s="145">
        <f>IF(N368="sníž. přenesená",J368,0)</f>
        <v>0</v>
      </c>
      <c r="BI368" s="145">
        <f>IF(N368="nulová",J368,0)</f>
        <v>0</v>
      </c>
      <c r="BJ368" s="18" t="s">
        <v>80</v>
      </c>
      <c r="BK368" s="145">
        <f>ROUND(I368*H368,2)</f>
        <v>0</v>
      </c>
      <c r="BL368" s="18" t="s">
        <v>310</v>
      </c>
      <c r="BM368" s="144" t="s">
        <v>1354</v>
      </c>
    </row>
    <row r="369" spans="2:51" s="13" customFormat="1" ht="12">
      <c r="B369" s="157"/>
      <c r="D369" s="151" t="s">
        <v>173</v>
      </c>
      <c r="E369" s="158" t="s">
        <v>3</v>
      </c>
      <c r="F369" s="159" t="s">
        <v>3986</v>
      </c>
      <c r="H369" s="160">
        <v>0.003</v>
      </c>
      <c r="I369" s="161"/>
      <c r="L369" s="157"/>
      <c r="M369" s="162"/>
      <c r="T369" s="163"/>
      <c r="AT369" s="158" t="s">
        <v>173</v>
      </c>
      <c r="AU369" s="158" t="s">
        <v>82</v>
      </c>
      <c r="AV369" s="13" t="s">
        <v>82</v>
      </c>
      <c r="AW369" s="13" t="s">
        <v>32</v>
      </c>
      <c r="AX369" s="13" t="s">
        <v>73</v>
      </c>
      <c r="AY369" s="158" t="s">
        <v>161</v>
      </c>
    </row>
    <row r="370" spans="2:51" s="14" customFormat="1" ht="12">
      <c r="B370" s="164"/>
      <c r="D370" s="151" t="s">
        <v>173</v>
      </c>
      <c r="E370" s="165" t="s">
        <v>3</v>
      </c>
      <c r="F370" s="166" t="s">
        <v>192</v>
      </c>
      <c r="H370" s="167">
        <v>0.003</v>
      </c>
      <c r="I370" s="168"/>
      <c r="L370" s="164"/>
      <c r="M370" s="169"/>
      <c r="T370" s="170"/>
      <c r="AT370" s="165" t="s">
        <v>173</v>
      </c>
      <c r="AU370" s="165" t="s">
        <v>82</v>
      </c>
      <c r="AV370" s="14" t="s">
        <v>169</v>
      </c>
      <c r="AW370" s="14" t="s">
        <v>32</v>
      </c>
      <c r="AX370" s="14" t="s">
        <v>80</v>
      </c>
      <c r="AY370" s="165" t="s">
        <v>161</v>
      </c>
    </row>
    <row r="371" spans="2:65" s="1" customFormat="1" ht="16.5" customHeight="1">
      <c r="B371" s="132"/>
      <c r="C371" s="133" t="s">
        <v>980</v>
      </c>
      <c r="D371" s="133" t="s">
        <v>164</v>
      </c>
      <c r="E371" s="134" t="s">
        <v>2753</v>
      </c>
      <c r="F371" s="135" t="s">
        <v>2754</v>
      </c>
      <c r="G371" s="136" t="s">
        <v>340</v>
      </c>
      <c r="H371" s="137">
        <v>3</v>
      </c>
      <c r="I371" s="138"/>
      <c r="J371" s="139">
        <f>ROUND(I371*H371,2)</f>
        <v>0</v>
      </c>
      <c r="K371" s="135" t="s">
        <v>2558</v>
      </c>
      <c r="L371" s="33"/>
      <c r="M371" s="140" t="s">
        <v>3</v>
      </c>
      <c r="N371" s="141" t="s">
        <v>44</v>
      </c>
      <c r="P371" s="142">
        <f>O371*H371</f>
        <v>0</v>
      </c>
      <c r="Q371" s="142">
        <v>0</v>
      </c>
      <c r="R371" s="142">
        <f>Q371*H371</f>
        <v>0</v>
      </c>
      <c r="S371" s="142">
        <v>0</v>
      </c>
      <c r="T371" s="143">
        <f>S371*H371</f>
        <v>0</v>
      </c>
      <c r="AR371" s="144" t="s">
        <v>310</v>
      </c>
      <c r="AT371" s="144" t="s">
        <v>164</v>
      </c>
      <c r="AU371" s="144" t="s">
        <v>82</v>
      </c>
      <c r="AY371" s="18" t="s">
        <v>161</v>
      </c>
      <c r="BE371" s="145">
        <f>IF(N371="základní",J371,0)</f>
        <v>0</v>
      </c>
      <c r="BF371" s="145">
        <f>IF(N371="snížená",J371,0)</f>
        <v>0</v>
      </c>
      <c r="BG371" s="145">
        <f>IF(N371="zákl. přenesená",J371,0)</f>
        <v>0</v>
      </c>
      <c r="BH371" s="145">
        <f>IF(N371="sníž. přenesená",J371,0)</f>
        <v>0</v>
      </c>
      <c r="BI371" s="145">
        <f>IF(N371="nulová",J371,0)</f>
        <v>0</v>
      </c>
      <c r="BJ371" s="18" t="s">
        <v>80</v>
      </c>
      <c r="BK371" s="145">
        <f>ROUND(I371*H371,2)</f>
        <v>0</v>
      </c>
      <c r="BL371" s="18" t="s">
        <v>310</v>
      </c>
      <c r="BM371" s="144" t="s">
        <v>1375</v>
      </c>
    </row>
    <row r="372" spans="2:51" s="13" customFormat="1" ht="12">
      <c r="B372" s="157"/>
      <c r="D372" s="151" t="s">
        <v>173</v>
      </c>
      <c r="E372" s="158" t="s">
        <v>3</v>
      </c>
      <c r="F372" s="159" t="s">
        <v>3987</v>
      </c>
      <c r="H372" s="160">
        <v>3</v>
      </c>
      <c r="I372" s="161"/>
      <c r="L372" s="157"/>
      <c r="M372" s="162"/>
      <c r="T372" s="163"/>
      <c r="AT372" s="158" t="s">
        <v>173</v>
      </c>
      <c r="AU372" s="158" t="s">
        <v>82</v>
      </c>
      <c r="AV372" s="13" t="s">
        <v>82</v>
      </c>
      <c r="AW372" s="13" t="s">
        <v>32</v>
      </c>
      <c r="AX372" s="13" t="s">
        <v>73</v>
      </c>
      <c r="AY372" s="158" t="s">
        <v>161</v>
      </c>
    </row>
    <row r="373" spans="2:51" s="14" customFormat="1" ht="12">
      <c r="B373" s="164"/>
      <c r="D373" s="151" t="s">
        <v>173</v>
      </c>
      <c r="E373" s="165" t="s">
        <v>3</v>
      </c>
      <c r="F373" s="166" t="s">
        <v>192</v>
      </c>
      <c r="H373" s="167">
        <v>3</v>
      </c>
      <c r="I373" s="168"/>
      <c r="L373" s="164"/>
      <c r="M373" s="169"/>
      <c r="T373" s="170"/>
      <c r="AT373" s="165" t="s">
        <v>173</v>
      </c>
      <c r="AU373" s="165" t="s">
        <v>82</v>
      </c>
      <c r="AV373" s="14" t="s">
        <v>169</v>
      </c>
      <c r="AW373" s="14" t="s">
        <v>32</v>
      </c>
      <c r="AX373" s="14" t="s">
        <v>80</v>
      </c>
      <c r="AY373" s="165" t="s">
        <v>161</v>
      </c>
    </row>
    <row r="374" spans="2:65" s="1" customFormat="1" ht="16.5" customHeight="1">
      <c r="B374" s="132"/>
      <c r="C374" s="133" t="s">
        <v>984</v>
      </c>
      <c r="D374" s="133" t="s">
        <v>164</v>
      </c>
      <c r="E374" s="134" t="s">
        <v>2758</v>
      </c>
      <c r="F374" s="135" t="s">
        <v>2759</v>
      </c>
      <c r="G374" s="136" t="s">
        <v>340</v>
      </c>
      <c r="H374" s="137">
        <v>3</v>
      </c>
      <c r="I374" s="138"/>
      <c r="J374" s="139">
        <f>ROUND(I374*H374,2)</f>
        <v>0</v>
      </c>
      <c r="K374" s="135" t="s">
        <v>2548</v>
      </c>
      <c r="L374" s="33"/>
      <c r="M374" s="140" t="s">
        <v>3</v>
      </c>
      <c r="N374" s="141" t="s">
        <v>44</v>
      </c>
      <c r="P374" s="142">
        <f>O374*H374</f>
        <v>0</v>
      </c>
      <c r="Q374" s="142">
        <v>0</v>
      </c>
      <c r="R374" s="142">
        <f>Q374*H374</f>
        <v>0</v>
      </c>
      <c r="S374" s="142">
        <v>0</v>
      </c>
      <c r="T374" s="143">
        <f>S374*H374</f>
        <v>0</v>
      </c>
      <c r="AR374" s="144" t="s">
        <v>310</v>
      </c>
      <c r="AT374" s="144" t="s">
        <v>164</v>
      </c>
      <c r="AU374" s="144" t="s">
        <v>82</v>
      </c>
      <c r="AY374" s="18" t="s">
        <v>161</v>
      </c>
      <c r="BE374" s="145">
        <f>IF(N374="základní",J374,0)</f>
        <v>0</v>
      </c>
      <c r="BF374" s="145">
        <f>IF(N374="snížená",J374,0)</f>
        <v>0</v>
      </c>
      <c r="BG374" s="145">
        <f>IF(N374="zákl. přenesená",J374,0)</f>
        <v>0</v>
      </c>
      <c r="BH374" s="145">
        <f>IF(N374="sníž. přenesená",J374,0)</f>
        <v>0</v>
      </c>
      <c r="BI374" s="145">
        <f>IF(N374="nulová",J374,0)</f>
        <v>0</v>
      </c>
      <c r="BJ374" s="18" t="s">
        <v>80</v>
      </c>
      <c r="BK374" s="145">
        <f>ROUND(I374*H374,2)</f>
        <v>0</v>
      </c>
      <c r="BL374" s="18" t="s">
        <v>310</v>
      </c>
      <c r="BM374" s="144" t="s">
        <v>1388</v>
      </c>
    </row>
    <row r="375" spans="2:51" s="13" customFormat="1" ht="12">
      <c r="B375" s="157"/>
      <c r="D375" s="151" t="s">
        <v>173</v>
      </c>
      <c r="E375" s="158" t="s">
        <v>3</v>
      </c>
      <c r="F375" s="159" t="s">
        <v>199</v>
      </c>
      <c r="H375" s="160">
        <v>3</v>
      </c>
      <c r="I375" s="161"/>
      <c r="L375" s="157"/>
      <c r="M375" s="162"/>
      <c r="T375" s="163"/>
      <c r="AT375" s="158" t="s">
        <v>173</v>
      </c>
      <c r="AU375" s="158" t="s">
        <v>82</v>
      </c>
      <c r="AV375" s="13" t="s">
        <v>82</v>
      </c>
      <c r="AW375" s="13" t="s">
        <v>32</v>
      </c>
      <c r="AX375" s="13" t="s">
        <v>73</v>
      </c>
      <c r="AY375" s="158" t="s">
        <v>161</v>
      </c>
    </row>
    <row r="376" spans="2:51" s="14" customFormat="1" ht="12">
      <c r="B376" s="164"/>
      <c r="D376" s="151" t="s">
        <v>173</v>
      </c>
      <c r="E376" s="165" t="s">
        <v>3</v>
      </c>
      <c r="F376" s="166" t="s">
        <v>192</v>
      </c>
      <c r="H376" s="167">
        <v>3</v>
      </c>
      <c r="I376" s="168"/>
      <c r="L376" s="164"/>
      <c r="M376" s="169"/>
      <c r="T376" s="170"/>
      <c r="AT376" s="165" t="s">
        <v>173</v>
      </c>
      <c r="AU376" s="165" t="s">
        <v>82</v>
      </c>
      <c r="AV376" s="14" t="s">
        <v>169</v>
      </c>
      <c r="AW376" s="14" t="s">
        <v>32</v>
      </c>
      <c r="AX376" s="14" t="s">
        <v>80</v>
      </c>
      <c r="AY376" s="165" t="s">
        <v>161</v>
      </c>
    </row>
    <row r="377" spans="2:65" s="1" customFormat="1" ht="16.5" customHeight="1">
      <c r="B377" s="132"/>
      <c r="C377" s="133" t="s">
        <v>988</v>
      </c>
      <c r="D377" s="133" t="s">
        <v>164</v>
      </c>
      <c r="E377" s="134" t="s">
        <v>2760</v>
      </c>
      <c r="F377" s="135" t="s">
        <v>2761</v>
      </c>
      <c r="G377" s="136" t="s">
        <v>240</v>
      </c>
      <c r="H377" s="137">
        <v>0.021</v>
      </c>
      <c r="I377" s="138"/>
      <c r="J377" s="139">
        <f>ROUND(I377*H377,2)</f>
        <v>0</v>
      </c>
      <c r="K377" s="135" t="s">
        <v>2558</v>
      </c>
      <c r="L377" s="33"/>
      <c r="M377" s="140" t="s">
        <v>3</v>
      </c>
      <c r="N377" s="141" t="s">
        <v>44</v>
      </c>
      <c r="P377" s="142">
        <f>O377*H377</f>
        <v>0</v>
      </c>
      <c r="Q377" s="142">
        <v>0</v>
      </c>
      <c r="R377" s="142">
        <f>Q377*H377</f>
        <v>0</v>
      </c>
      <c r="S377" s="142">
        <v>0</v>
      </c>
      <c r="T377" s="143">
        <f>S377*H377</f>
        <v>0</v>
      </c>
      <c r="AR377" s="144" t="s">
        <v>310</v>
      </c>
      <c r="AT377" s="144" t="s">
        <v>164</v>
      </c>
      <c r="AU377" s="144" t="s">
        <v>82</v>
      </c>
      <c r="AY377" s="18" t="s">
        <v>161</v>
      </c>
      <c r="BE377" s="145">
        <f>IF(N377="základní",J377,0)</f>
        <v>0</v>
      </c>
      <c r="BF377" s="145">
        <f>IF(N377="snížená",J377,0)</f>
        <v>0</v>
      </c>
      <c r="BG377" s="145">
        <f>IF(N377="zákl. přenesená",J377,0)</f>
        <v>0</v>
      </c>
      <c r="BH377" s="145">
        <f>IF(N377="sníž. přenesená",J377,0)</f>
        <v>0</v>
      </c>
      <c r="BI377" s="145">
        <f>IF(N377="nulová",J377,0)</f>
        <v>0</v>
      </c>
      <c r="BJ377" s="18" t="s">
        <v>80</v>
      </c>
      <c r="BK377" s="145">
        <f>ROUND(I377*H377,2)</f>
        <v>0</v>
      </c>
      <c r="BL377" s="18" t="s">
        <v>310</v>
      </c>
      <c r="BM377" s="144" t="s">
        <v>1403</v>
      </c>
    </row>
    <row r="378" spans="2:63" s="11" customFormat="1" ht="22.9" customHeight="1">
      <c r="B378" s="120"/>
      <c r="D378" s="121" t="s">
        <v>72</v>
      </c>
      <c r="E378" s="130" t="s">
        <v>2772</v>
      </c>
      <c r="F378" s="130" t="s">
        <v>2773</v>
      </c>
      <c r="I378" s="123"/>
      <c r="J378" s="131">
        <f>BK378</f>
        <v>0</v>
      </c>
      <c r="L378" s="120"/>
      <c r="M378" s="125"/>
      <c r="P378" s="126">
        <f>SUM(P379:P397)</f>
        <v>0</v>
      </c>
      <c r="R378" s="126">
        <f>SUM(R379:R397)</f>
        <v>0</v>
      </c>
      <c r="T378" s="127">
        <f>SUM(T379:T397)</f>
        <v>0</v>
      </c>
      <c r="AR378" s="121" t="s">
        <v>82</v>
      </c>
      <c r="AT378" s="128" t="s">
        <v>72</v>
      </c>
      <c r="AU378" s="128" t="s">
        <v>80</v>
      </c>
      <c r="AY378" s="121" t="s">
        <v>161</v>
      </c>
      <c r="BK378" s="129">
        <f>SUM(BK379:BK397)</f>
        <v>0</v>
      </c>
    </row>
    <row r="379" spans="2:65" s="1" customFormat="1" ht="16.5" customHeight="1">
      <c r="B379" s="132"/>
      <c r="C379" s="133" t="s">
        <v>992</v>
      </c>
      <c r="D379" s="133" t="s">
        <v>164</v>
      </c>
      <c r="E379" s="134" t="s">
        <v>2774</v>
      </c>
      <c r="F379" s="135" t="s">
        <v>2775</v>
      </c>
      <c r="G379" s="136" t="s">
        <v>167</v>
      </c>
      <c r="H379" s="137">
        <v>4.5</v>
      </c>
      <c r="I379" s="138"/>
      <c r="J379" s="139">
        <f>ROUND(I379*H379,2)</f>
        <v>0</v>
      </c>
      <c r="K379" s="135" t="s">
        <v>2558</v>
      </c>
      <c r="L379" s="33"/>
      <c r="M379" s="140" t="s">
        <v>3</v>
      </c>
      <c r="N379" s="141" t="s">
        <v>44</v>
      </c>
      <c r="P379" s="142">
        <f>O379*H379</f>
        <v>0</v>
      </c>
      <c r="Q379" s="142">
        <v>0</v>
      </c>
      <c r="R379" s="142">
        <f>Q379*H379</f>
        <v>0</v>
      </c>
      <c r="S379" s="142">
        <v>0</v>
      </c>
      <c r="T379" s="143">
        <f>S379*H379</f>
        <v>0</v>
      </c>
      <c r="AR379" s="144" t="s">
        <v>310</v>
      </c>
      <c r="AT379" s="144" t="s">
        <v>164</v>
      </c>
      <c r="AU379" s="144" t="s">
        <v>82</v>
      </c>
      <c r="AY379" s="18" t="s">
        <v>161</v>
      </c>
      <c r="BE379" s="145">
        <f>IF(N379="základní",J379,0)</f>
        <v>0</v>
      </c>
      <c r="BF379" s="145">
        <f>IF(N379="snížená",J379,0)</f>
        <v>0</v>
      </c>
      <c r="BG379" s="145">
        <f>IF(N379="zákl. přenesená",J379,0)</f>
        <v>0</v>
      </c>
      <c r="BH379" s="145">
        <f>IF(N379="sníž. přenesená",J379,0)</f>
        <v>0</v>
      </c>
      <c r="BI379" s="145">
        <f>IF(N379="nulová",J379,0)</f>
        <v>0</v>
      </c>
      <c r="BJ379" s="18" t="s">
        <v>80</v>
      </c>
      <c r="BK379" s="145">
        <f>ROUND(I379*H379,2)</f>
        <v>0</v>
      </c>
      <c r="BL379" s="18" t="s">
        <v>310</v>
      </c>
      <c r="BM379" s="144" t="s">
        <v>1415</v>
      </c>
    </row>
    <row r="380" spans="2:51" s="13" customFormat="1" ht="12">
      <c r="B380" s="157"/>
      <c r="D380" s="151" t="s">
        <v>173</v>
      </c>
      <c r="E380" s="158" t="s">
        <v>3</v>
      </c>
      <c r="F380" s="159" t="s">
        <v>3988</v>
      </c>
      <c r="H380" s="160">
        <v>4.5</v>
      </c>
      <c r="I380" s="161"/>
      <c r="L380" s="157"/>
      <c r="M380" s="162"/>
      <c r="T380" s="163"/>
      <c r="AT380" s="158" t="s">
        <v>173</v>
      </c>
      <c r="AU380" s="158" t="s">
        <v>82</v>
      </c>
      <c r="AV380" s="13" t="s">
        <v>82</v>
      </c>
      <c r="AW380" s="13" t="s">
        <v>32</v>
      </c>
      <c r="AX380" s="13" t="s">
        <v>73</v>
      </c>
      <c r="AY380" s="158" t="s">
        <v>161</v>
      </c>
    </row>
    <row r="381" spans="2:51" s="14" customFormat="1" ht="12">
      <c r="B381" s="164"/>
      <c r="D381" s="151" t="s">
        <v>173</v>
      </c>
      <c r="E381" s="165" t="s">
        <v>3</v>
      </c>
      <c r="F381" s="166" t="s">
        <v>192</v>
      </c>
      <c r="H381" s="167">
        <v>4.5</v>
      </c>
      <c r="I381" s="168"/>
      <c r="L381" s="164"/>
      <c r="M381" s="169"/>
      <c r="T381" s="170"/>
      <c r="AT381" s="165" t="s">
        <v>173</v>
      </c>
      <c r="AU381" s="165" t="s">
        <v>82</v>
      </c>
      <c r="AV381" s="14" t="s">
        <v>169</v>
      </c>
      <c r="AW381" s="14" t="s">
        <v>32</v>
      </c>
      <c r="AX381" s="14" t="s">
        <v>80</v>
      </c>
      <c r="AY381" s="165" t="s">
        <v>161</v>
      </c>
    </row>
    <row r="382" spans="2:65" s="1" customFormat="1" ht="21.75" customHeight="1">
      <c r="B382" s="132"/>
      <c r="C382" s="133" t="s">
        <v>996</v>
      </c>
      <c r="D382" s="133" t="s">
        <v>164</v>
      </c>
      <c r="E382" s="134" t="s">
        <v>2777</v>
      </c>
      <c r="F382" s="135" t="s">
        <v>2778</v>
      </c>
      <c r="G382" s="136" t="s">
        <v>167</v>
      </c>
      <c r="H382" s="137">
        <v>4.5</v>
      </c>
      <c r="I382" s="138"/>
      <c r="J382" s="139">
        <f>ROUND(I382*H382,2)</f>
        <v>0</v>
      </c>
      <c r="K382" s="135" t="s">
        <v>2558</v>
      </c>
      <c r="L382" s="33"/>
      <c r="M382" s="140" t="s">
        <v>3</v>
      </c>
      <c r="N382" s="141" t="s">
        <v>44</v>
      </c>
      <c r="P382" s="142">
        <f>O382*H382</f>
        <v>0</v>
      </c>
      <c r="Q382" s="142">
        <v>0</v>
      </c>
      <c r="R382" s="142">
        <f>Q382*H382</f>
        <v>0</v>
      </c>
      <c r="S382" s="142">
        <v>0</v>
      </c>
      <c r="T382" s="143">
        <f>S382*H382</f>
        <v>0</v>
      </c>
      <c r="AR382" s="144" t="s">
        <v>310</v>
      </c>
      <c r="AT382" s="144" t="s">
        <v>164</v>
      </c>
      <c r="AU382" s="144" t="s">
        <v>82</v>
      </c>
      <c r="AY382" s="18" t="s">
        <v>161</v>
      </c>
      <c r="BE382" s="145">
        <f>IF(N382="základní",J382,0)</f>
        <v>0</v>
      </c>
      <c r="BF382" s="145">
        <f>IF(N382="snížená",J382,0)</f>
        <v>0</v>
      </c>
      <c r="BG382" s="145">
        <f>IF(N382="zákl. přenesená",J382,0)</f>
        <v>0</v>
      </c>
      <c r="BH382" s="145">
        <f>IF(N382="sníž. přenesená",J382,0)</f>
        <v>0</v>
      </c>
      <c r="BI382" s="145">
        <f>IF(N382="nulová",J382,0)</f>
        <v>0</v>
      </c>
      <c r="BJ382" s="18" t="s">
        <v>80</v>
      </c>
      <c r="BK382" s="145">
        <f>ROUND(I382*H382,2)</f>
        <v>0</v>
      </c>
      <c r="BL382" s="18" t="s">
        <v>310</v>
      </c>
      <c r="BM382" s="144" t="s">
        <v>1423</v>
      </c>
    </row>
    <row r="383" spans="2:51" s="13" customFormat="1" ht="12">
      <c r="B383" s="157"/>
      <c r="D383" s="151" t="s">
        <v>173</v>
      </c>
      <c r="E383" s="158" t="s">
        <v>3</v>
      </c>
      <c r="F383" s="159" t="s">
        <v>3988</v>
      </c>
      <c r="H383" s="160">
        <v>4.5</v>
      </c>
      <c r="I383" s="161"/>
      <c r="L383" s="157"/>
      <c r="M383" s="162"/>
      <c r="T383" s="163"/>
      <c r="AT383" s="158" t="s">
        <v>173</v>
      </c>
      <c r="AU383" s="158" t="s">
        <v>82</v>
      </c>
      <c r="AV383" s="13" t="s">
        <v>82</v>
      </c>
      <c r="AW383" s="13" t="s">
        <v>32</v>
      </c>
      <c r="AX383" s="13" t="s">
        <v>73</v>
      </c>
      <c r="AY383" s="158" t="s">
        <v>161</v>
      </c>
    </row>
    <row r="384" spans="2:51" s="14" customFormat="1" ht="12">
      <c r="B384" s="164"/>
      <c r="D384" s="151" t="s">
        <v>173</v>
      </c>
      <c r="E384" s="165" t="s">
        <v>3</v>
      </c>
      <c r="F384" s="166" t="s">
        <v>192</v>
      </c>
      <c r="H384" s="167">
        <v>4.5</v>
      </c>
      <c r="I384" s="168"/>
      <c r="L384" s="164"/>
      <c r="M384" s="169"/>
      <c r="T384" s="170"/>
      <c r="AT384" s="165" t="s">
        <v>173</v>
      </c>
      <c r="AU384" s="165" t="s">
        <v>82</v>
      </c>
      <c r="AV384" s="14" t="s">
        <v>169</v>
      </c>
      <c r="AW384" s="14" t="s">
        <v>32</v>
      </c>
      <c r="AX384" s="14" t="s">
        <v>80</v>
      </c>
      <c r="AY384" s="165" t="s">
        <v>161</v>
      </c>
    </row>
    <row r="385" spans="2:65" s="1" customFormat="1" ht="16.5" customHeight="1">
      <c r="B385" s="132"/>
      <c r="C385" s="133" t="s">
        <v>1000</v>
      </c>
      <c r="D385" s="133" t="s">
        <v>164</v>
      </c>
      <c r="E385" s="134" t="s">
        <v>2780</v>
      </c>
      <c r="F385" s="135" t="s">
        <v>2781</v>
      </c>
      <c r="G385" s="136" t="s">
        <v>167</v>
      </c>
      <c r="H385" s="137">
        <v>4.5</v>
      </c>
      <c r="I385" s="138"/>
      <c r="J385" s="139">
        <f>ROUND(I385*H385,2)</f>
        <v>0</v>
      </c>
      <c r="K385" s="135" t="s">
        <v>2548</v>
      </c>
      <c r="L385" s="33"/>
      <c r="M385" s="140" t="s">
        <v>3</v>
      </c>
      <c r="N385" s="141" t="s">
        <v>44</v>
      </c>
      <c r="P385" s="142">
        <f>O385*H385</f>
        <v>0</v>
      </c>
      <c r="Q385" s="142">
        <v>0</v>
      </c>
      <c r="R385" s="142">
        <f>Q385*H385</f>
        <v>0</v>
      </c>
      <c r="S385" s="142">
        <v>0</v>
      </c>
      <c r="T385" s="143">
        <f>S385*H385</f>
        <v>0</v>
      </c>
      <c r="AR385" s="144" t="s">
        <v>310</v>
      </c>
      <c r="AT385" s="144" t="s">
        <v>164</v>
      </c>
      <c r="AU385" s="144" t="s">
        <v>82</v>
      </c>
      <c r="AY385" s="18" t="s">
        <v>161</v>
      </c>
      <c r="BE385" s="145">
        <f>IF(N385="základní",J385,0)</f>
        <v>0</v>
      </c>
      <c r="BF385" s="145">
        <f>IF(N385="snížená",J385,0)</f>
        <v>0</v>
      </c>
      <c r="BG385" s="145">
        <f>IF(N385="zákl. přenesená",J385,0)</f>
        <v>0</v>
      </c>
      <c r="BH385" s="145">
        <f>IF(N385="sníž. přenesená",J385,0)</f>
        <v>0</v>
      </c>
      <c r="BI385" s="145">
        <f>IF(N385="nulová",J385,0)</f>
        <v>0</v>
      </c>
      <c r="BJ385" s="18" t="s">
        <v>80</v>
      </c>
      <c r="BK385" s="145">
        <f>ROUND(I385*H385,2)</f>
        <v>0</v>
      </c>
      <c r="BL385" s="18" t="s">
        <v>310</v>
      </c>
      <c r="BM385" s="144" t="s">
        <v>1433</v>
      </c>
    </row>
    <row r="386" spans="2:51" s="13" customFormat="1" ht="12">
      <c r="B386" s="157"/>
      <c r="D386" s="151" t="s">
        <v>173</v>
      </c>
      <c r="E386" s="158" t="s">
        <v>3</v>
      </c>
      <c r="F386" s="159" t="s">
        <v>3988</v>
      </c>
      <c r="H386" s="160">
        <v>4.5</v>
      </c>
      <c r="I386" s="161"/>
      <c r="L386" s="157"/>
      <c r="M386" s="162"/>
      <c r="T386" s="163"/>
      <c r="AT386" s="158" t="s">
        <v>173</v>
      </c>
      <c r="AU386" s="158" t="s">
        <v>82</v>
      </c>
      <c r="AV386" s="13" t="s">
        <v>82</v>
      </c>
      <c r="AW386" s="13" t="s">
        <v>32</v>
      </c>
      <c r="AX386" s="13" t="s">
        <v>73</v>
      </c>
      <c r="AY386" s="158" t="s">
        <v>161</v>
      </c>
    </row>
    <row r="387" spans="2:51" s="14" customFormat="1" ht="12">
      <c r="B387" s="164"/>
      <c r="D387" s="151" t="s">
        <v>173</v>
      </c>
      <c r="E387" s="165" t="s">
        <v>3</v>
      </c>
      <c r="F387" s="166" t="s">
        <v>192</v>
      </c>
      <c r="H387" s="167">
        <v>4.5</v>
      </c>
      <c r="I387" s="168"/>
      <c r="L387" s="164"/>
      <c r="M387" s="169"/>
      <c r="T387" s="170"/>
      <c r="AT387" s="165" t="s">
        <v>173</v>
      </c>
      <c r="AU387" s="165" t="s">
        <v>82</v>
      </c>
      <c r="AV387" s="14" t="s">
        <v>169</v>
      </c>
      <c r="AW387" s="14" t="s">
        <v>32</v>
      </c>
      <c r="AX387" s="14" t="s">
        <v>80</v>
      </c>
      <c r="AY387" s="165" t="s">
        <v>161</v>
      </c>
    </row>
    <row r="388" spans="2:65" s="1" customFormat="1" ht="16.5" customHeight="1">
      <c r="B388" s="132"/>
      <c r="C388" s="133" t="s">
        <v>1004</v>
      </c>
      <c r="D388" s="133" t="s">
        <v>164</v>
      </c>
      <c r="E388" s="134" t="s">
        <v>2782</v>
      </c>
      <c r="F388" s="135" t="s">
        <v>2783</v>
      </c>
      <c r="G388" s="136" t="s">
        <v>167</v>
      </c>
      <c r="H388" s="137">
        <v>4.5</v>
      </c>
      <c r="I388" s="138"/>
      <c r="J388" s="139">
        <f>ROUND(I388*H388,2)</f>
        <v>0</v>
      </c>
      <c r="K388" s="135" t="s">
        <v>2548</v>
      </c>
      <c r="L388" s="33"/>
      <c r="M388" s="140" t="s">
        <v>3</v>
      </c>
      <c r="N388" s="141" t="s">
        <v>44</v>
      </c>
      <c r="P388" s="142">
        <f>O388*H388</f>
        <v>0</v>
      </c>
      <c r="Q388" s="142">
        <v>0</v>
      </c>
      <c r="R388" s="142">
        <f>Q388*H388</f>
        <v>0</v>
      </c>
      <c r="S388" s="142">
        <v>0</v>
      </c>
      <c r="T388" s="143">
        <f>S388*H388</f>
        <v>0</v>
      </c>
      <c r="AR388" s="144" t="s">
        <v>310</v>
      </c>
      <c r="AT388" s="144" t="s">
        <v>164</v>
      </c>
      <c r="AU388" s="144" t="s">
        <v>82</v>
      </c>
      <c r="AY388" s="18" t="s">
        <v>161</v>
      </c>
      <c r="BE388" s="145">
        <f>IF(N388="základní",J388,0)</f>
        <v>0</v>
      </c>
      <c r="BF388" s="145">
        <f>IF(N388="snížená",J388,0)</f>
        <v>0</v>
      </c>
      <c r="BG388" s="145">
        <f>IF(N388="zákl. přenesená",J388,0)</f>
        <v>0</v>
      </c>
      <c r="BH388" s="145">
        <f>IF(N388="sníž. přenesená",J388,0)</f>
        <v>0</v>
      </c>
      <c r="BI388" s="145">
        <f>IF(N388="nulová",J388,0)</f>
        <v>0</v>
      </c>
      <c r="BJ388" s="18" t="s">
        <v>80</v>
      </c>
      <c r="BK388" s="145">
        <f>ROUND(I388*H388,2)</f>
        <v>0</v>
      </c>
      <c r="BL388" s="18" t="s">
        <v>310</v>
      </c>
      <c r="BM388" s="144" t="s">
        <v>1441</v>
      </c>
    </row>
    <row r="389" spans="2:51" s="13" customFormat="1" ht="12">
      <c r="B389" s="157"/>
      <c r="D389" s="151" t="s">
        <v>173</v>
      </c>
      <c r="E389" s="158" t="s">
        <v>3</v>
      </c>
      <c r="F389" s="159" t="s">
        <v>3988</v>
      </c>
      <c r="H389" s="160">
        <v>4.5</v>
      </c>
      <c r="I389" s="161"/>
      <c r="L389" s="157"/>
      <c r="M389" s="162"/>
      <c r="T389" s="163"/>
      <c r="AT389" s="158" t="s">
        <v>173</v>
      </c>
      <c r="AU389" s="158" t="s">
        <v>82</v>
      </c>
      <c r="AV389" s="13" t="s">
        <v>82</v>
      </c>
      <c r="AW389" s="13" t="s">
        <v>32</v>
      </c>
      <c r="AX389" s="13" t="s">
        <v>73</v>
      </c>
      <c r="AY389" s="158" t="s">
        <v>161</v>
      </c>
    </row>
    <row r="390" spans="2:51" s="14" customFormat="1" ht="12">
      <c r="B390" s="164"/>
      <c r="D390" s="151" t="s">
        <v>173</v>
      </c>
      <c r="E390" s="165" t="s">
        <v>3</v>
      </c>
      <c r="F390" s="166" t="s">
        <v>192</v>
      </c>
      <c r="H390" s="167">
        <v>4.5</v>
      </c>
      <c r="I390" s="168"/>
      <c r="L390" s="164"/>
      <c r="M390" s="169"/>
      <c r="T390" s="170"/>
      <c r="AT390" s="165" t="s">
        <v>173</v>
      </c>
      <c r="AU390" s="165" t="s">
        <v>82</v>
      </c>
      <c r="AV390" s="14" t="s">
        <v>169</v>
      </c>
      <c r="AW390" s="14" t="s">
        <v>32</v>
      </c>
      <c r="AX390" s="14" t="s">
        <v>80</v>
      </c>
      <c r="AY390" s="165" t="s">
        <v>161</v>
      </c>
    </row>
    <row r="391" spans="2:65" s="1" customFormat="1" ht="16.5" customHeight="1">
      <c r="B391" s="132"/>
      <c r="C391" s="133" t="s">
        <v>1008</v>
      </c>
      <c r="D391" s="133" t="s">
        <v>164</v>
      </c>
      <c r="E391" s="134" t="s">
        <v>2784</v>
      </c>
      <c r="F391" s="135" t="s">
        <v>2785</v>
      </c>
      <c r="G391" s="136" t="s">
        <v>167</v>
      </c>
      <c r="H391" s="137">
        <v>4.5</v>
      </c>
      <c r="I391" s="138"/>
      <c r="J391" s="139">
        <f>ROUND(I391*H391,2)</f>
        <v>0</v>
      </c>
      <c r="K391" s="135" t="s">
        <v>2548</v>
      </c>
      <c r="L391" s="33"/>
      <c r="M391" s="140" t="s">
        <v>3</v>
      </c>
      <c r="N391" s="141" t="s">
        <v>44</v>
      </c>
      <c r="P391" s="142">
        <f>O391*H391</f>
        <v>0</v>
      </c>
      <c r="Q391" s="142">
        <v>0</v>
      </c>
      <c r="R391" s="142">
        <f>Q391*H391</f>
        <v>0</v>
      </c>
      <c r="S391" s="142">
        <v>0</v>
      </c>
      <c r="T391" s="143">
        <f>S391*H391</f>
        <v>0</v>
      </c>
      <c r="AR391" s="144" t="s">
        <v>310</v>
      </c>
      <c r="AT391" s="144" t="s">
        <v>164</v>
      </c>
      <c r="AU391" s="144" t="s">
        <v>82</v>
      </c>
      <c r="AY391" s="18" t="s">
        <v>161</v>
      </c>
      <c r="BE391" s="145">
        <f>IF(N391="základní",J391,0)</f>
        <v>0</v>
      </c>
      <c r="BF391" s="145">
        <f>IF(N391="snížená",J391,0)</f>
        <v>0</v>
      </c>
      <c r="BG391" s="145">
        <f>IF(N391="zákl. přenesená",J391,0)</f>
        <v>0</v>
      </c>
      <c r="BH391" s="145">
        <f>IF(N391="sníž. přenesená",J391,0)</f>
        <v>0</v>
      </c>
      <c r="BI391" s="145">
        <f>IF(N391="nulová",J391,0)</f>
        <v>0</v>
      </c>
      <c r="BJ391" s="18" t="s">
        <v>80</v>
      </c>
      <c r="BK391" s="145">
        <f>ROUND(I391*H391,2)</f>
        <v>0</v>
      </c>
      <c r="BL391" s="18" t="s">
        <v>310</v>
      </c>
      <c r="BM391" s="144" t="s">
        <v>1449</v>
      </c>
    </row>
    <row r="392" spans="2:51" s="13" customFormat="1" ht="12">
      <c r="B392" s="157"/>
      <c r="D392" s="151" t="s">
        <v>173</v>
      </c>
      <c r="E392" s="158" t="s">
        <v>3</v>
      </c>
      <c r="F392" s="159" t="s">
        <v>3988</v>
      </c>
      <c r="H392" s="160">
        <v>4.5</v>
      </c>
      <c r="I392" s="161"/>
      <c r="L392" s="157"/>
      <c r="M392" s="162"/>
      <c r="T392" s="163"/>
      <c r="AT392" s="158" t="s">
        <v>173</v>
      </c>
      <c r="AU392" s="158" t="s">
        <v>82</v>
      </c>
      <c r="AV392" s="13" t="s">
        <v>82</v>
      </c>
      <c r="AW392" s="13" t="s">
        <v>32</v>
      </c>
      <c r="AX392" s="13" t="s">
        <v>73</v>
      </c>
      <c r="AY392" s="158" t="s">
        <v>161</v>
      </c>
    </row>
    <row r="393" spans="2:51" s="14" customFormat="1" ht="12">
      <c r="B393" s="164"/>
      <c r="D393" s="151" t="s">
        <v>173</v>
      </c>
      <c r="E393" s="165" t="s">
        <v>3</v>
      </c>
      <c r="F393" s="166" t="s">
        <v>192</v>
      </c>
      <c r="H393" s="167">
        <v>4.5</v>
      </c>
      <c r="I393" s="168"/>
      <c r="L393" s="164"/>
      <c r="M393" s="169"/>
      <c r="T393" s="170"/>
      <c r="AT393" s="165" t="s">
        <v>173</v>
      </c>
      <c r="AU393" s="165" t="s">
        <v>82</v>
      </c>
      <c r="AV393" s="14" t="s">
        <v>169</v>
      </c>
      <c r="AW393" s="14" t="s">
        <v>32</v>
      </c>
      <c r="AX393" s="14" t="s">
        <v>80</v>
      </c>
      <c r="AY393" s="165" t="s">
        <v>161</v>
      </c>
    </row>
    <row r="394" spans="2:65" s="1" customFormat="1" ht="21.75" customHeight="1">
      <c r="B394" s="132"/>
      <c r="C394" s="133" t="s">
        <v>1012</v>
      </c>
      <c r="D394" s="133" t="s">
        <v>164</v>
      </c>
      <c r="E394" s="134" t="s">
        <v>2792</v>
      </c>
      <c r="F394" s="135" t="s">
        <v>2793</v>
      </c>
      <c r="G394" s="136" t="s">
        <v>167</v>
      </c>
      <c r="H394" s="137">
        <v>4.5</v>
      </c>
      <c r="I394" s="138"/>
      <c r="J394" s="139">
        <f>ROUND(I394*H394,2)</f>
        <v>0</v>
      </c>
      <c r="K394" s="135" t="s">
        <v>2548</v>
      </c>
      <c r="L394" s="33"/>
      <c r="M394" s="140" t="s">
        <v>3</v>
      </c>
      <c r="N394" s="141" t="s">
        <v>44</v>
      </c>
      <c r="P394" s="142">
        <f>O394*H394</f>
        <v>0</v>
      </c>
      <c r="Q394" s="142">
        <v>0</v>
      </c>
      <c r="R394" s="142">
        <f>Q394*H394</f>
        <v>0</v>
      </c>
      <c r="S394" s="142">
        <v>0</v>
      </c>
      <c r="T394" s="143">
        <f>S394*H394</f>
        <v>0</v>
      </c>
      <c r="AR394" s="144" t="s">
        <v>310</v>
      </c>
      <c r="AT394" s="144" t="s">
        <v>164</v>
      </c>
      <c r="AU394" s="144" t="s">
        <v>82</v>
      </c>
      <c r="AY394" s="18" t="s">
        <v>161</v>
      </c>
      <c r="BE394" s="145">
        <f>IF(N394="základní",J394,0)</f>
        <v>0</v>
      </c>
      <c r="BF394" s="145">
        <f>IF(N394="snížená",J394,0)</f>
        <v>0</v>
      </c>
      <c r="BG394" s="145">
        <f>IF(N394="zákl. přenesená",J394,0)</f>
        <v>0</v>
      </c>
      <c r="BH394" s="145">
        <f>IF(N394="sníž. přenesená",J394,0)</f>
        <v>0</v>
      </c>
      <c r="BI394" s="145">
        <f>IF(N394="nulová",J394,0)</f>
        <v>0</v>
      </c>
      <c r="BJ394" s="18" t="s">
        <v>80</v>
      </c>
      <c r="BK394" s="145">
        <f>ROUND(I394*H394,2)</f>
        <v>0</v>
      </c>
      <c r="BL394" s="18" t="s">
        <v>310</v>
      </c>
      <c r="BM394" s="144" t="s">
        <v>1458</v>
      </c>
    </row>
    <row r="395" spans="2:51" s="13" customFormat="1" ht="12">
      <c r="B395" s="157"/>
      <c r="D395" s="151" t="s">
        <v>173</v>
      </c>
      <c r="E395" s="158" t="s">
        <v>3</v>
      </c>
      <c r="F395" s="159" t="s">
        <v>3988</v>
      </c>
      <c r="H395" s="160">
        <v>4.5</v>
      </c>
      <c r="I395" s="161"/>
      <c r="L395" s="157"/>
      <c r="M395" s="162"/>
      <c r="T395" s="163"/>
      <c r="AT395" s="158" t="s">
        <v>173</v>
      </c>
      <c r="AU395" s="158" t="s">
        <v>82</v>
      </c>
      <c r="AV395" s="13" t="s">
        <v>82</v>
      </c>
      <c r="AW395" s="13" t="s">
        <v>32</v>
      </c>
      <c r="AX395" s="13" t="s">
        <v>73</v>
      </c>
      <c r="AY395" s="158" t="s">
        <v>161</v>
      </c>
    </row>
    <row r="396" spans="2:51" s="14" customFormat="1" ht="12">
      <c r="B396" s="164"/>
      <c r="D396" s="151" t="s">
        <v>173</v>
      </c>
      <c r="E396" s="165" t="s">
        <v>3</v>
      </c>
      <c r="F396" s="166" t="s">
        <v>192</v>
      </c>
      <c r="H396" s="167">
        <v>4.5</v>
      </c>
      <c r="I396" s="168"/>
      <c r="L396" s="164"/>
      <c r="M396" s="169"/>
      <c r="T396" s="170"/>
      <c r="AT396" s="165" t="s">
        <v>173</v>
      </c>
      <c r="AU396" s="165" t="s">
        <v>82</v>
      </c>
      <c r="AV396" s="14" t="s">
        <v>169</v>
      </c>
      <c r="AW396" s="14" t="s">
        <v>32</v>
      </c>
      <c r="AX396" s="14" t="s">
        <v>80</v>
      </c>
      <c r="AY396" s="165" t="s">
        <v>161</v>
      </c>
    </row>
    <row r="397" spans="2:65" s="1" customFormat="1" ht="16.5" customHeight="1">
      <c r="B397" s="132"/>
      <c r="C397" s="133" t="s">
        <v>1016</v>
      </c>
      <c r="D397" s="133" t="s">
        <v>164</v>
      </c>
      <c r="E397" s="134" t="s">
        <v>2798</v>
      </c>
      <c r="F397" s="135" t="s">
        <v>2799</v>
      </c>
      <c r="G397" s="136" t="s">
        <v>240</v>
      </c>
      <c r="H397" s="137">
        <v>0.181</v>
      </c>
      <c r="I397" s="138"/>
      <c r="J397" s="139">
        <f>ROUND(I397*H397,2)</f>
        <v>0</v>
      </c>
      <c r="K397" s="135" t="s">
        <v>2548</v>
      </c>
      <c r="L397" s="33"/>
      <c r="M397" s="140" t="s">
        <v>3</v>
      </c>
      <c r="N397" s="141" t="s">
        <v>44</v>
      </c>
      <c r="P397" s="142">
        <f>O397*H397</f>
        <v>0</v>
      </c>
      <c r="Q397" s="142">
        <v>0</v>
      </c>
      <c r="R397" s="142">
        <f>Q397*H397</f>
        <v>0</v>
      </c>
      <c r="S397" s="142">
        <v>0</v>
      </c>
      <c r="T397" s="143">
        <f>S397*H397</f>
        <v>0</v>
      </c>
      <c r="AR397" s="144" t="s">
        <v>310</v>
      </c>
      <c r="AT397" s="144" t="s">
        <v>164</v>
      </c>
      <c r="AU397" s="144" t="s">
        <v>82</v>
      </c>
      <c r="AY397" s="18" t="s">
        <v>161</v>
      </c>
      <c r="BE397" s="145">
        <f>IF(N397="základní",J397,0)</f>
        <v>0</v>
      </c>
      <c r="BF397" s="145">
        <f>IF(N397="snížená",J397,0)</f>
        <v>0</v>
      </c>
      <c r="BG397" s="145">
        <f>IF(N397="zákl. přenesená",J397,0)</f>
        <v>0</v>
      </c>
      <c r="BH397" s="145">
        <f>IF(N397="sníž. přenesená",J397,0)</f>
        <v>0</v>
      </c>
      <c r="BI397" s="145">
        <f>IF(N397="nulová",J397,0)</f>
        <v>0</v>
      </c>
      <c r="BJ397" s="18" t="s">
        <v>80</v>
      </c>
      <c r="BK397" s="145">
        <f>ROUND(I397*H397,2)</f>
        <v>0</v>
      </c>
      <c r="BL397" s="18" t="s">
        <v>310</v>
      </c>
      <c r="BM397" s="144" t="s">
        <v>1466</v>
      </c>
    </row>
    <row r="398" spans="2:63" s="11" customFormat="1" ht="22.9" customHeight="1">
      <c r="B398" s="120"/>
      <c r="D398" s="121" t="s">
        <v>72</v>
      </c>
      <c r="E398" s="130" t="s">
        <v>2061</v>
      </c>
      <c r="F398" s="130" t="s">
        <v>2800</v>
      </c>
      <c r="I398" s="123"/>
      <c r="J398" s="131">
        <f>BK398</f>
        <v>0</v>
      </c>
      <c r="L398" s="120"/>
      <c r="M398" s="125"/>
      <c r="P398" s="126">
        <f>SUM(P399:P407)</f>
        <v>0</v>
      </c>
      <c r="R398" s="126">
        <f>SUM(R399:R407)</f>
        <v>0</v>
      </c>
      <c r="T398" s="127">
        <f>SUM(T399:T407)</f>
        <v>0</v>
      </c>
      <c r="AR398" s="121" t="s">
        <v>82</v>
      </c>
      <c r="AT398" s="128" t="s">
        <v>72</v>
      </c>
      <c r="AU398" s="128" t="s">
        <v>80</v>
      </c>
      <c r="AY398" s="121" t="s">
        <v>161</v>
      </c>
      <c r="BK398" s="129">
        <f>SUM(BK399:BK407)</f>
        <v>0</v>
      </c>
    </row>
    <row r="399" spans="2:65" s="1" customFormat="1" ht="21.75" customHeight="1">
      <c r="B399" s="132"/>
      <c r="C399" s="133" t="s">
        <v>1020</v>
      </c>
      <c r="D399" s="133" t="s">
        <v>164</v>
      </c>
      <c r="E399" s="134" t="s">
        <v>2801</v>
      </c>
      <c r="F399" s="135" t="s">
        <v>2802</v>
      </c>
      <c r="G399" s="136" t="s">
        <v>167</v>
      </c>
      <c r="H399" s="137">
        <v>4.5</v>
      </c>
      <c r="I399" s="138"/>
      <c r="J399" s="139">
        <f>ROUND(I399*H399,2)</f>
        <v>0</v>
      </c>
      <c r="K399" s="135" t="s">
        <v>2548</v>
      </c>
      <c r="L399" s="33"/>
      <c r="M399" s="140" t="s">
        <v>3</v>
      </c>
      <c r="N399" s="141" t="s">
        <v>44</v>
      </c>
      <c r="P399" s="142">
        <f>O399*H399</f>
        <v>0</v>
      </c>
      <c r="Q399" s="142">
        <v>0</v>
      </c>
      <c r="R399" s="142">
        <f>Q399*H399</f>
        <v>0</v>
      </c>
      <c r="S399" s="142">
        <v>0</v>
      </c>
      <c r="T399" s="143">
        <f>S399*H399</f>
        <v>0</v>
      </c>
      <c r="AR399" s="144" t="s">
        <v>310</v>
      </c>
      <c r="AT399" s="144" t="s">
        <v>164</v>
      </c>
      <c r="AU399" s="144" t="s">
        <v>82</v>
      </c>
      <c r="AY399" s="18" t="s">
        <v>161</v>
      </c>
      <c r="BE399" s="145">
        <f>IF(N399="základní",J399,0)</f>
        <v>0</v>
      </c>
      <c r="BF399" s="145">
        <f>IF(N399="snížená",J399,0)</f>
        <v>0</v>
      </c>
      <c r="BG399" s="145">
        <f>IF(N399="zákl. přenesená",J399,0)</f>
        <v>0</v>
      </c>
      <c r="BH399" s="145">
        <f>IF(N399="sníž. přenesená",J399,0)</f>
        <v>0</v>
      </c>
      <c r="BI399" s="145">
        <f>IF(N399="nulová",J399,0)</f>
        <v>0</v>
      </c>
      <c r="BJ399" s="18" t="s">
        <v>80</v>
      </c>
      <c r="BK399" s="145">
        <f>ROUND(I399*H399,2)</f>
        <v>0</v>
      </c>
      <c r="BL399" s="18" t="s">
        <v>310</v>
      </c>
      <c r="BM399" s="144" t="s">
        <v>1474</v>
      </c>
    </row>
    <row r="400" spans="2:51" s="13" customFormat="1" ht="12">
      <c r="B400" s="157"/>
      <c r="D400" s="151" t="s">
        <v>173</v>
      </c>
      <c r="E400" s="158" t="s">
        <v>3</v>
      </c>
      <c r="F400" s="159" t="s">
        <v>3988</v>
      </c>
      <c r="H400" s="160">
        <v>4.5</v>
      </c>
      <c r="I400" s="161"/>
      <c r="L400" s="157"/>
      <c r="M400" s="162"/>
      <c r="T400" s="163"/>
      <c r="AT400" s="158" t="s">
        <v>173</v>
      </c>
      <c r="AU400" s="158" t="s">
        <v>82</v>
      </c>
      <c r="AV400" s="13" t="s">
        <v>82</v>
      </c>
      <c r="AW400" s="13" t="s">
        <v>32</v>
      </c>
      <c r="AX400" s="13" t="s">
        <v>73</v>
      </c>
      <c r="AY400" s="158" t="s">
        <v>161</v>
      </c>
    </row>
    <row r="401" spans="2:51" s="14" customFormat="1" ht="12">
      <c r="B401" s="164"/>
      <c r="D401" s="151" t="s">
        <v>173</v>
      </c>
      <c r="E401" s="165" t="s">
        <v>3</v>
      </c>
      <c r="F401" s="166" t="s">
        <v>192</v>
      </c>
      <c r="H401" s="167">
        <v>4.5</v>
      </c>
      <c r="I401" s="168"/>
      <c r="L401" s="164"/>
      <c r="M401" s="169"/>
      <c r="T401" s="170"/>
      <c r="AT401" s="165" t="s">
        <v>173</v>
      </c>
      <c r="AU401" s="165" t="s">
        <v>82</v>
      </c>
      <c r="AV401" s="14" t="s">
        <v>169</v>
      </c>
      <c r="AW401" s="14" t="s">
        <v>32</v>
      </c>
      <c r="AX401" s="14" t="s">
        <v>80</v>
      </c>
      <c r="AY401" s="165" t="s">
        <v>161</v>
      </c>
    </row>
    <row r="402" spans="2:65" s="1" customFormat="1" ht="21.75" customHeight="1">
      <c r="B402" s="132"/>
      <c r="C402" s="133" t="s">
        <v>1024</v>
      </c>
      <c r="D402" s="133" t="s">
        <v>164</v>
      </c>
      <c r="E402" s="134" t="s">
        <v>2803</v>
      </c>
      <c r="F402" s="135" t="s">
        <v>2804</v>
      </c>
      <c r="G402" s="136" t="s">
        <v>167</v>
      </c>
      <c r="H402" s="137">
        <v>4.5</v>
      </c>
      <c r="I402" s="138"/>
      <c r="J402" s="139">
        <f>ROUND(I402*H402,2)</f>
        <v>0</v>
      </c>
      <c r="K402" s="135" t="s">
        <v>2548</v>
      </c>
      <c r="L402" s="33"/>
      <c r="M402" s="140" t="s">
        <v>3</v>
      </c>
      <c r="N402" s="141" t="s">
        <v>44</v>
      </c>
      <c r="P402" s="142">
        <f>O402*H402</f>
        <v>0</v>
      </c>
      <c r="Q402" s="142">
        <v>0</v>
      </c>
      <c r="R402" s="142">
        <f>Q402*H402</f>
        <v>0</v>
      </c>
      <c r="S402" s="142">
        <v>0</v>
      </c>
      <c r="T402" s="143">
        <f>S402*H402</f>
        <v>0</v>
      </c>
      <c r="AR402" s="144" t="s">
        <v>310</v>
      </c>
      <c r="AT402" s="144" t="s">
        <v>164</v>
      </c>
      <c r="AU402" s="144" t="s">
        <v>82</v>
      </c>
      <c r="AY402" s="18" t="s">
        <v>161</v>
      </c>
      <c r="BE402" s="145">
        <f>IF(N402="základní",J402,0)</f>
        <v>0</v>
      </c>
      <c r="BF402" s="145">
        <f>IF(N402="snížená",J402,0)</f>
        <v>0</v>
      </c>
      <c r="BG402" s="145">
        <f>IF(N402="zákl. přenesená",J402,0)</f>
        <v>0</v>
      </c>
      <c r="BH402" s="145">
        <f>IF(N402="sníž. přenesená",J402,0)</f>
        <v>0</v>
      </c>
      <c r="BI402" s="145">
        <f>IF(N402="nulová",J402,0)</f>
        <v>0</v>
      </c>
      <c r="BJ402" s="18" t="s">
        <v>80</v>
      </c>
      <c r="BK402" s="145">
        <f>ROUND(I402*H402,2)</f>
        <v>0</v>
      </c>
      <c r="BL402" s="18" t="s">
        <v>310</v>
      </c>
      <c r="BM402" s="144" t="s">
        <v>1482</v>
      </c>
    </row>
    <row r="403" spans="2:51" s="13" customFormat="1" ht="12">
      <c r="B403" s="157"/>
      <c r="D403" s="151" t="s">
        <v>173</v>
      </c>
      <c r="E403" s="158" t="s">
        <v>3</v>
      </c>
      <c r="F403" s="159" t="s">
        <v>3988</v>
      </c>
      <c r="H403" s="160">
        <v>4.5</v>
      </c>
      <c r="I403" s="161"/>
      <c r="L403" s="157"/>
      <c r="M403" s="162"/>
      <c r="T403" s="163"/>
      <c r="AT403" s="158" t="s">
        <v>173</v>
      </c>
      <c r="AU403" s="158" t="s">
        <v>82</v>
      </c>
      <c r="AV403" s="13" t="s">
        <v>82</v>
      </c>
      <c r="AW403" s="13" t="s">
        <v>32</v>
      </c>
      <c r="AX403" s="13" t="s">
        <v>73</v>
      </c>
      <c r="AY403" s="158" t="s">
        <v>161</v>
      </c>
    </row>
    <row r="404" spans="2:51" s="14" customFormat="1" ht="12">
      <c r="B404" s="164"/>
      <c r="D404" s="151" t="s">
        <v>173</v>
      </c>
      <c r="E404" s="165" t="s">
        <v>3</v>
      </c>
      <c r="F404" s="166" t="s">
        <v>192</v>
      </c>
      <c r="H404" s="167">
        <v>4.5</v>
      </c>
      <c r="I404" s="168"/>
      <c r="L404" s="164"/>
      <c r="M404" s="169"/>
      <c r="T404" s="170"/>
      <c r="AT404" s="165" t="s">
        <v>173</v>
      </c>
      <c r="AU404" s="165" t="s">
        <v>82</v>
      </c>
      <c r="AV404" s="14" t="s">
        <v>169</v>
      </c>
      <c r="AW404" s="14" t="s">
        <v>32</v>
      </c>
      <c r="AX404" s="14" t="s">
        <v>80</v>
      </c>
      <c r="AY404" s="165" t="s">
        <v>161</v>
      </c>
    </row>
    <row r="405" spans="2:65" s="1" customFormat="1" ht="16.5" customHeight="1">
      <c r="B405" s="132"/>
      <c r="C405" s="133" t="s">
        <v>1029</v>
      </c>
      <c r="D405" s="133" t="s">
        <v>164</v>
      </c>
      <c r="E405" s="134" t="s">
        <v>2805</v>
      </c>
      <c r="F405" s="135" t="s">
        <v>2806</v>
      </c>
      <c r="G405" s="136" t="s">
        <v>340</v>
      </c>
      <c r="H405" s="137">
        <v>3</v>
      </c>
      <c r="I405" s="138"/>
      <c r="J405" s="139">
        <f>ROUND(I405*H405,2)</f>
        <v>0</v>
      </c>
      <c r="K405" s="135" t="s">
        <v>2548</v>
      </c>
      <c r="L405" s="33"/>
      <c r="M405" s="140" t="s">
        <v>3</v>
      </c>
      <c r="N405" s="141" t="s">
        <v>44</v>
      </c>
      <c r="P405" s="142">
        <f>O405*H405</f>
        <v>0</v>
      </c>
      <c r="Q405" s="142">
        <v>0</v>
      </c>
      <c r="R405" s="142">
        <f>Q405*H405</f>
        <v>0</v>
      </c>
      <c r="S405" s="142">
        <v>0</v>
      </c>
      <c r="T405" s="143">
        <f>S405*H405</f>
        <v>0</v>
      </c>
      <c r="AR405" s="144" t="s">
        <v>310</v>
      </c>
      <c r="AT405" s="144" t="s">
        <v>164</v>
      </c>
      <c r="AU405" s="144" t="s">
        <v>82</v>
      </c>
      <c r="AY405" s="18" t="s">
        <v>161</v>
      </c>
      <c r="BE405" s="145">
        <f>IF(N405="základní",J405,0)</f>
        <v>0</v>
      </c>
      <c r="BF405" s="145">
        <f>IF(N405="snížená",J405,0)</f>
        <v>0</v>
      </c>
      <c r="BG405" s="145">
        <f>IF(N405="zákl. přenesená",J405,0)</f>
        <v>0</v>
      </c>
      <c r="BH405" s="145">
        <f>IF(N405="sníž. přenesená",J405,0)</f>
        <v>0</v>
      </c>
      <c r="BI405" s="145">
        <f>IF(N405="nulová",J405,0)</f>
        <v>0</v>
      </c>
      <c r="BJ405" s="18" t="s">
        <v>80</v>
      </c>
      <c r="BK405" s="145">
        <f>ROUND(I405*H405,2)</f>
        <v>0</v>
      </c>
      <c r="BL405" s="18" t="s">
        <v>310</v>
      </c>
      <c r="BM405" s="144" t="s">
        <v>1490</v>
      </c>
    </row>
    <row r="406" spans="2:51" s="13" customFormat="1" ht="12">
      <c r="B406" s="157"/>
      <c r="D406" s="151" t="s">
        <v>173</v>
      </c>
      <c r="E406" s="158" t="s">
        <v>3</v>
      </c>
      <c r="F406" s="159" t="s">
        <v>3987</v>
      </c>
      <c r="H406" s="160">
        <v>3</v>
      </c>
      <c r="I406" s="161"/>
      <c r="L406" s="157"/>
      <c r="M406" s="162"/>
      <c r="T406" s="163"/>
      <c r="AT406" s="158" t="s">
        <v>173</v>
      </c>
      <c r="AU406" s="158" t="s">
        <v>82</v>
      </c>
      <c r="AV406" s="13" t="s">
        <v>82</v>
      </c>
      <c r="AW406" s="13" t="s">
        <v>32</v>
      </c>
      <c r="AX406" s="13" t="s">
        <v>73</v>
      </c>
      <c r="AY406" s="158" t="s">
        <v>161</v>
      </c>
    </row>
    <row r="407" spans="2:51" s="14" customFormat="1" ht="12">
      <c r="B407" s="164"/>
      <c r="D407" s="151" t="s">
        <v>173</v>
      </c>
      <c r="E407" s="165" t="s">
        <v>3</v>
      </c>
      <c r="F407" s="166" t="s">
        <v>192</v>
      </c>
      <c r="H407" s="167">
        <v>3</v>
      </c>
      <c r="I407" s="168"/>
      <c r="L407" s="164"/>
      <c r="M407" s="189"/>
      <c r="N407" s="190"/>
      <c r="O407" s="190"/>
      <c r="P407" s="190"/>
      <c r="Q407" s="190"/>
      <c r="R407" s="190"/>
      <c r="S407" s="190"/>
      <c r="T407" s="191"/>
      <c r="AT407" s="165" t="s">
        <v>173</v>
      </c>
      <c r="AU407" s="165" t="s">
        <v>82</v>
      </c>
      <c r="AV407" s="14" t="s">
        <v>169</v>
      </c>
      <c r="AW407" s="14" t="s">
        <v>32</v>
      </c>
      <c r="AX407" s="14" t="s">
        <v>80</v>
      </c>
      <c r="AY407" s="165" t="s">
        <v>161</v>
      </c>
    </row>
    <row r="408" spans="2:12" s="1" customFormat="1" ht="6.95" customHeight="1">
      <c r="B408" s="42"/>
      <c r="C408" s="43"/>
      <c r="D408" s="43"/>
      <c r="E408" s="43"/>
      <c r="F408" s="43"/>
      <c r="G408" s="43"/>
      <c r="H408" s="43"/>
      <c r="I408" s="43"/>
      <c r="J408" s="43"/>
      <c r="K408" s="43"/>
      <c r="L408" s="33"/>
    </row>
  </sheetData>
  <autoFilter ref="C99:K407"/>
  <mergeCells count="12">
    <mergeCell ref="E92:H92"/>
    <mergeCell ref="L2:V2"/>
    <mergeCell ref="E50:H50"/>
    <mergeCell ref="E52:H52"/>
    <mergeCell ref="E54:H54"/>
    <mergeCell ref="E88:H88"/>
    <mergeCell ref="E90:H9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02"/>
  <sheetViews>
    <sheetView showGridLines="0" workbookViewId="0" topLeftCell="A87">
      <selection activeCell="I101" sqref="I10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t="s">
        <v>6</v>
      </c>
      <c r="M2" s="296"/>
      <c r="N2" s="296"/>
      <c r="O2" s="296"/>
      <c r="P2" s="296"/>
      <c r="Q2" s="296"/>
      <c r="R2" s="296"/>
      <c r="S2" s="296"/>
      <c r="T2" s="296"/>
      <c r="U2" s="296"/>
      <c r="V2" s="296"/>
      <c r="AT2" s="18" t="s">
        <v>110</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33" t="str">
        <f>'Rekapitulace stavby'!K6</f>
        <v>Mendelova univerzita v Brně, Zemědělská 1665/1, Brno-revize1</v>
      </c>
      <c r="F7" s="334"/>
      <c r="G7" s="334"/>
      <c r="H7" s="334"/>
      <c r="L7" s="21"/>
    </row>
    <row r="8" spans="2:12" ht="12" customHeight="1">
      <c r="B8" s="21"/>
      <c r="D8" s="28" t="s">
        <v>112</v>
      </c>
      <c r="L8" s="21"/>
    </row>
    <row r="9" spans="2:12" s="1" customFormat="1" ht="16.5" customHeight="1">
      <c r="B9" s="33"/>
      <c r="E9" s="333" t="s">
        <v>2840</v>
      </c>
      <c r="F9" s="332"/>
      <c r="G9" s="332"/>
      <c r="H9" s="332"/>
      <c r="L9" s="33"/>
    </row>
    <row r="10" spans="2:12" s="1" customFormat="1" ht="12" customHeight="1">
      <c r="B10" s="33"/>
      <c r="D10" s="28" t="s">
        <v>114</v>
      </c>
      <c r="L10" s="33"/>
    </row>
    <row r="11" spans="2:12" s="1" customFormat="1" ht="16.5" customHeight="1">
      <c r="B11" s="33"/>
      <c r="E11" s="325" t="s">
        <v>3989</v>
      </c>
      <c r="F11" s="332"/>
      <c r="G11" s="332"/>
      <c r="H11" s="33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35" t="str">
        <f>'Rekapitulace stavby'!E14</f>
        <v>Vyplň údaj</v>
      </c>
      <c r="F20" s="317"/>
      <c r="G20" s="317"/>
      <c r="H20" s="31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21" t="s">
        <v>3</v>
      </c>
      <c r="F29" s="321"/>
      <c r="G29" s="321"/>
      <c r="H29" s="32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ROUND((SUM(BE88:BE101)),2)</f>
        <v>0</v>
      </c>
      <c r="I35" s="94">
        <v>0.21</v>
      </c>
      <c r="J35" s="84">
        <f>ROUND(((SUM(BE88:BE101))*I35),2)</f>
        <v>0</v>
      </c>
      <c r="L35" s="33"/>
    </row>
    <row r="36" spans="2:12" s="1" customFormat="1" ht="14.45" customHeight="1">
      <c r="B36" s="33"/>
      <c r="E36" s="28" t="s">
        <v>45</v>
      </c>
      <c r="F36" s="84">
        <f>ROUND((SUM(BF88:BF101)),2)</f>
        <v>0</v>
      </c>
      <c r="I36" s="94">
        <v>0.15</v>
      </c>
      <c r="J36" s="84">
        <f>ROUND(((SUM(BF88:BF101))*I36),2)</f>
        <v>0</v>
      </c>
      <c r="L36" s="33"/>
    </row>
    <row r="37" spans="2:12" s="1" customFormat="1" ht="14.45" customHeight="1" hidden="1">
      <c r="B37" s="33"/>
      <c r="E37" s="28" t="s">
        <v>46</v>
      </c>
      <c r="F37" s="84">
        <f>ROUND((SUM(BG88:BG101)),2)</f>
        <v>0</v>
      </c>
      <c r="I37" s="94">
        <v>0.21</v>
      </c>
      <c r="J37" s="84">
        <f>0</f>
        <v>0</v>
      </c>
      <c r="L37" s="33"/>
    </row>
    <row r="38" spans="2:12" s="1" customFormat="1" ht="14.45" customHeight="1" hidden="1">
      <c r="B38" s="33"/>
      <c r="E38" s="28" t="s">
        <v>47</v>
      </c>
      <c r="F38" s="84">
        <f>ROUND((SUM(BH88:BH101)),2)</f>
        <v>0</v>
      </c>
      <c r="I38" s="94">
        <v>0.15</v>
      </c>
      <c r="J38" s="84">
        <f>0</f>
        <v>0</v>
      </c>
      <c r="L38" s="33"/>
    </row>
    <row r="39" spans="2:12" s="1" customFormat="1" ht="14.45" customHeight="1" hidden="1">
      <c r="B39" s="33"/>
      <c r="E39" s="28" t="s">
        <v>48</v>
      </c>
      <c r="F39" s="84">
        <f>ROUND((SUM(BI88:BI101)),2)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33" t="str">
        <f>E7</f>
        <v>Mendelova univerzita v Brně, Zemědělská 1665/1, Brno-revize1</v>
      </c>
      <c r="F50" s="334"/>
      <c r="G50" s="334"/>
      <c r="H50" s="334"/>
      <c r="L50" s="33"/>
    </row>
    <row r="51" spans="2:12" ht="12" customHeight="1">
      <c r="B51" s="21"/>
      <c r="C51" s="28" t="s">
        <v>112</v>
      </c>
      <c r="L51" s="21"/>
    </row>
    <row r="52" spans="2:12" s="1" customFormat="1" ht="16.5" customHeight="1">
      <c r="B52" s="33"/>
      <c r="E52" s="333" t="s">
        <v>2840</v>
      </c>
      <c r="F52" s="332"/>
      <c r="G52" s="332"/>
      <c r="H52" s="332"/>
      <c r="L52" s="33"/>
    </row>
    <row r="53" spans="2:12" s="1" customFormat="1" ht="12" customHeight="1">
      <c r="B53" s="33"/>
      <c r="C53" s="28" t="s">
        <v>114</v>
      </c>
      <c r="L53" s="33"/>
    </row>
    <row r="54" spans="2:12" s="1" customFormat="1" ht="16.5" customHeight="1">
      <c r="B54" s="33"/>
      <c r="E54" s="325" t="str">
        <f>E11</f>
        <v>02.99 - Vedlejší rozpočtové náklady</v>
      </c>
      <c r="F54" s="332"/>
      <c r="G54" s="332"/>
      <c r="H54" s="33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J88</f>
        <v>0</v>
      </c>
      <c r="L63" s="33"/>
      <c r="AU63" s="18" t="s">
        <v>119</v>
      </c>
    </row>
    <row r="64" spans="2:12" s="8" customFormat="1" ht="24.95" customHeight="1">
      <c r="B64" s="104"/>
      <c r="D64" s="105" t="s">
        <v>2808</v>
      </c>
      <c r="E64" s="106"/>
      <c r="F64" s="106"/>
      <c r="G64" s="106"/>
      <c r="H64" s="106"/>
      <c r="I64" s="106"/>
      <c r="J64" s="107">
        <f>J89</f>
        <v>0</v>
      </c>
      <c r="L64" s="104"/>
    </row>
    <row r="65" spans="2:12" s="9" customFormat="1" ht="19.9" customHeight="1">
      <c r="B65" s="108"/>
      <c r="D65" s="109" t="s">
        <v>2809</v>
      </c>
      <c r="E65" s="110"/>
      <c r="F65" s="110"/>
      <c r="G65" s="110"/>
      <c r="H65" s="110"/>
      <c r="I65" s="110"/>
      <c r="J65" s="111">
        <f>J90</f>
        <v>0</v>
      </c>
      <c r="L65" s="108"/>
    </row>
    <row r="66" spans="2:12" s="9" customFormat="1" ht="19.9" customHeight="1">
      <c r="B66" s="108"/>
      <c r="D66" s="109" t="s">
        <v>2272</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33" t="str">
        <f>E7</f>
        <v>Mendelova univerzita v Brně, Zemědělská 1665/1, Brno-revize1</v>
      </c>
      <c r="F76" s="334"/>
      <c r="G76" s="334"/>
      <c r="H76" s="334"/>
      <c r="L76" s="33"/>
    </row>
    <row r="77" spans="2:12" ht="12" customHeight="1">
      <c r="B77" s="21"/>
      <c r="C77" s="28" t="s">
        <v>112</v>
      </c>
      <c r="L77" s="21"/>
    </row>
    <row r="78" spans="2:12" s="1" customFormat="1" ht="16.5" customHeight="1">
      <c r="B78" s="33"/>
      <c r="E78" s="333" t="s">
        <v>2840</v>
      </c>
      <c r="F78" s="332"/>
      <c r="G78" s="332"/>
      <c r="H78" s="332"/>
      <c r="L78" s="33"/>
    </row>
    <row r="79" spans="2:12" s="1" customFormat="1" ht="12" customHeight="1">
      <c r="B79" s="33"/>
      <c r="C79" s="28" t="s">
        <v>114</v>
      </c>
      <c r="L79" s="33"/>
    </row>
    <row r="80" spans="2:12" s="1" customFormat="1" ht="16.5" customHeight="1">
      <c r="B80" s="33"/>
      <c r="E80" s="325" t="str">
        <f>E11</f>
        <v>02.99 - Vedlejší rozpočtové náklady</v>
      </c>
      <c r="F80" s="332"/>
      <c r="G80" s="332"/>
      <c r="H80" s="332"/>
      <c r="L80" s="33"/>
    </row>
    <row r="81" spans="2:12" s="1" customFormat="1" ht="6.95" customHeight="1">
      <c r="B81" s="33"/>
      <c r="L81" s="33"/>
    </row>
    <row r="82" spans="2:12" s="1" customFormat="1" ht="12" customHeight="1">
      <c r="B82" s="33"/>
      <c r="C82" s="28" t="s">
        <v>21</v>
      </c>
      <c r="F82" s="26" t="str">
        <f>F14</f>
        <v xml:space="preserve"> </v>
      </c>
      <c r="I82" s="28" t="s">
        <v>23</v>
      </c>
      <c r="J82" s="50" t="str">
        <f>IF(J14="","",J14)</f>
        <v>9. 11. 2021</v>
      </c>
      <c r="L82" s="33"/>
    </row>
    <row r="83" spans="2:12" s="1" customFormat="1" ht="6.95" customHeight="1">
      <c r="B83" s="33"/>
      <c r="L83" s="33"/>
    </row>
    <row r="84" spans="2:12" s="1" customFormat="1" ht="40.15" customHeight="1">
      <c r="B84" s="33"/>
      <c r="C84" s="28" t="s">
        <v>25</v>
      </c>
      <c r="F84" s="26" t="str">
        <f>E17</f>
        <v xml:space="preserve"> </v>
      </c>
      <c r="I84" s="28" t="s">
        <v>30</v>
      </c>
      <c r="J84" s="31" t="str">
        <f>E23</f>
        <v>Energy Benefit Centre a.s., Křenová 438/3, Praha</v>
      </c>
      <c r="L84" s="33"/>
    </row>
    <row r="85" spans="2:12" s="1" customFormat="1" ht="40.15" customHeight="1">
      <c r="B85" s="33"/>
      <c r="C85" s="28" t="s">
        <v>28</v>
      </c>
      <c r="F85" s="26" t="str">
        <f>IF(E20="","",E20)</f>
        <v>Vyplň údaj</v>
      </c>
      <c r="I85" s="28" t="s">
        <v>33</v>
      </c>
      <c r="J85" s="31" t="str">
        <f>E26</f>
        <v>CKN Invest spol. s r.o., Ing. Rudolf Hlaváč</v>
      </c>
      <c r="L85" s="33"/>
    </row>
    <row r="86" spans="2:12" s="1" customFormat="1" ht="10.35" customHeight="1">
      <c r="B86" s="33"/>
      <c r="L86" s="33"/>
    </row>
    <row r="87" spans="2:20" s="10" customFormat="1" ht="29.25" customHeight="1">
      <c r="B87" s="112"/>
      <c r="C87" s="113" t="s">
        <v>147</v>
      </c>
      <c r="D87" s="114" t="s">
        <v>58</v>
      </c>
      <c r="E87" s="114" t="s">
        <v>54</v>
      </c>
      <c r="F87" s="114" t="s">
        <v>55</v>
      </c>
      <c r="G87" s="114" t="s">
        <v>148</v>
      </c>
      <c r="H87" s="114" t="s">
        <v>149</v>
      </c>
      <c r="I87" s="114" t="s">
        <v>150</v>
      </c>
      <c r="J87" s="114" t="s">
        <v>118</v>
      </c>
      <c r="K87" s="115" t="s">
        <v>151</v>
      </c>
      <c r="L87" s="112"/>
      <c r="M87" s="57" t="s">
        <v>3</v>
      </c>
      <c r="N87" s="58" t="s">
        <v>43</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72</v>
      </c>
      <c r="AU88" s="18" t="s">
        <v>119</v>
      </c>
      <c r="BK88" s="119">
        <f>BK89</f>
        <v>0</v>
      </c>
    </row>
    <row r="89" spans="2:63" s="11" customFormat="1" ht="25.9" customHeight="1">
      <c r="B89" s="120"/>
      <c r="D89" s="121" t="s">
        <v>72</v>
      </c>
      <c r="E89" s="122" t="s">
        <v>2810</v>
      </c>
      <c r="F89" s="122" t="s">
        <v>95</v>
      </c>
      <c r="I89" s="123"/>
      <c r="J89" s="124">
        <f>BK89</f>
        <v>0</v>
      </c>
      <c r="L89" s="120"/>
      <c r="M89" s="125"/>
      <c r="P89" s="126">
        <f>P90+P98</f>
        <v>0</v>
      </c>
      <c r="R89" s="126">
        <f>R90+R98</f>
        <v>0</v>
      </c>
      <c r="T89" s="127">
        <f>T90+T98</f>
        <v>0</v>
      </c>
      <c r="AR89" s="121" t="s">
        <v>80</v>
      </c>
      <c r="AT89" s="128" t="s">
        <v>72</v>
      </c>
      <c r="AU89" s="128" t="s">
        <v>73</v>
      </c>
      <c r="AY89" s="121" t="s">
        <v>161</v>
      </c>
      <c r="BK89" s="129">
        <f>BK90+BK98</f>
        <v>0</v>
      </c>
    </row>
    <row r="90" spans="2:63" s="11" customFormat="1" ht="22.9" customHeight="1">
      <c r="B90" s="120"/>
      <c r="D90" s="121" t="s">
        <v>72</v>
      </c>
      <c r="E90" s="130" t="s">
        <v>2811</v>
      </c>
      <c r="F90" s="130" t="s">
        <v>2812</v>
      </c>
      <c r="I90" s="123"/>
      <c r="J90" s="131">
        <f>BK90</f>
        <v>0</v>
      </c>
      <c r="L90" s="120"/>
      <c r="M90" s="125"/>
      <c r="P90" s="126">
        <f>SUM(P91:P97)</f>
        <v>0</v>
      </c>
      <c r="R90" s="126">
        <f>SUM(R91:R97)</f>
        <v>0</v>
      </c>
      <c r="T90" s="127">
        <f>SUM(T91:T97)</f>
        <v>0</v>
      </c>
      <c r="AR90" s="121" t="s">
        <v>169</v>
      </c>
      <c r="AT90" s="128" t="s">
        <v>72</v>
      </c>
      <c r="AU90" s="128" t="s">
        <v>80</v>
      </c>
      <c r="AY90" s="121" t="s">
        <v>161</v>
      </c>
      <c r="BK90" s="129">
        <f>SUM(BK91:BK97)</f>
        <v>0</v>
      </c>
    </row>
    <row r="91" spans="2:65" s="1" customFormat="1" ht="49.15" customHeight="1">
      <c r="B91" s="132"/>
      <c r="C91" s="133">
        <v>1</v>
      </c>
      <c r="D91" s="133" t="s">
        <v>164</v>
      </c>
      <c r="E91" s="134" t="s">
        <v>2813</v>
      </c>
      <c r="F91" s="135" t="s">
        <v>2814</v>
      </c>
      <c r="G91" s="136" t="s">
        <v>2522</v>
      </c>
      <c r="H91" s="137">
        <v>1</v>
      </c>
      <c r="I91" s="138"/>
      <c r="J91" s="139">
        <f aca="true" t="shared" si="0" ref="J91:J97">ROUND(I91*H91,2)</f>
        <v>0</v>
      </c>
      <c r="K91" s="135" t="s">
        <v>3</v>
      </c>
      <c r="L91" s="33"/>
      <c r="M91" s="140" t="s">
        <v>3</v>
      </c>
      <c r="N91" s="141" t="s">
        <v>44</v>
      </c>
      <c r="P91" s="142">
        <f aca="true" t="shared" si="1" ref="P91:P97">O91*H91</f>
        <v>0</v>
      </c>
      <c r="Q91" s="142">
        <v>0</v>
      </c>
      <c r="R91" s="142">
        <f aca="true" t="shared" si="2" ref="R91:R97">Q91*H91</f>
        <v>0</v>
      </c>
      <c r="S91" s="142">
        <v>0</v>
      </c>
      <c r="T91" s="143">
        <f aca="true" t="shared" si="3" ref="T91:T97">S91*H91</f>
        <v>0</v>
      </c>
      <c r="AR91" s="144" t="s">
        <v>2118</v>
      </c>
      <c r="AT91" s="144" t="s">
        <v>164</v>
      </c>
      <c r="AU91" s="144" t="s">
        <v>82</v>
      </c>
      <c r="AY91" s="18" t="s">
        <v>161</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80</v>
      </c>
      <c r="BK91" s="145">
        <f aca="true" t="shared" si="9" ref="BK91:BK97">ROUND(I91*H91,2)</f>
        <v>0</v>
      </c>
      <c r="BL91" s="18" t="s">
        <v>2118</v>
      </c>
      <c r="BM91" s="144" t="s">
        <v>3990</v>
      </c>
    </row>
    <row r="92" spans="2:65" s="1" customFormat="1" ht="24.2" customHeight="1">
      <c r="B92" s="132"/>
      <c r="C92" s="133">
        <v>2</v>
      </c>
      <c r="D92" s="133" t="s">
        <v>164</v>
      </c>
      <c r="E92" s="134" t="s">
        <v>2816</v>
      </c>
      <c r="F92" s="135" t="s">
        <v>2817</v>
      </c>
      <c r="G92" s="136" t="s">
        <v>2818</v>
      </c>
      <c r="H92" s="137">
        <v>1</v>
      </c>
      <c r="I92" s="138"/>
      <c r="J92" s="139">
        <f t="shared" si="0"/>
        <v>0</v>
      </c>
      <c r="K92" s="135" t="s">
        <v>3</v>
      </c>
      <c r="L92" s="33"/>
      <c r="M92" s="140" t="s">
        <v>3</v>
      </c>
      <c r="N92" s="141" t="s">
        <v>44</v>
      </c>
      <c r="P92" s="142">
        <f t="shared" si="1"/>
        <v>0</v>
      </c>
      <c r="Q92" s="142">
        <v>0</v>
      </c>
      <c r="R92" s="142">
        <f t="shared" si="2"/>
        <v>0</v>
      </c>
      <c r="S92" s="142">
        <v>0</v>
      </c>
      <c r="T92" s="143">
        <f t="shared" si="3"/>
        <v>0</v>
      </c>
      <c r="AR92" s="144" t="s">
        <v>2118</v>
      </c>
      <c r="AT92" s="144" t="s">
        <v>164</v>
      </c>
      <c r="AU92" s="144" t="s">
        <v>82</v>
      </c>
      <c r="AY92" s="18" t="s">
        <v>161</v>
      </c>
      <c r="BE92" s="145">
        <f t="shared" si="4"/>
        <v>0</v>
      </c>
      <c r="BF92" s="145">
        <f t="shared" si="5"/>
        <v>0</v>
      </c>
      <c r="BG92" s="145">
        <f t="shared" si="6"/>
        <v>0</v>
      </c>
      <c r="BH92" s="145">
        <f t="shared" si="7"/>
        <v>0</v>
      </c>
      <c r="BI92" s="145">
        <f t="shared" si="8"/>
        <v>0</v>
      </c>
      <c r="BJ92" s="18" t="s">
        <v>80</v>
      </c>
      <c r="BK92" s="145">
        <f t="shared" si="9"/>
        <v>0</v>
      </c>
      <c r="BL92" s="18" t="s">
        <v>2118</v>
      </c>
      <c r="BM92" s="144" t="s">
        <v>3991</v>
      </c>
    </row>
    <row r="93" spans="2:65" s="1" customFormat="1" ht="37.9" customHeight="1">
      <c r="B93" s="132"/>
      <c r="C93" s="133">
        <v>3</v>
      </c>
      <c r="D93" s="133" t="s">
        <v>164</v>
      </c>
      <c r="E93" s="134" t="s">
        <v>2820</v>
      </c>
      <c r="F93" s="135" t="s">
        <v>2821</v>
      </c>
      <c r="G93" s="136" t="s">
        <v>2818</v>
      </c>
      <c r="H93" s="137">
        <v>1</v>
      </c>
      <c r="I93" s="138"/>
      <c r="J93" s="139">
        <f t="shared" si="0"/>
        <v>0</v>
      </c>
      <c r="K93" s="135" t="s">
        <v>3</v>
      </c>
      <c r="L93" s="33"/>
      <c r="M93" s="140" t="s">
        <v>3</v>
      </c>
      <c r="N93" s="141" t="s">
        <v>44</v>
      </c>
      <c r="P93" s="142">
        <f t="shared" si="1"/>
        <v>0</v>
      </c>
      <c r="Q93" s="142">
        <v>0</v>
      </c>
      <c r="R93" s="142">
        <f t="shared" si="2"/>
        <v>0</v>
      </c>
      <c r="S93" s="142">
        <v>0</v>
      </c>
      <c r="T93" s="143">
        <f t="shared" si="3"/>
        <v>0</v>
      </c>
      <c r="AR93" s="144" t="s">
        <v>2118</v>
      </c>
      <c r="AT93" s="144" t="s">
        <v>164</v>
      </c>
      <c r="AU93" s="144" t="s">
        <v>82</v>
      </c>
      <c r="AY93" s="18" t="s">
        <v>161</v>
      </c>
      <c r="BE93" s="145">
        <f t="shared" si="4"/>
        <v>0</v>
      </c>
      <c r="BF93" s="145">
        <f t="shared" si="5"/>
        <v>0</v>
      </c>
      <c r="BG93" s="145">
        <f t="shared" si="6"/>
        <v>0</v>
      </c>
      <c r="BH93" s="145">
        <f t="shared" si="7"/>
        <v>0</v>
      </c>
      <c r="BI93" s="145">
        <f t="shared" si="8"/>
        <v>0</v>
      </c>
      <c r="BJ93" s="18" t="s">
        <v>80</v>
      </c>
      <c r="BK93" s="145">
        <f t="shared" si="9"/>
        <v>0</v>
      </c>
      <c r="BL93" s="18" t="s">
        <v>2118</v>
      </c>
      <c r="BM93" s="144" t="s">
        <v>3992</v>
      </c>
    </row>
    <row r="94" spans="2:65" s="1" customFormat="1" ht="16.5" customHeight="1">
      <c r="B94" s="132"/>
      <c r="C94" s="133">
        <v>4</v>
      </c>
      <c r="D94" s="133" t="s">
        <v>164</v>
      </c>
      <c r="E94" s="134" t="s">
        <v>2823</v>
      </c>
      <c r="F94" s="135" t="s">
        <v>2824</v>
      </c>
      <c r="G94" s="136" t="s">
        <v>2818</v>
      </c>
      <c r="H94" s="137">
        <v>1</v>
      </c>
      <c r="I94" s="138"/>
      <c r="J94" s="139">
        <f t="shared" si="0"/>
        <v>0</v>
      </c>
      <c r="K94" s="135" t="s">
        <v>3</v>
      </c>
      <c r="L94" s="33"/>
      <c r="M94" s="140" t="s">
        <v>3</v>
      </c>
      <c r="N94" s="141" t="s">
        <v>44</v>
      </c>
      <c r="P94" s="142">
        <f t="shared" si="1"/>
        <v>0</v>
      </c>
      <c r="Q94" s="142">
        <v>0</v>
      </c>
      <c r="R94" s="142">
        <f t="shared" si="2"/>
        <v>0</v>
      </c>
      <c r="S94" s="142">
        <v>0</v>
      </c>
      <c r="T94" s="143">
        <f t="shared" si="3"/>
        <v>0</v>
      </c>
      <c r="AR94" s="144" t="s">
        <v>2118</v>
      </c>
      <c r="AT94" s="144" t="s">
        <v>164</v>
      </c>
      <c r="AU94" s="144" t="s">
        <v>82</v>
      </c>
      <c r="AY94" s="18" t="s">
        <v>161</v>
      </c>
      <c r="BE94" s="145">
        <f t="shared" si="4"/>
        <v>0</v>
      </c>
      <c r="BF94" s="145">
        <f t="shared" si="5"/>
        <v>0</v>
      </c>
      <c r="BG94" s="145">
        <f t="shared" si="6"/>
        <v>0</v>
      </c>
      <c r="BH94" s="145">
        <f t="shared" si="7"/>
        <v>0</v>
      </c>
      <c r="BI94" s="145">
        <f t="shared" si="8"/>
        <v>0</v>
      </c>
      <c r="BJ94" s="18" t="s">
        <v>80</v>
      </c>
      <c r="BK94" s="145">
        <f t="shared" si="9"/>
        <v>0</v>
      </c>
      <c r="BL94" s="18" t="s">
        <v>2118</v>
      </c>
      <c r="BM94" s="144" t="s">
        <v>3993</v>
      </c>
    </row>
    <row r="95" spans="2:65" s="1" customFormat="1" ht="24.2" customHeight="1">
      <c r="B95" s="132"/>
      <c r="C95" s="133">
        <v>5</v>
      </c>
      <c r="D95" s="133" t="s">
        <v>164</v>
      </c>
      <c r="E95" s="134" t="s">
        <v>2825</v>
      </c>
      <c r="F95" s="135" t="s">
        <v>2826</v>
      </c>
      <c r="G95" s="136" t="s">
        <v>2818</v>
      </c>
      <c r="H95" s="137">
        <v>1</v>
      </c>
      <c r="I95" s="138"/>
      <c r="J95" s="139">
        <f t="shared" si="0"/>
        <v>0</v>
      </c>
      <c r="K95" s="135" t="s">
        <v>3</v>
      </c>
      <c r="L95" s="33"/>
      <c r="M95" s="140" t="s">
        <v>3</v>
      </c>
      <c r="N95" s="141" t="s">
        <v>44</v>
      </c>
      <c r="P95" s="142">
        <f t="shared" si="1"/>
        <v>0</v>
      </c>
      <c r="Q95" s="142">
        <v>0</v>
      </c>
      <c r="R95" s="142">
        <f t="shared" si="2"/>
        <v>0</v>
      </c>
      <c r="S95" s="142">
        <v>0</v>
      </c>
      <c r="T95" s="143">
        <f t="shared" si="3"/>
        <v>0</v>
      </c>
      <c r="AR95" s="144" t="s">
        <v>2118</v>
      </c>
      <c r="AT95" s="144" t="s">
        <v>164</v>
      </c>
      <c r="AU95" s="144" t="s">
        <v>82</v>
      </c>
      <c r="AY95" s="18" t="s">
        <v>161</v>
      </c>
      <c r="BE95" s="145">
        <f t="shared" si="4"/>
        <v>0</v>
      </c>
      <c r="BF95" s="145">
        <f t="shared" si="5"/>
        <v>0</v>
      </c>
      <c r="BG95" s="145">
        <f t="shared" si="6"/>
        <v>0</v>
      </c>
      <c r="BH95" s="145">
        <f t="shared" si="7"/>
        <v>0</v>
      </c>
      <c r="BI95" s="145">
        <f t="shared" si="8"/>
        <v>0</v>
      </c>
      <c r="BJ95" s="18" t="s">
        <v>80</v>
      </c>
      <c r="BK95" s="145">
        <f t="shared" si="9"/>
        <v>0</v>
      </c>
      <c r="BL95" s="18" t="s">
        <v>2118</v>
      </c>
      <c r="BM95" s="144" t="s">
        <v>3994</v>
      </c>
    </row>
    <row r="96" spans="2:65" s="1" customFormat="1" ht="24.2" customHeight="1">
      <c r="B96" s="132"/>
      <c r="C96" s="133">
        <v>6</v>
      </c>
      <c r="D96" s="133" t="s">
        <v>164</v>
      </c>
      <c r="E96" s="134" t="s">
        <v>2828</v>
      </c>
      <c r="F96" s="135" t="s">
        <v>2829</v>
      </c>
      <c r="G96" s="136" t="s">
        <v>2818</v>
      </c>
      <c r="H96" s="137">
        <v>1</v>
      </c>
      <c r="I96" s="138"/>
      <c r="J96" s="139">
        <f t="shared" si="0"/>
        <v>0</v>
      </c>
      <c r="K96" s="135" t="s">
        <v>3</v>
      </c>
      <c r="L96" s="33"/>
      <c r="M96" s="140" t="s">
        <v>3</v>
      </c>
      <c r="N96" s="141" t="s">
        <v>44</v>
      </c>
      <c r="P96" s="142">
        <f t="shared" si="1"/>
        <v>0</v>
      </c>
      <c r="Q96" s="142">
        <v>0</v>
      </c>
      <c r="R96" s="142">
        <f t="shared" si="2"/>
        <v>0</v>
      </c>
      <c r="S96" s="142">
        <v>0</v>
      </c>
      <c r="T96" s="143">
        <f t="shared" si="3"/>
        <v>0</v>
      </c>
      <c r="AR96" s="144" t="s">
        <v>2118</v>
      </c>
      <c r="AT96" s="144" t="s">
        <v>164</v>
      </c>
      <c r="AU96" s="144" t="s">
        <v>82</v>
      </c>
      <c r="AY96" s="18" t="s">
        <v>161</v>
      </c>
      <c r="BE96" s="145">
        <f t="shared" si="4"/>
        <v>0</v>
      </c>
      <c r="BF96" s="145">
        <f t="shared" si="5"/>
        <v>0</v>
      </c>
      <c r="BG96" s="145">
        <f t="shared" si="6"/>
        <v>0</v>
      </c>
      <c r="BH96" s="145">
        <f t="shared" si="7"/>
        <v>0</v>
      </c>
      <c r="BI96" s="145">
        <f t="shared" si="8"/>
        <v>0</v>
      </c>
      <c r="BJ96" s="18" t="s">
        <v>80</v>
      </c>
      <c r="BK96" s="145">
        <f t="shared" si="9"/>
        <v>0</v>
      </c>
      <c r="BL96" s="18" t="s">
        <v>2118</v>
      </c>
      <c r="BM96" s="144" t="s">
        <v>3995</v>
      </c>
    </row>
    <row r="97" spans="2:65" s="1" customFormat="1" ht="21.75" customHeight="1">
      <c r="B97" s="132"/>
      <c r="C97" s="133">
        <v>7</v>
      </c>
      <c r="D97" s="133" t="s">
        <v>164</v>
      </c>
      <c r="E97" s="134" t="s">
        <v>3996</v>
      </c>
      <c r="F97" s="135" t="s">
        <v>3997</v>
      </c>
      <c r="G97" s="136" t="s">
        <v>846</v>
      </c>
      <c r="H97" s="137">
        <v>1</v>
      </c>
      <c r="I97" s="138"/>
      <c r="J97" s="139">
        <f t="shared" si="0"/>
        <v>0</v>
      </c>
      <c r="K97" s="135" t="s">
        <v>3</v>
      </c>
      <c r="L97" s="33"/>
      <c r="M97" s="140" t="s">
        <v>3</v>
      </c>
      <c r="N97" s="141" t="s">
        <v>44</v>
      </c>
      <c r="P97" s="142">
        <f t="shared" si="1"/>
        <v>0</v>
      </c>
      <c r="Q97" s="142">
        <v>0</v>
      </c>
      <c r="R97" s="142">
        <f t="shared" si="2"/>
        <v>0</v>
      </c>
      <c r="S97" s="142">
        <v>0</v>
      </c>
      <c r="T97" s="143">
        <f t="shared" si="3"/>
        <v>0</v>
      </c>
      <c r="AR97" s="144" t="s">
        <v>2118</v>
      </c>
      <c r="AT97" s="144" t="s">
        <v>164</v>
      </c>
      <c r="AU97" s="144" t="s">
        <v>82</v>
      </c>
      <c r="AY97" s="18" t="s">
        <v>161</v>
      </c>
      <c r="BE97" s="145">
        <f t="shared" si="4"/>
        <v>0</v>
      </c>
      <c r="BF97" s="145">
        <f t="shared" si="5"/>
        <v>0</v>
      </c>
      <c r="BG97" s="145">
        <f t="shared" si="6"/>
        <v>0</v>
      </c>
      <c r="BH97" s="145">
        <f t="shared" si="7"/>
        <v>0</v>
      </c>
      <c r="BI97" s="145">
        <f t="shared" si="8"/>
        <v>0</v>
      </c>
      <c r="BJ97" s="18" t="s">
        <v>80</v>
      </c>
      <c r="BK97" s="145">
        <f t="shared" si="9"/>
        <v>0</v>
      </c>
      <c r="BL97" s="18" t="s">
        <v>2118</v>
      </c>
      <c r="BM97" s="144" t="s">
        <v>3998</v>
      </c>
    </row>
    <row r="98" spans="2:63" s="11" customFormat="1" ht="22.9" customHeight="1">
      <c r="B98" s="120"/>
      <c r="D98" s="121" t="s">
        <v>72</v>
      </c>
      <c r="E98" s="130" t="s">
        <v>2518</v>
      </c>
      <c r="F98" s="130" t="s">
        <v>2519</v>
      </c>
      <c r="I98" s="123"/>
      <c r="J98" s="131">
        <f>BK98</f>
        <v>0</v>
      </c>
      <c r="L98" s="120"/>
      <c r="M98" s="125"/>
      <c r="P98" s="126">
        <f>SUM(P100:P101)</f>
        <v>0</v>
      </c>
      <c r="R98" s="126">
        <f>SUM(R100:R101)</f>
        <v>0</v>
      </c>
      <c r="T98" s="127">
        <f>SUM(T100:T101)</f>
        <v>0</v>
      </c>
      <c r="AR98" s="121" t="s">
        <v>216</v>
      </c>
      <c r="AT98" s="128" t="s">
        <v>72</v>
      </c>
      <c r="AU98" s="128" t="s">
        <v>80</v>
      </c>
      <c r="AY98" s="121" t="s">
        <v>161</v>
      </c>
      <c r="BK98" s="129">
        <f>SUM(BK100:BK101)</f>
        <v>0</v>
      </c>
    </row>
    <row r="99" spans="2:63" s="11" customFormat="1" ht="22.9" customHeight="1">
      <c r="B99" s="120"/>
      <c r="C99" s="133">
        <v>8</v>
      </c>
      <c r="D99" s="133" t="s">
        <v>164</v>
      </c>
      <c r="E99" s="134" t="s">
        <v>2832</v>
      </c>
      <c r="F99" s="135" t="s">
        <v>2833</v>
      </c>
      <c r="G99" s="136" t="s">
        <v>2522</v>
      </c>
      <c r="H99" s="137">
        <v>1</v>
      </c>
      <c r="I99" s="138"/>
      <c r="J99" s="139">
        <f>ROUND(I99*H99,2)</f>
        <v>0</v>
      </c>
      <c r="K99" s="135" t="s">
        <v>3</v>
      </c>
      <c r="L99" s="120"/>
      <c r="M99" s="125"/>
      <c r="P99" s="126"/>
      <c r="R99" s="126"/>
      <c r="T99" s="127"/>
      <c r="AR99" s="121"/>
      <c r="AT99" s="128"/>
      <c r="AU99" s="128"/>
      <c r="AY99" s="121"/>
      <c r="BK99" s="129"/>
    </row>
    <row r="100" spans="2:65" s="1" customFormat="1" ht="24.2" customHeight="1">
      <c r="B100" s="132"/>
      <c r="C100" s="133">
        <v>9</v>
      </c>
      <c r="D100" s="133" t="s">
        <v>164</v>
      </c>
      <c r="E100" s="134" t="s">
        <v>2835</v>
      </c>
      <c r="F100" s="135" t="s">
        <v>2836</v>
      </c>
      <c r="G100" s="136" t="s">
        <v>2522</v>
      </c>
      <c r="H100" s="137">
        <v>1</v>
      </c>
      <c r="I100" s="138"/>
      <c r="J100" s="139">
        <f>ROUND(I100*H100,2)</f>
        <v>0</v>
      </c>
      <c r="K100" s="135" t="s">
        <v>3</v>
      </c>
      <c r="L100" s="33"/>
      <c r="M100" s="140" t="s">
        <v>3</v>
      </c>
      <c r="N100" s="141" t="s">
        <v>44</v>
      </c>
      <c r="P100" s="142">
        <f>O100*H100</f>
        <v>0</v>
      </c>
      <c r="Q100" s="142">
        <v>0</v>
      </c>
      <c r="R100" s="142">
        <f>Q100*H100</f>
        <v>0</v>
      </c>
      <c r="S100" s="142">
        <v>0</v>
      </c>
      <c r="T100" s="143">
        <f>S100*H100</f>
        <v>0</v>
      </c>
      <c r="AR100" s="144" t="s">
        <v>2831</v>
      </c>
      <c r="AT100" s="144" t="s">
        <v>164</v>
      </c>
      <c r="AU100" s="144" t="s">
        <v>82</v>
      </c>
      <c r="AY100" s="18" t="s">
        <v>161</v>
      </c>
      <c r="BE100" s="145">
        <f>IF(N100="základní",J100,0)</f>
        <v>0</v>
      </c>
      <c r="BF100" s="145">
        <f>IF(N100="snížená",J100,0)</f>
        <v>0</v>
      </c>
      <c r="BG100" s="145">
        <f>IF(N100="zákl. přenesená",J100,0)</f>
        <v>0</v>
      </c>
      <c r="BH100" s="145">
        <f>IF(N100="sníž. přenesená",J100,0)</f>
        <v>0</v>
      </c>
      <c r="BI100" s="145">
        <f>IF(N100="nulová",J100,0)</f>
        <v>0</v>
      </c>
      <c r="BJ100" s="18" t="s">
        <v>80</v>
      </c>
      <c r="BK100" s="145">
        <f>ROUND(I100*H100,2)</f>
        <v>0</v>
      </c>
      <c r="BL100" s="18" t="s">
        <v>2831</v>
      </c>
      <c r="BM100" s="144" t="s">
        <v>3999</v>
      </c>
    </row>
    <row r="101" spans="2:65" s="1" customFormat="1" ht="24.2" customHeight="1">
      <c r="B101" s="132"/>
      <c r="C101" s="133">
        <v>10</v>
      </c>
      <c r="D101" s="133" t="s">
        <v>164</v>
      </c>
      <c r="E101" s="134" t="s">
        <v>2838</v>
      </c>
      <c r="F101" s="135" t="s">
        <v>2839</v>
      </c>
      <c r="G101" s="136" t="s">
        <v>2522</v>
      </c>
      <c r="H101" s="137">
        <v>1</v>
      </c>
      <c r="I101" s="138"/>
      <c r="J101" s="139">
        <f>ROUND(I101*H101,2)</f>
        <v>0</v>
      </c>
      <c r="K101" s="135" t="s">
        <v>3</v>
      </c>
      <c r="L101" s="33"/>
      <c r="M101" s="192" t="s">
        <v>3</v>
      </c>
      <c r="N101" s="193" t="s">
        <v>44</v>
      </c>
      <c r="O101" s="194"/>
      <c r="P101" s="195">
        <f>O101*H101</f>
        <v>0</v>
      </c>
      <c r="Q101" s="195">
        <v>0</v>
      </c>
      <c r="R101" s="195">
        <f>Q101*H101</f>
        <v>0</v>
      </c>
      <c r="S101" s="195">
        <v>0</v>
      </c>
      <c r="T101" s="196">
        <f>S101*H101</f>
        <v>0</v>
      </c>
      <c r="AR101" s="144" t="s">
        <v>2831</v>
      </c>
      <c r="AT101" s="144" t="s">
        <v>164</v>
      </c>
      <c r="AU101" s="144" t="s">
        <v>82</v>
      </c>
      <c r="AY101" s="18" t="s">
        <v>161</v>
      </c>
      <c r="BE101" s="145">
        <f>IF(N101="základní",J101,0)</f>
        <v>0</v>
      </c>
      <c r="BF101" s="145">
        <f>IF(N101="snížená",J101,0)</f>
        <v>0</v>
      </c>
      <c r="BG101" s="145">
        <f>IF(N101="zákl. přenesená",J101,0)</f>
        <v>0</v>
      </c>
      <c r="BH101" s="145">
        <f>IF(N101="sníž. přenesená",J101,0)</f>
        <v>0</v>
      </c>
      <c r="BI101" s="145">
        <f>IF(N101="nulová",J101,0)</f>
        <v>0</v>
      </c>
      <c r="BJ101" s="18" t="s">
        <v>80</v>
      </c>
      <c r="BK101" s="145">
        <f>ROUND(I101*H101,2)</f>
        <v>0</v>
      </c>
      <c r="BL101" s="18" t="s">
        <v>2831</v>
      </c>
      <c r="BM101" s="144" t="s">
        <v>4000</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Kneprová Miroslava -  Energy Benefit Centre a.s.</cp:lastModifiedBy>
  <dcterms:created xsi:type="dcterms:W3CDTF">2022-01-18T08:52:05Z</dcterms:created>
  <dcterms:modified xsi:type="dcterms:W3CDTF">2022-10-10T11:35:34Z</dcterms:modified>
  <cp:category/>
  <cp:version/>
  <cp:contentType/>
  <cp:contentStatus/>
</cp:coreProperties>
</file>