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99/01_2021/02_ČOV_hájovna Bukovinka/01_Zadávací dokumentace/"/>
    </mc:Choice>
  </mc:AlternateContent>
  <xr:revisionPtr revIDLastSave="0" documentId="8_{BDB7F69C-2AE5-49AC-82E5-0810898DA4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0.1 Naklady" sheetId="12" r:id="rId4"/>
    <sheet name="1 1.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00.1 Naklady'!$1:$7</definedName>
    <definedName name="_xlnm.Print_Titles" localSheetId="4">'1 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00.1 Naklady'!$A$1:$X$29</definedName>
    <definedName name="_xlnm.Print_Area" localSheetId="4">'1 1.1 Pol'!$A$1:$X$194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89" i="13" l="1"/>
  <c r="BA83" i="13"/>
  <c r="BA60" i="13"/>
  <c r="BA52" i="13"/>
  <c r="BA48" i="13"/>
  <c r="BA29" i="13"/>
  <c r="BA21" i="13"/>
  <c r="BA14" i="13"/>
  <c r="BA10" i="13"/>
  <c r="G9" i="13"/>
  <c r="M9" i="13" s="1"/>
  <c r="I9" i="13"/>
  <c r="K9" i="13"/>
  <c r="O9" i="13"/>
  <c r="Q9" i="13"/>
  <c r="V9" i="13"/>
  <c r="G13" i="13"/>
  <c r="M13" i="13" s="1"/>
  <c r="I13" i="13"/>
  <c r="K13" i="13"/>
  <c r="O13" i="13"/>
  <c r="Q13" i="13"/>
  <c r="V13" i="13"/>
  <c r="G20" i="13"/>
  <c r="M20" i="13" s="1"/>
  <c r="I20" i="13"/>
  <c r="K20" i="13"/>
  <c r="O20" i="13"/>
  <c r="Q20" i="13"/>
  <c r="V20" i="13"/>
  <c r="G24" i="13"/>
  <c r="I24" i="13"/>
  <c r="K24" i="13"/>
  <c r="M24" i="13"/>
  <c r="O24" i="13"/>
  <c r="Q24" i="13"/>
  <c r="V24" i="13"/>
  <c r="G28" i="13"/>
  <c r="I28" i="13"/>
  <c r="K28" i="13"/>
  <c r="M28" i="13"/>
  <c r="O28" i="13"/>
  <c r="Q28" i="13"/>
  <c r="V28" i="13"/>
  <c r="G33" i="13"/>
  <c r="M33" i="13" s="1"/>
  <c r="I33" i="13"/>
  <c r="K33" i="13"/>
  <c r="O33" i="13"/>
  <c r="Q33" i="13"/>
  <c r="V33" i="13"/>
  <c r="G39" i="13"/>
  <c r="M39" i="13" s="1"/>
  <c r="I39" i="13"/>
  <c r="K39" i="13"/>
  <c r="O39" i="13"/>
  <c r="Q39" i="13"/>
  <c r="V39" i="13"/>
  <c r="G43" i="13"/>
  <c r="M43" i="13" s="1"/>
  <c r="I43" i="13"/>
  <c r="K43" i="13"/>
  <c r="O43" i="13"/>
  <c r="Q43" i="13"/>
  <c r="V43" i="13"/>
  <c r="G47" i="13"/>
  <c r="I47" i="13"/>
  <c r="K47" i="13"/>
  <c r="M47" i="13"/>
  <c r="O47" i="13"/>
  <c r="Q47" i="13"/>
  <c r="V47" i="13"/>
  <c r="G51" i="13"/>
  <c r="I51" i="13"/>
  <c r="K51" i="13"/>
  <c r="M51" i="13"/>
  <c r="O51" i="13"/>
  <c r="Q51" i="13"/>
  <c r="V51" i="13"/>
  <c r="G55" i="13"/>
  <c r="I55" i="13"/>
  <c r="K55" i="13"/>
  <c r="M55" i="13"/>
  <c r="O55" i="13"/>
  <c r="Q55" i="13"/>
  <c r="V55" i="13"/>
  <c r="G59" i="13"/>
  <c r="M59" i="13" s="1"/>
  <c r="I59" i="13"/>
  <c r="K59" i="13"/>
  <c r="O59" i="13"/>
  <c r="Q59" i="13"/>
  <c r="V59" i="13"/>
  <c r="G63" i="13"/>
  <c r="M63" i="13" s="1"/>
  <c r="I63" i="13"/>
  <c r="K63" i="13"/>
  <c r="O63" i="13"/>
  <c r="Q63" i="13"/>
  <c r="V63" i="13"/>
  <c r="G66" i="13"/>
  <c r="M66" i="13" s="1"/>
  <c r="I66" i="13"/>
  <c r="K66" i="13"/>
  <c r="O66" i="13"/>
  <c r="Q66" i="13"/>
  <c r="V66" i="13"/>
  <c r="G69" i="13"/>
  <c r="I69" i="13"/>
  <c r="K69" i="13"/>
  <c r="M69" i="13"/>
  <c r="O69" i="13"/>
  <c r="Q69" i="13"/>
  <c r="V69" i="13"/>
  <c r="G74" i="13"/>
  <c r="I74" i="13"/>
  <c r="K74" i="13"/>
  <c r="M74" i="13"/>
  <c r="O74" i="13"/>
  <c r="Q74" i="13"/>
  <c r="V74" i="13"/>
  <c r="G78" i="13"/>
  <c r="M78" i="13" s="1"/>
  <c r="I78" i="13"/>
  <c r="K78" i="13"/>
  <c r="O78" i="13"/>
  <c r="Q78" i="13"/>
  <c r="V78" i="13"/>
  <c r="G82" i="13"/>
  <c r="M82" i="13" s="1"/>
  <c r="I82" i="13"/>
  <c r="K82" i="13"/>
  <c r="O82" i="13"/>
  <c r="Q82" i="13"/>
  <c r="V82" i="13"/>
  <c r="G86" i="13"/>
  <c r="I86" i="13"/>
  <c r="K86" i="13"/>
  <c r="M86" i="13"/>
  <c r="O86" i="13"/>
  <c r="Q86" i="13"/>
  <c r="V86" i="13"/>
  <c r="G89" i="13"/>
  <c r="M89" i="13" s="1"/>
  <c r="I89" i="13"/>
  <c r="K89" i="13"/>
  <c r="O89" i="13"/>
  <c r="Q89" i="13"/>
  <c r="V89" i="13"/>
  <c r="G93" i="13"/>
  <c r="I93" i="13"/>
  <c r="K93" i="13"/>
  <c r="M93" i="13"/>
  <c r="O93" i="13"/>
  <c r="Q93" i="13"/>
  <c r="V93" i="13"/>
  <c r="V92" i="13" s="1"/>
  <c r="G97" i="13"/>
  <c r="M97" i="13" s="1"/>
  <c r="I97" i="13"/>
  <c r="K97" i="13"/>
  <c r="O97" i="13"/>
  <c r="Q97" i="13"/>
  <c r="V97" i="13"/>
  <c r="G103" i="13"/>
  <c r="I103" i="13"/>
  <c r="K103" i="13"/>
  <c r="K92" i="13" s="1"/>
  <c r="M103" i="13"/>
  <c r="O103" i="13"/>
  <c r="Q103" i="13"/>
  <c r="V103" i="13"/>
  <c r="G107" i="13"/>
  <c r="M107" i="13" s="1"/>
  <c r="I107" i="13"/>
  <c r="K107" i="13"/>
  <c r="O107" i="13"/>
  <c r="Q107" i="13"/>
  <c r="V107" i="13"/>
  <c r="G111" i="13"/>
  <c r="M111" i="13" s="1"/>
  <c r="I111" i="13"/>
  <c r="K111" i="13"/>
  <c r="O111" i="13"/>
  <c r="Q111" i="13"/>
  <c r="V111" i="13"/>
  <c r="G115" i="13"/>
  <c r="I115" i="13"/>
  <c r="K115" i="13"/>
  <c r="M115" i="13"/>
  <c r="O115" i="13"/>
  <c r="Q115" i="13"/>
  <c r="V115" i="13"/>
  <c r="G119" i="13"/>
  <c r="M119" i="13" s="1"/>
  <c r="I119" i="13"/>
  <c r="K119" i="13"/>
  <c r="O119" i="13"/>
  <c r="Q119" i="13"/>
  <c r="V119" i="13"/>
  <c r="G124" i="13"/>
  <c r="M124" i="13" s="1"/>
  <c r="I124" i="13"/>
  <c r="K124" i="13"/>
  <c r="O124" i="13"/>
  <c r="Q124" i="13"/>
  <c r="V124" i="13"/>
  <c r="G128" i="13"/>
  <c r="I128" i="13"/>
  <c r="K128" i="13"/>
  <c r="M128" i="13"/>
  <c r="O128" i="13"/>
  <c r="Q128" i="13"/>
  <c r="V128" i="13"/>
  <c r="G132" i="13"/>
  <c r="I132" i="13"/>
  <c r="K132" i="13"/>
  <c r="M132" i="13"/>
  <c r="O132" i="13"/>
  <c r="Q132" i="13"/>
  <c r="V132" i="13"/>
  <c r="G135" i="13"/>
  <c r="M135" i="13" s="1"/>
  <c r="I135" i="13"/>
  <c r="K135" i="13"/>
  <c r="O135" i="13"/>
  <c r="Q135" i="13"/>
  <c r="V135" i="13"/>
  <c r="G138" i="13"/>
  <c r="I138" i="13"/>
  <c r="K138" i="13"/>
  <c r="M138" i="13"/>
  <c r="O138" i="13"/>
  <c r="Q138" i="13"/>
  <c r="V138" i="13"/>
  <c r="G141" i="13"/>
  <c r="M141" i="13" s="1"/>
  <c r="I141" i="13"/>
  <c r="K141" i="13"/>
  <c r="O141" i="13"/>
  <c r="Q141" i="13"/>
  <c r="V141" i="13"/>
  <c r="G144" i="13"/>
  <c r="M144" i="13" s="1"/>
  <c r="I144" i="13"/>
  <c r="K144" i="13"/>
  <c r="O144" i="13"/>
  <c r="Q144" i="13"/>
  <c r="V144" i="13"/>
  <c r="G147" i="13"/>
  <c r="M147" i="13" s="1"/>
  <c r="I147" i="13"/>
  <c r="K147" i="13"/>
  <c r="O147" i="13"/>
  <c r="Q147" i="13"/>
  <c r="V147" i="13"/>
  <c r="G150" i="13"/>
  <c r="M150" i="13" s="1"/>
  <c r="I150" i="13"/>
  <c r="K150" i="13"/>
  <c r="O150" i="13"/>
  <c r="Q150" i="13"/>
  <c r="V150" i="13"/>
  <c r="G153" i="13"/>
  <c r="M153" i="13" s="1"/>
  <c r="I153" i="13"/>
  <c r="K153" i="13"/>
  <c r="O153" i="13"/>
  <c r="Q153" i="13"/>
  <c r="V153" i="13"/>
  <c r="G156" i="13"/>
  <c r="I156" i="13"/>
  <c r="K156" i="13"/>
  <c r="M156" i="13"/>
  <c r="O156" i="13"/>
  <c r="Q156" i="13"/>
  <c r="V156" i="13"/>
  <c r="G159" i="13"/>
  <c r="M159" i="13" s="1"/>
  <c r="I159" i="13"/>
  <c r="K159" i="13"/>
  <c r="O159" i="13"/>
  <c r="Q159" i="13"/>
  <c r="V159" i="13"/>
  <c r="G162" i="13"/>
  <c r="I162" i="13"/>
  <c r="K162" i="13"/>
  <c r="M162" i="13"/>
  <c r="O162" i="13"/>
  <c r="Q162" i="13"/>
  <c r="V162" i="13"/>
  <c r="G165" i="13"/>
  <c r="I165" i="13"/>
  <c r="K165" i="13"/>
  <c r="M165" i="13"/>
  <c r="O165" i="13"/>
  <c r="Q165" i="13"/>
  <c r="V165" i="13"/>
  <c r="G168" i="13"/>
  <c r="M168" i="13" s="1"/>
  <c r="I168" i="13"/>
  <c r="K168" i="13"/>
  <c r="O168" i="13"/>
  <c r="Q168" i="13"/>
  <c r="V168" i="13"/>
  <c r="V171" i="13"/>
  <c r="G172" i="13"/>
  <c r="I172" i="13"/>
  <c r="K172" i="13"/>
  <c r="K171" i="13" s="1"/>
  <c r="M172" i="13"/>
  <c r="O172" i="13"/>
  <c r="Q172" i="13"/>
  <c r="V172" i="13"/>
  <c r="G175" i="13"/>
  <c r="M175" i="13" s="1"/>
  <c r="M171" i="13" s="1"/>
  <c r="I175" i="13"/>
  <c r="I171" i="13" s="1"/>
  <c r="K175" i="13"/>
  <c r="O175" i="13"/>
  <c r="O171" i="13" s="1"/>
  <c r="Q175" i="13"/>
  <c r="V175" i="13"/>
  <c r="G178" i="13"/>
  <c r="I58" i="1" s="1"/>
  <c r="O178" i="13"/>
  <c r="G179" i="13"/>
  <c r="M179" i="13" s="1"/>
  <c r="M178" i="13" s="1"/>
  <c r="I179" i="13"/>
  <c r="I178" i="13" s="1"/>
  <c r="K179" i="13"/>
  <c r="K178" i="13" s="1"/>
  <c r="O179" i="13"/>
  <c r="Q179" i="13"/>
  <c r="Q178" i="13" s="1"/>
  <c r="V179" i="13"/>
  <c r="V178" i="13" s="1"/>
  <c r="Q182" i="13"/>
  <c r="G183" i="13"/>
  <c r="M183" i="13" s="1"/>
  <c r="M182" i="13" s="1"/>
  <c r="I183" i="13"/>
  <c r="I182" i="13" s="1"/>
  <c r="K183" i="13"/>
  <c r="K182" i="13" s="1"/>
  <c r="O183" i="13"/>
  <c r="O182" i="13" s="1"/>
  <c r="Q183" i="13"/>
  <c r="V183" i="13"/>
  <c r="V182" i="13" s="1"/>
  <c r="G187" i="13"/>
  <c r="I60" i="1" s="1"/>
  <c r="I18" i="1" s="1"/>
  <c r="K187" i="13"/>
  <c r="Q187" i="13"/>
  <c r="G188" i="13"/>
  <c r="M188" i="13" s="1"/>
  <c r="M187" i="13" s="1"/>
  <c r="I188" i="13"/>
  <c r="I187" i="13" s="1"/>
  <c r="K188" i="13"/>
  <c r="O188" i="13"/>
  <c r="O187" i="13" s="1"/>
  <c r="Q188" i="13"/>
  <c r="V188" i="13"/>
  <c r="V187" i="13" s="1"/>
  <c r="AE193" i="13"/>
  <c r="F44" i="1" s="1"/>
  <c r="G8" i="12"/>
  <c r="I52" i="1" s="1"/>
  <c r="V8" i="12"/>
  <c r="G9" i="12"/>
  <c r="I9" i="12"/>
  <c r="I8" i="12" s="1"/>
  <c r="K9" i="12"/>
  <c r="K8" i="12" s="1"/>
  <c r="M9" i="12"/>
  <c r="M8" i="12" s="1"/>
  <c r="O9" i="12"/>
  <c r="O8" i="12" s="1"/>
  <c r="Q9" i="12"/>
  <c r="Q8" i="12" s="1"/>
  <c r="V9" i="12"/>
  <c r="G12" i="12"/>
  <c r="I61" i="1" s="1"/>
  <c r="I19" i="1" s="1"/>
  <c r="G13" i="12"/>
  <c r="I13" i="12"/>
  <c r="K13" i="12"/>
  <c r="K12" i="12" s="1"/>
  <c r="M13" i="12"/>
  <c r="O13" i="12"/>
  <c r="Q13" i="12"/>
  <c r="V13" i="12"/>
  <c r="G15" i="12"/>
  <c r="M15" i="12" s="1"/>
  <c r="I15" i="12"/>
  <c r="K15" i="12"/>
  <c r="O15" i="12"/>
  <c r="Q15" i="12"/>
  <c r="V15" i="12"/>
  <c r="V12" i="12" s="1"/>
  <c r="G17" i="12"/>
  <c r="M17" i="12" s="1"/>
  <c r="I17" i="12"/>
  <c r="K17" i="12"/>
  <c r="O17" i="12"/>
  <c r="Q17" i="12"/>
  <c r="V17" i="12"/>
  <c r="G19" i="12"/>
  <c r="I62" i="1" s="1"/>
  <c r="I20" i="1" s="1"/>
  <c r="Q19" i="12"/>
  <c r="G20" i="12"/>
  <c r="M20" i="12" s="1"/>
  <c r="I20" i="12"/>
  <c r="K20" i="12"/>
  <c r="O20" i="12"/>
  <c r="Q20" i="12"/>
  <c r="V20" i="12"/>
  <c r="V19" i="12" s="1"/>
  <c r="G22" i="12"/>
  <c r="M22" i="12" s="1"/>
  <c r="I22" i="12"/>
  <c r="K22" i="12"/>
  <c r="K19" i="12" s="1"/>
  <c r="O22" i="12"/>
  <c r="Q22" i="12"/>
  <c r="V22" i="12"/>
  <c r="G25" i="12"/>
  <c r="M25" i="12" s="1"/>
  <c r="I25" i="12"/>
  <c r="K25" i="12"/>
  <c r="O25" i="12"/>
  <c r="Q25" i="12"/>
  <c r="V25" i="12"/>
  <c r="AE28" i="12"/>
  <c r="F41" i="1" s="1"/>
  <c r="AF28" i="12"/>
  <c r="G40" i="1" s="1"/>
  <c r="H42" i="1"/>
  <c r="J28" i="1"/>
  <c r="J26" i="1"/>
  <c r="G38" i="1"/>
  <c r="F38" i="1"/>
  <c r="J23" i="1"/>
  <c r="J24" i="1"/>
  <c r="J25" i="1"/>
  <c r="J27" i="1"/>
  <c r="E24" i="1"/>
  <c r="E26" i="1"/>
  <c r="Q12" i="12" l="1"/>
  <c r="G28" i="12"/>
  <c r="Q171" i="13"/>
  <c r="I92" i="13"/>
  <c r="Q73" i="13"/>
  <c r="G41" i="1"/>
  <c r="H41" i="1" s="1"/>
  <c r="I41" i="1" s="1"/>
  <c r="F43" i="1"/>
  <c r="O12" i="12"/>
  <c r="M12" i="12"/>
  <c r="Q114" i="13"/>
  <c r="K73" i="13"/>
  <c r="V8" i="13"/>
  <c r="F39" i="1"/>
  <c r="O19" i="12"/>
  <c r="I12" i="12"/>
  <c r="V114" i="13"/>
  <c r="Q92" i="13"/>
  <c r="I73" i="13"/>
  <c r="K8" i="13"/>
  <c r="Q8" i="13"/>
  <c r="I19" i="12"/>
  <c r="O73" i="13"/>
  <c r="I8" i="13"/>
  <c r="O8" i="13"/>
  <c r="F40" i="1"/>
  <c r="H40" i="1" s="1"/>
  <c r="I40" i="1" s="1"/>
  <c r="M19" i="12"/>
  <c r="O114" i="13"/>
  <c r="K114" i="13"/>
  <c r="G73" i="13"/>
  <c r="I54" i="1" s="1"/>
  <c r="I114" i="13"/>
  <c r="O92" i="13"/>
  <c r="V73" i="13"/>
  <c r="M8" i="13"/>
  <c r="M92" i="13"/>
  <c r="M73" i="13"/>
  <c r="M114" i="13"/>
  <c r="AF193" i="13"/>
  <c r="G8" i="13"/>
  <c r="G92" i="13"/>
  <c r="I55" i="1" s="1"/>
  <c r="G171" i="13"/>
  <c r="I57" i="1" s="1"/>
  <c r="G182" i="13"/>
  <c r="I59" i="1" s="1"/>
  <c r="I17" i="1" s="1"/>
  <c r="G114" i="13"/>
  <c r="I56" i="1" s="1"/>
  <c r="I53" i="1" l="1"/>
  <c r="G193" i="13"/>
  <c r="G44" i="1"/>
  <c r="H44" i="1" s="1"/>
  <c r="I44" i="1" s="1"/>
  <c r="G43" i="1"/>
  <c r="H43" i="1" s="1"/>
  <c r="I43" i="1" s="1"/>
  <c r="G39" i="1"/>
  <c r="H39" i="1"/>
  <c r="H45" i="1" s="1"/>
  <c r="F45" i="1"/>
  <c r="G23" i="1" l="1"/>
  <c r="G45" i="1"/>
  <c r="G25" i="1" s="1"/>
  <c r="A25" i="1" s="1"/>
  <c r="I39" i="1"/>
  <c r="I45" i="1" s="1"/>
  <c r="I16" i="1"/>
  <c r="I21" i="1" s="1"/>
  <c r="I63" i="1"/>
  <c r="J40" i="1" l="1"/>
  <c r="J39" i="1"/>
  <c r="J45" i="1" s="1"/>
  <c r="J43" i="1"/>
  <c r="J44" i="1"/>
  <c r="J41" i="1"/>
  <c r="A26" i="1"/>
  <c r="G26" i="1"/>
  <c r="J62" i="1"/>
  <c r="J59" i="1"/>
  <c r="J52" i="1"/>
  <c r="J56" i="1"/>
  <c r="J57" i="1"/>
  <c r="J58" i="1"/>
  <c r="J54" i="1"/>
  <c r="J60" i="1"/>
  <c r="J61" i="1"/>
  <c r="J53" i="1"/>
  <c r="J55" i="1"/>
  <c r="G28" i="1"/>
  <c r="A23" i="1"/>
  <c r="J63" i="1" l="1"/>
  <c r="A24" i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1E5394FC-00E2-4DF2-85B8-58390E8DBEA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77F0DB3-140F-4FAC-9B18-68E6918FCF6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618CE60F-9389-428E-A2BB-D41A8CD345A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09637DE-A107-4397-974D-4332A5F869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<sst xmlns="http://schemas.openxmlformats.org/spreadsheetml/2006/main" count="897" uniqueCount="339">
  <si>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</si>
  <si>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</si>
  <si>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</si>
  <si>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</si>
  <si>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</si>
  <si>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</si>
  <si>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</si>
  <si>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</si>
  <si>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</si>
  <si>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</si>
  <si>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</si>
  <si>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</si>
  <si>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</si>
  <si>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</si>
  <si>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</si>
  <si>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</si>
  <si>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</si>
  <si>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</si>
  <si>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</si>
  <si>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</si>
  <si>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</si>
  <si>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</si>
  <si>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</si>
  <si>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</si>
  <si>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</si>
  <si>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</si>
  <si>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</si>
  <si>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</si>
  <si>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</si>
  <si>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</si>
  <si>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</si>
  <si>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</si>
  <si>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</si>
  <si>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</si>
  <si>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</si>
  <si>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</si>
  <si>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</si>
  <si>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</si>
  <si>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</si>
  <si>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</si>
  <si>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</si>
  <si>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</si>
  <si>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</si>
  <si>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Odehnal Petr</t>
  </si>
  <si>
    <t>sdfsdf</t>
  </si>
  <si>
    <t>166</t>
  </si>
  <si>
    <t>Bukovinka - ČOV a kanalizace pro hájenku č.p. 97</t>
  </si>
  <si>
    <t>Mendelova univerzita v Brně</t>
  </si>
  <si>
    <t>Zemědělská 1665/1</t>
  </si>
  <si>
    <t>Brno-Černá Pole</t>
  </si>
  <si>
    <t>61300</t>
  </si>
  <si>
    <t>62156489</t>
  </si>
  <si>
    <t>CZ62156489</t>
  </si>
  <si>
    <t>Petr Odehnal</t>
  </si>
  <si>
    <t>Zahradní 676</t>
  </si>
  <si>
    <t>Jedovnice-Jedovnice</t>
  </si>
  <si>
    <t>67906</t>
  </si>
  <si>
    <t>73796433</t>
  </si>
  <si>
    <t>CZ7212273761</t>
  </si>
  <si>
    <t>Stavba</t>
  </si>
  <si>
    <t>Ostatní a vedlejší náklady</t>
  </si>
  <si>
    <t>00.1</t>
  </si>
  <si>
    <t>Vedlejší a ostatní náklady</t>
  </si>
  <si>
    <t>Stavební objekt</t>
  </si>
  <si>
    <t>1</t>
  </si>
  <si>
    <t>ČOV a kanalizace</t>
  </si>
  <si>
    <t>1.1</t>
  </si>
  <si>
    <t>ČOV, kanalizace, vsak</t>
  </si>
  <si>
    <t>Celkem za stavbu</t>
  </si>
  <si>
    <t>CZK</t>
  </si>
  <si>
    <t>Rekapitulace dílů</t>
  </si>
  <si>
    <t>Typ dílu</t>
  </si>
  <si>
    <t>0</t>
  </si>
  <si>
    <t>Nepřiřazený díl</t>
  </si>
  <si>
    <t>Zemní práce</t>
  </si>
  <si>
    <t>2</t>
  </si>
  <si>
    <t>Základy a zvláštní zakládání</t>
  </si>
  <si>
    <t>4</t>
  </si>
  <si>
    <t>Vodorovné konstrukce</t>
  </si>
  <si>
    <t>8</t>
  </si>
  <si>
    <t>Trubní vedení</t>
  </si>
  <si>
    <t>96</t>
  </si>
  <si>
    <t>Bourání konstrukcí</t>
  </si>
  <si>
    <t>99</t>
  </si>
  <si>
    <t>Staveništní přesun hmot</t>
  </si>
  <si>
    <t>721</t>
  </si>
  <si>
    <t>Vnitřní kanalizace</t>
  </si>
  <si>
    <t>M21</t>
  </si>
  <si>
    <t>Elektromontáže</t>
  </si>
  <si>
    <t>VN</t>
  </si>
  <si>
    <t>ON</t>
  </si>
  <si>
    <t>Soupis vedlejších a ostatních nákladů</t>
  </si>
  <si>
    <t>#TypZaznamu#</t>
  </si>
  <si>
    <t>STA</t>
  </si>
  <si>
    <t>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</si>
  <si>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</si>
  <si>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</si>
  <si>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</si>
  <si>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</si>
  <si>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</si>
  <si>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</si>
  <si>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</si>
  <si>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</si>
  <si>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</si>
  <si>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</si>
  <si>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</si>
  <si>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</si>
  <si>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</si>
  <si>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</si>
  <si>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</si>
  <si>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</si>
  <si>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</si>
  <si>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</si>
  <si>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</si>
  <si>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</si>
  <si>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</si>
  <si>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</si>
  <si>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</si>
  <si>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</si>
  <si>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</si>
  <si>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</si>
  <si>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1000T</t>
  </si>
  <si>
    <t>Dokumentace ke kolaudaci</t>
  </si>
  <si>
    <t>Soubor</t>
  </si>
  <si>
    <t>Vlastní</t>
  </si>
  <si>
    <t>Indiv</t>
  </si>
  <si>
    <t>VRN</t>
  </si>
  <si>
    <t>POL99_8</t>
  </si>
  <si>
    <t>kompletace dokladové části : 1</t>
  </si>
  <si>
    <t>VV</t>
  </si>
  <si>
    <t>SPU</t>
  </si>
  <si>
    <t>005121010R</t>
  </si>
  <si>
    <t>Vybudování zařízení staveniště</t>
  </si>
  <si>
    <t>RTS 21/ I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</si>
  <si>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</si>
  <si>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</si>
  <si>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</si>
  <si>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</si>
  <si>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</si>
  <si>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005211080R</t>
  </si>
  <si>
    <t xml:space="preserve">Bezpečnostní a hygienická opatření na staveništi </t>
  </si>
  <si>
    <t>005231020R</t>
  </si>
  <si>
    <t>Individuální a komplexní vyzkoušení</t>
  </si>
  <si>
    <t>ČOV : 1</t>
  </si>
  <si>
    <t>005241010R</t>
  </si>
  <si>
    <t xml:space="preserve">Dokumentace skutečného provedení </t>
  </si>
  <si>
    <t>SUM</t>
  </si>
  <si>
    <t>END</t>
  </si>
  <si>
    <t>Položkový soupis prací a dodávek</t>
  </si>
  <si>
    <t>121101101R00</t>
  </si>
  <si>
    <t>Sejmutí ornice s přemístěním na vzdálenost do 50 m</t>
  </si>
  <si>
    <t>m3</t>
  </si>
  <si>
    <t>800-1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</si>
  <si>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</si>
  <si>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</si>
  <si>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</si>
  <si>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</si>
  <si>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dotčený nezpevněný terén, uložení v místě stavby bez odvozu : 68,0*0,2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</si>
  <si>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</si>
  <si>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</si>
  <si>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</si>
  <si>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kanalizace, objekty na kanalizaci : (14,5*0,9)+(31,6*0,9)+35,7+6,6</t>
  </si>
  <si>
    <t>kabel NN - rozšíření rýhy : 2,2</t>
  </si>
  <si>
    <t>odpočet - ornice : -13,60</t>
  </si>
  <si>
    <t>odpočet - ruční výkop : -0,99</t>
  </si>
  <si>
    <t>132201219R00</t>
  </si>
  <si>
    <t xml:space="preserve">Hloubení rýh šířky přes 60 do 200 cm příplatek za lepivost, v hornině 3,  </t>
  </si>
  <si>
    <t>Odkaz na mn. položky pořadí 2 : 71,40000*0,2</t>
  </si>
  <si>
    <t>139601102R00</t>
  </si>
  <si>
    <t>Ruční výkop jam, rýh a šachet v hornině 3</t>
  </si>
  <si>
    <t>s přehozením na vzdálenost do 5 m nebo s naložením na ruční dopravní prostředek</t>
  </si>
  <si>
    <t>v místě přepojení kanalizace a prostupu do objektu : 2*1,1*0,9*0,5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</si>
  <si>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</si>
  <si>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</si>
  <si>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</si>
  <si>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Odkaz na mn. položky pořadí 2 : 71,40000</t>
  </si>
  <si>
    <t>Odkaz na mn. položky pořadí 4 : 0,99000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</si>
  <si>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</si>
  <si>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</si>
  <si>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</si>
  <si>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8 : 37,70000*-1</t>
  </si>
  <si>
    <t>162701109R00</t>
  </si>
  <si>
    <t>Vodorovné přemístění výkopku příplatek k ceně za každých dalších i započatých 1 000 m přes 10 000 m_x000D_
 z horniny 1 až 4</t>
  </si>
  <si>
    <t>Odkaz na mn. položky pořadí 6 : 34,69000*15</t>
  </si>
  <si>
    <t>174101101R00</t>
  </si>
  <si>
    <t>Zásyp sypaninou se zhutněním jam, šachet, rýh nebo kolem objektů v těchto vykopávkách</t>
  </si>
  <si>
    <t>z jakékoliv horniny s uložením výkopku po vrstvách,</t>
  </si>
  <si>
    <t>výkopek ze stavby : 37,7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</si>
  <si>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</si>
  <si>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</si>
  <si>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</si>
  <si>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materiál ve specifikaci : 13,1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</si>
  <si>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</si>
  <si>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</si>
  <si>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</si>
  <si>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ČOV - tl. 300mm - materiál ve specifikaci : 2,11*1,41</t>
  </si>
  <si>
    <t>180402111R00</t>
  </si>
  <si>
    <t>Založení trávníku parkový trávník, výsevem, v rovině nebo na svahu do 1:5</t>
  </si>
  <si>
    <t>m2</t>
  </si>
  <si>
    <t>823-1</t>
  </si>
  <si>
    <t>na půdě předem připravené s pokosením, naložením, odvozem odpadu do 20 km a se složením,</t>
  </si>
  <si>
    <t>dotčený nezpevněný terén - vegetační úpravy - ornice v místě stavby : 68,0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</si>
  <si>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</si>
  <si>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</si>
  <si>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</si>
  <si>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Odkaz na mn. položky pořadí 11 : 68,00000</t>
  </si>
  <si>
    <t>199000002R00</t>
  </si>
  <si>
    <t>Poplatky za skládku horniny 1- 4</t>
  </si>
  <si>
    <t>Odkaz na mn. položky pořadí 6 : 34,69000</t>
  </si>
  <si>
    <t>00572472R</t>
  </si>
  <si>
    <t>směs travní luční, dlouhodobá</t>
  </si>
  <si>
    <t>kg</t>
  </si>
  <si>
    <t>SPCM</t>
  </si>
  <si>
    <t>Specifikace</t>
  </si>
  <si>
    <t>POL3_</t>
  </si>
  <si>
    <t>Odkaz na mn. položky pořadí 11 : 68,00000*0,03</t>
  </si>
  <si>
    <t>583412006R</t>
  </si>
  <si>
    <t>kamenivo přírodní drcené frakce 0,0 až 4,0 mm; třída D</t>
  </si>
  <si>
    <t>t</t>
  </si>
  <si>
    <t>Odkaz na mn. položky pořadí 9 : 13,10000*2,2</t>
  </si>
  <si>
    <t>Odkaz na mn. položky pořadí 10 : 2,97510*2,2</t>
  </si>
  <si>
    <t>211561111RK1</t>
  </si>
  <si>
    <t>Výplň odvodňovacích žeber kamenivem hrubým drceným frakce 4 - 16 mm</t>
  </si>
  <si>
    <t>800-2</t>
  </si>
  <si>
    <t>do rýh bez zhutnění s úpravou povrchu výplně, s vytvořením průduchů z lomového kamene</t>
  </si>
  <si>
    <t>vsakovací rýha : 13,6</t>
  </si>
  <si>
    <t>211971121R00</t>
  </si>
  <si>
    <t>Zřízení opláštění odvod. žeber z geotextilie o sklonu přes 1:2,5, při rozvinuté šířce opláštění od 0 do 2,5 m</t>
  </si>
  <si>
    <t>v rýze nebo v zářezu se stěnami,</t>
  </si>
  <si>
    <t>vsakovací rýha : (2,0+0,8+0,8+2,4)*8</t>
  </si>
  <si>
    <t>212792112R00</t>
  </si>
  <si>
    <t>Montáž trativodů z flexibilních trubek jakékoliv DN</t>
  </si>
  <si>
    <t>m</t>
  </si>
  <si>
    <t>827-1</t>
  </si>
  <si>
    <t>se zřízením štěrkopískového lože pod trubky a s jejich obsypem v průměrném celkovém množství do 0,15 m3/m,</t>
  </si>
  <si>
    <t>vsakovací rýha : 7,0+7,0+1,0+1,0</t>
  </si>
  <si>
    <t>28611224.AR</t>
  </si>
  <si>
    <t>trubka plastová drenážní PVC; ohebná; perforovaná po celém obvodu; DN 125,0 mm</t>
  </si>
  <si>
    <t>Odkaz na mn. položky pořadí 18 : 16,00000*1,03</t>
  </si>
  <si>
    <t>67390525R</t>
  </si>
  <si>
    <t>geotextilie PP, PES; funkce drenážní, separační, ochranná, výztužná, filtrační; plošná hmotnost 250 g/m2</t>
  </si>
  <si>
    <t>Odkaz na mn. položky pořadí 17 : 48,00000*1,1</t>
  </si>
  <si>
    <t>451541111R00</t>
  </si>
  <si>
    <t>Lože pod potrubí, stoky a drobné objekty ze štěrkodrtě 0÷63 mm</t>
  </si>
  <si>
    <t>v otevřeném výkopu,</t>
  </si>
  <si>
    <t>vsakovací jímka, fr. 16-32mm : 1*2,5*0,5</t>
  </si>
  <si>
    <t>451572111RK1</t>
  </si>
  <si>
    <t>Lože pod potrubí, stoky a drobné objekty z kameniva drobného těženého 0÷4 mm</t>
  </si>
  <si>
    <t>kanalizace : 34,6*0,9*0,1</t>
  </si>
  <si>
    <t>ČOV : 2,6*0,08</t>
  </si>
  <si>
    <t>vsakovací jímka : 0,2</t>
  </si>
  <si>
    <t>452311141R00</t>
  </si>
  <si>
    <t>Podkladní a zajišťovací konstrukce z betonu desky pod potrubí, stoky a drobné objekty , z betonu prostého třídy C 16/20</t>
  </si>
  <si>
    <t>z cementu portlandského nebo struskoportlandského, v otevřeném výkopu,</t>
  </si>
  <si>
    <t>ČOV : 2,0*0,15</t>
  </si>
  <si>
    <t>452351101R00</t>
  </si>
  <si>
    <t>Bednění podkladních a zajišťovacích konstrukcí desek nebo sedlových loží pod potrubí, stoky a drobné objekty</t>
  </si>
  <si>
    <t>ČOV : 5*0,15</t>
  </si>
  <si>
    <t>31316660R</t>
  </si>
  <si>
    <t>síť ocelová svařovaná mat. žebírk.dráty tvář. za studena; KH 30; d drátu 6,0/6,0 mm; rozměry oka 100/100 mm; l = 3000,0 mm; š = 2 000 mm</t>
  </si>
  <si>
    <t>kus</t>
  </si>
  <si>
    <t>ČOV : 0,4</t>
  </si>
  <si>
    <t>871313121R00</t>
  </si>
  <si>
    <t>Montáž potrubí z trub z plastů těsněných gumovým kroužkem  DN 150 mm</t>
  </si>
  <si>
    <t>v otevřeném výkopu ve sklonu do 20 %,</t>
  </si>
  <si>
    <t>kanalizace : 1,6+9,3+23,7</t>
  </si>
  <si>
    <t>877353121R00</t>
  </si>
  <si>
    <t>Montáž tvarovek na potrubí z trub z plastů těsněných gumovým kroužkem odbočných DN 200 mm</t>
  </si>
  <si>
    <t>kanalizace : 1</t>
  </si>
  <si>
    <t>vsakovací jímka : 2</t>
  </si>
  <si>
    <t>877313122R00</t>
  </si>
  <si>
    <t>Montáž tvarovek na potrubí z trub z plastů těsněných gumovým kroužkem přesuvek DN 150 mm</t>
  </si>
  <si>
    <t>napojení do ČOV : 1</t>
  </si>
  <si>
    <t>877313123R00</t>
  </si>
  <si>
    <t>Montáž tvarovek na potrubí z trub z plastů těsněných gumovým kroužkem jednoosých DN 150 mm</t>
  </si>
  <si>
    <t>kanalizace : 4</t>
  </si>
  <si>
    <t>894401211RT2</t>
  </si>
  <si>
    <t>Osazení betonových dílců pro šachty skruží rovných_x000D_
 o rozměrech 290/1000/90 mm</t>
  </si>
  <si>
    <t>vsakovací jímka, vč. stupadel : 1*1,01</t>
  </si>
  <si>
    <t>894402211RT2</t>
  </si>
  <si>
    <t>Osazení beton. skruží přechodových 60/100/70/9, včetně skruže přechod. TBR-Q 625/600/90/SPK (SLK)</t>
  </si>
  <si>
    <t>vsakovací jímka : 1*1,01</t>
  </si>
  <si>
    <t>899101111RT2</t>
  </si>
  <si>
    <t>Osazení poklopů litinových a ocelových včetně dodávky poklopu litinového s rámem _x000D_
 čtyřhranného 300 x 300 mm</t>
  </si>
  <si>
    <t>vsakovací jímka - poklop tř. A15 : 1</t>
  </si>
  <si>
    <t>28611145.AR</t>
  </si>
  <si>
    <t>trubka plastová kanalizační PVC; hladká, s hrdlem; Sn 4 kN/m2; D = 125,0 mm; s = 3,20 mm; l = 500,0 mm</t>
  </si>
  <si>
    <t>kanalizace - SN 8 : 1*1,03</t>
  </si>
  <si>
    <t>28611146.AR</t>
  </si>
  <si>
    <t>trubka plastová kanalizační PVC; hladká, s hrdlem; Sn 4 kN/m2; D = 125,0 mm; s = 3,20 mm; l = 1000,0 mm</t>
  </si>
  <si>
    <t>kanalizace - SN 8 : 6*1,03</t>
  </si>
  <si>
    <t>28611148.AR</t>
  </si>
  <si>
    <t>trubka plastová kanalizační PVC; hladká, s hrdlem; Sn 4 kN/m2; D = 125,0 mm; s = 3,20 mm; l = 3000,0 mm</t>
  </si>
  <si>
    <t>kanalizace - SN 8 : 3*1,03</t>
  </si>
  <si>
    <t>28611149.AR</t>
  </si>
  <si>
    <t>trubka plastová kanalizační PVC; hladká, s hrdlem; Sn 4 kN/m2; D = 125,0 mm; s = 3,20 mm; l = 5000,0 mm</t>
  </si>
  <si>
    <t>kanalizace - SN 8 : 4*1,03</t>
  </si>
  <si>
    <t>28651657.AR</t>
  </si>
  <si>
    <t>koleno PVC; 45,0 °; D = 125,0 mm; s 1 hrdlem</t>
  </si>
  <si>
    <t>kanalizace : 4*1,015</t>
  </si>
  <si>
    <t>28651702.AR</t>
  </si>
  <si>
    <t>odbočka PVC; 45,0 °; d1 = 125 mm; d2 = 125 mm; l = 320 mm; hladká, hrdlovaná; DN 125,0 mm; DN2 125 mm</t>
  </si>
  <si>
    <t>kanalizace : 1*1,015</t>
  </si>
  <si>
    <t>28651752.AR</t>
  </si>
  <si>
    <t>odbočka PVC; 87,0 °; d1 = 125 mm; d2 = 125 mm; l = 280 mm; hladká, hrdlovaná; DN 125,0 mm; DN2 125 mm</t>
  </si>
  <si>
    <t>vsakovací jímka : 2*1,015</t>
  </si>
  <si>
    <t>28651811.AR</t>
  </si>
  <si>
    <t>spojka přesuvná (přesuvka) PVC; DN 125,0 mm; l = 158 mm; hladká, hrdlovaná</t>
  </si>
  <si>
    <t>Odkaz na mn. položky pořadí 28 : 1,00000*1,015</t>
  </si>
  <si>
    <t>28651857.AR</t>
  </si>
  <si>
    <t>přechod kamenina-plast DN 125,0 mm; l = 171 mm</t>
  </si>
  <si>
    <t>přepojení stáv. kanalizace 2 : 1</t>
  </si>
  <si>
    <t>28697a</t>
  </si>
  <si>
    <t>Čistírna domovní</t>
  </si>
  <si>
    <t>vč. dmychadla a dmychadlové šachty - dodávka + montáž : 1</t>
  </si>
  <si>
    <t>970031130R00</t>
  </si>
  <si>
    <t>Jádrové vrtání, kruhové prostupy v cihelném zdivu jádrové vrtání, do D 130 mm</t>
  </si>
  <si>
    <t>801-3</t>
  </si>
  <si>
    <t>prostup kanalizace do hájenky 1, vč. utěsnění, opravy hydroizolace a vnitřní omítky : 0,5</t>
  </si>
  <si>
    <t>970041130R00</t>
  </si>
  <si>
    <t>Jádrové vrtání, kruhové prostupy v prostém betonu jádrové vrtání , do D 130 mm</t>
  </si>
  <si>
    <t>vsakovací jímka - prostup kanalizace, vč. utěsnění : 2*0,09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</si>
  <si>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</si>
  <si>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</si>
  <si>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</si>
  <si>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</si>
  <si>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</si>
  <si>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721194109R00</t>
  </si>
  <si>
    <t>Zřízení přípojek na potrubí D 110  mm, materiál ve specifikaci</t>
  </si>
  <si>
    <t>800-721</t>
  </si>
  <si>
    <t>vyvedení a upevnění odpadních výpustek,</t>
  </si>
  <si>
    <t>přepojení vnitřní kanalizace, vč. redukce 110/125 : 1</t>
  </si>
  <si>
    <t>210100010RAA</t>
  </si>
  <si>
    <t>Kabelová přípojka v zemní rýze pro rodinné domy, ve volném terénu, kabel CYKY 4x16</t>
  </si>
  <si>
    <t>AP-M</t>
  </si>
  <si>
    <t>Agregovaná položka</t>
  </si>
  <si>
    <t>POL2_</t>
  </si>
  <si>
    <t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t>
  </si>
  <si>
    <t>napojení dmychadla (venkovní + vnitřní rozvod) : 9,1+5,9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</si>
</sst>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1" t="s">
        <v>39</v>
      </c>
      <c r="B2" s="181"/>
      <c r="C2" s="181"/>
      <c r="D2" s="181"/>
      <c r="E2" s="181"/>
      <c r="F2" s="181"/>
      <c r="G2" s="181"/>
    </row>
  </sheetData>
  <sheetProtection algorithmName="SHA-512" hashValue="Noe1NMmQaxinbIbqLS8j/oWuMRV/hZ9xPMCgXKaIOTOlYFg5NAYjvi/pyutduccQMrg9luKf6mU0UnvUT23dug==" saltValue="PUvel1RmkROUMKzBSZjsD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view="pageBreakPreview" topLeftCell="B1" zoomScale="7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216" t="s">
        <v>41</v>
      </c>
      <c r="C1" s="217"/>
      <c r="D1" s="217"/>
      <c r="E1" s="217"/>
      <c r="F1" s="217"/>
      <c r="G1" s="217"/>
      <c r="H1" s="217"/>
      <c r="I1" s="217"/>
      <c r="J1" s="218"/>
    </row>
    <row r="2" spans="1:15" ht="36" customHeight="1" x14ac:dyDescent="0.2">
      <c r="A2" s="2"/>
      <c r="B2" s="72" t="s">
        <v>22</v>
      </c>
      <c r="C2" s="73"/>
      <c r="D2" s="74" t="s">
        <v>45</v>
      </c>
      <c r="E2" s="222" t="s">
        <v>46</v>
      </c>
      <c r="F2" s="223"/>
      <c r="G2" s="223"/>
      <c r="H2" s="223"/>
      <c r="I2" s="223"/>
      <c r="J2" s="224"/>
      <c r="O2" s="1"/>
    </row>
    <row r="3" spans="1:15" ht="27" hidden="1" customHeight="1" x14ac:dyDescent="0.2">
      <c r="A3" s="2"/>
      <c r="B3" s="75"/>
      <c r="C3" s="73"/>
      <c r="D3" s="76"/>
      <c r="E3" s="225"/>
      <c r="F3" s="226"/>
      <c r="G3" s="226"/>
      <c r="H3" s="226"/>
      <c r="I3" s="226"/>
      <c r="J3" s="227"/>
    </row>
    <row r="4" spans="1:15" ht="23.25" customHeight="1" x14ac:dyDescent="0.2">
      <c r="A4" s="2"/>
      <c r="B4" s="77"/>
      <c r="C4" s="78"/>
      <c r="D4" s="79"/>
      <c r="E4" s="206"/>
      <c r="F4" s="206"/>
      <c r="G4" s="206"/>
      <c r="H4" s="206"/>
      <c r="I4" s="206"/>
      <c r="J4" s="207"/>
    </row>
    <row r="5" spans="1:15" ht="24" customHeight="1" x14ac:dyDescent="0.2">
      <c r="A5" s="2"/>
      <c r="B5" s="30" t="s">
        <v>42</v>
      </c>
      <c r="D5" s="210" t="s">
        <v>47</v>
      </c>
      <c r="E5" s="211"/>
      <c r="F5" s="211"/>
      <c r="G5" s="211"/>
      <c r="H5" s="18" t="s">
        <v>40</v>
      </c>
      <c r="I5" s="81" t="s">
        <v>51</v>
      </c>
      <c r="J5" s="8"/>
    </row>
    <row r="6" spans="1:15" ht="15.75" customHeight="1" x14ac:dyDescent="0.2">
      <c r="A6" s="2"/>
      <c r="B6" s="27"/>
      <c r="C6" s="52"/>
      <c r="D6" s="212" t="s">
        <v>48</v>
      </c>
      <c r="E6" s="213"/>
      <c r="F6" s="213"/>
      <c r="G6" s="213"/>
      <c r="H6" s="18" t="s">
        <v>34</v>
      </c>
      <c r="I6" s="81" t="s">
        <v>52</v>
      </c>
      <c r="J6" s="8"/>
    </row>
    <row r="7" spans="1:15" ht="15.75" customHeight="1" x14ac:dyDescent="0.2">
      <c r="A7" s="2"/>
      <c r="B7" s="28"/>
      <c r="C7" s="53"/>
      <c r="D7" s="80" t="s">
        <v>50</v>
      </c>
      <c r="E7" s="214" t="s">
        <v>49</v>
      </c>
      <c r="F7" s="215"/>
      <c r="G7" s="215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2" t="s">
        <v>53</v>
      </c>
      <c r="H8" s="18" t="s">
        <v>40</v>
      </c>
      <c r="I8" s="81" t="s">
        <v>57</v>
      </c>
      <c r="J8" s="8"/>
    </row>
    <row r="9" spans="1:15" ht="15.75" hidden="1" customHeight="1" x14ac:dyDescent="0.2">
      <c r="A9" s="2"/>
      <c r="B9" s="2"/>
      <c r="D9" s="82" t="s">
        <v>54</v>
      </c>
      <c r="H9" s="18" t="s">
        <v>34</v>
      </c>
      <c r="I9" s="81" t="s">
        <v>58</v>
      </c>
      <c r="J9" s="8"/>
    </row>
    <row r="10" spans="1:15" ht="15.75" hidden="1" customHeight="1" x14ac:dyDescent="0.2">
      <c r="A10" s="2"/>
      <c r="B10" s="34"/>
      <c r="C10" s="53"/>
      <c r="D10" s="80" t="s">
        <v>56</v>
      </c>
      <c r="E10" s="83" t="s">
        <v>55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29"/>
      <c r="E11" s="229"/>
      <c r="F11" s="229"/>
      <c r="G11" s="229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05"/>
      <c r="E12" s="205"/>
      <c r="F12" s="205"/>
      <c r="G12" s="205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08"/>
      <c r="F13" s="209"/>
      <c r="G13" s="209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28"/>
      <c r="F15" s="228"/>
      <c r="G15" s="230"/>
      <c r="H15" s="230"/>
      <c r="I15" s="230" t="s">
        <v>29</v>
      </c>
      <c r="J15" s="231"/>
    </row>
    <row r="16" spans="1:15" ht="23.25" customHeight="1" x14ac:dyDescent="0.2">
      <c r="A16" s="138" t="s">
        <v>24</v>
      </c>
      <c r="B16" s="37" t="s">
        <v>24</v>
      </c>
      <c r="C16" s="58"/>
      <c r="D16" s="59"/>
      <c r="E16" s="194"/>
      <c r="F16" s="195"/>
      <c r="G16" s="194"/>
      <c r="H16" s="195"/>
      <c r="I16" s="194">
        <f>SUMIF(F52:F62,A16,I52:I62)+SUMIF(F52:F62,"PSU",I52:I62)</f>
        <v>0</v>
      </c>
      <c r="J16" s="196"/>
    </row>
    <row r="17" spans="1:10" ht="23.25" customHeight="1" x14ac:dyDescent="0.2">
      <c r="A17" s="138" t="s">
        <v>25</v>
      </c>
      <c r="B17" s="37" t="s">
        <v>25</v>
      </c>
      <c r="C17" s="58"/>
      <c r="D17" s="59"/>
      <c r="E17" s="194"/>
      <c r="F17" s="195"/>
      <c r="G17" s="194"/>
      <c r="H17" s="195"/>
      <c r="I17" s="194">
        <f>SUMIF(F52:F62,A17,I52:I62)</f>
        <v>0</v>
      </c>
      <c r="J17" s="196"/>
    </row>
    <row r="18" spans="1:10" ht="23.25" customHeight="1" x14ac:dyDescent="0.2">
      <c r="A18" s="138" t="s">
        <v>26</v>
      </c>
      <c r="B18" s="37" t="s">
        <v>26</v>
      </c>
      <c r="C18" s="58"/>
      <c r="D18" s="59"/>
      <c r="E18" s="194"/>
      <c r="F18" s="195"/>
      <c r="G18" s="194"/>
      <c r="H18" s="195"/>
      <c r="I18" s="194">
        <f>SUMIF(F52:F62,A18,I52:I62)</f>
        <v>0</v>
      </c>
      <c r="J18" s="196"/>
    </row>
    <row r="19" spans="1:10" ht="23.25" customHeight="1" x14ac:dyDescent="0.2">
      <c r="A19" s="138" t="s">
        <v>89</v>
      </c>
      <c r="B19" s="37" t="s">
        <v>27</v>
      </c>
      <c r="C19" s="58"/>
      <c r="D19" s="59"/>
      <c r="E19" s="194"/>
      <c r="F19" s="195"/>
      <c r="G19" s="194"/>
      <c r="H19" s="195"/>
      <c r="I19" s="194">
        <f>SUMIF(F52:F62,A19,I52:I62)</f>
        <v>0</v>
      </c>
      <c r="J19" s="196"/>
    </row>
    <row r="20" spans="1:10" ht="23.25" customHeight="1" x14ac:dyDescent="0.2">
      <c r="A20" s="138" t="s">
        <v>90</v>
      </c>
      <c r="B20" s="37" t="s">
        <v>28</v>
      </c>
      <c r="C20" s="58"/>
      <c r="D20" s="59"/>
      <c r="E20" s="194"/>
      <c r="F20" s="195"/>
      <c r="G20" s="194"/>
      <c r="H20" s="195"/>
      <c r="I20" s="194">
        <f>SUMIF(F52:F62,A20,I52:I62)</f>
        <v>0</v>
      </c>
      <c r="J20" s="196"/>
    </row>
    <row r="21" spans="1:10" ht="23.25" customHeight="1" x14ac:dyDescent="0.2">
      <c r="A21" s="2"/>
      <c r="B21" s="47" t="s">
        <v>29</v>
      </c>
      <c r="C21" s="60"/>
      <c r="D21" s="61"/>
      <c r="E21" s="197"/>
      <c r="F21" s="232"/>
      <c r="G21" s="197"/>
      <c r="H21" s="232"/>
      <c r="I21" s="197">
        <f>SUM(I16:J20)</f>
        <v>0</v>
      </c>
      <c r="J21" s="198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192">
        <f>ZakladDPHSniVypocet</f>
        <v>0</v>
      </c>
      <c r="H23" s="193"/>
      <c r="I23" s="193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190">
        <f>A23</f>
        <v>0</v>
      </c>
      <c r="H24" s="191"/>
      <c r="I24" s="191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192">
        <f>ZakladDPHZaklVypocet</f>
        <v>0</v>
      </c>
      <c r="H25" s="193"/>
      <c r="I25" s="193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219">
        <f>A25</f>
        <v>0</v>
      </c>
      <c r="H26" s="220"/>
      <c r="I26" s="220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221">
        <f>CenaCelkem-(ZakladDPHSni+DPHSni+ZakladDPHZakl+DPHZakl)</f>
        <v>0</v>
      </c>
      <c r="H27" s="221"/>
      <c r="I27" s="221"/>
      <c r="J27" s="40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0">
        <f>ZakladDPHSniVypocet+ZakladDPHZaklVypocet</f>
        <v>0</v>
      </c>
      <c r="H28" s="200"/>
      <c r="I28" s="200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199">
        <f>A27</f>
        <v>0</v>
      </c>
      <c r="H29" s="199"/>
      <c r="I29" s="199"/>
      <c r="J29" s="119" t="s">
        <v>69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01" t="s">
        <v>44</v>
      </c>
      <c r="E34" s="202"/>
      <c r="G34" s="203"/>
      <c r="H34" s="204"/>
      <c r="I34" s="204"/>
      <c r="J34" s="24"/>
    </row>
    <row r="35" spans="1:10" ht="12.75" customHeight="1" x14ac:dyDescent="0.2">
      <c r="A35" s="2"/>
      <c r="B35" s="2"/>
      <c r="D35" s="189" t="s">
        <v>2</v>
      </c>
      <c r="E35" s="189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59</v>
      </c>
      <c r="C39" s="184"/>
      <c r="D39" s="184"/>
      <c r="E39" s="184"/>
      <c r="F39" s="99">
        <f>'00 00.1 Naklady'!AE28+'1 1.1 Pol'!AE193</f>
        <v>0</v>
      </c>
      <c r="G39" s="100">
        <f>'00 00.1 Naklady'!AF28+'1 1.1 Pol'!AF193</f>
        <v>0</v>
      </c>
      <c r="H39" s="101">
        <f t="shared" ref="H39:H44" si="1"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188" t="s">
        <v>60</v>
      </c>
      <c r="D40" s="188"/>
      <c r="E40" s="188"/>
      <c r="F40" s="104">
        <f>'00 00.1 Naklady'!AE28</f>
        <v>0</v>
      </c>
      <c r="G40" s="105">
        <f>'00 00.1 Naklady'!AF28</f>
        <v>0</v>
      </c>
      <c r="H40" s="105">
        <f t="shared" si="1"/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customHeight="1" x14ac:dyDescent="0.2">
      <c r="A41" s="88">
        <v>3</v>
      </c>
      <c r="B41" s="107" t="s">
        <v>61</v>
      </c>
      <c r="C41" s="184" t="s">
        <v>62</v>
      </c>
      <c r="D41" s="184"/>
      <c r="E41" s="184"/>
      <c r="F41" s="108">
        <f>'00 00.1 Naklady'!AE28</f>
        <v>0</v>
      </c>
      <c r="G41" s="101">
        <f>'00 00.1 Naklady'!AF28</f>
        <v>0</v>
      </c>
      <c r="H41" s="101">
        <f t="shared" si="1"/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customHeight="1" x14ac:dyDescent="0.2">
      <c r="A42" s="88">
        <v>2</v>
      </c>
      <c r="B42" s="103"/>
      <c r="C42" s="188" t="s">
        <v>63</v>
      </c>
      <c r="D42" s="188"/>
      <c r="E42" s="188"/>
      <c r="F42" s="104"/>
      <c r="G42" s="105"/>
      <c r="H42" s="105">
        <f t="shared" si="1"/>
        <v>0</v>
      </c>
      <c r="I42" s="105"/>
      <c r="J42" s="106"/>
    </row>
    <row r="43" spans="1:10" ht="25.5" customHeight="1" x14ac:dyDescent="0.2">
      <c r="A43" s="88">
        <v>2</v>
      </c>
      <c r="B43" s="103" t="s">
        <v>64</v>
      </c>
      <c r="C43" s="188" t="s">
        <v>65</v>
      </c>
      <c r="D43" s="188"/>
      <c r="E43" s="188"/>
      <c r="F43" s="104">
        <f>'1 1.1 Pol'!AE193</f>
        <v>0</v>
      </c>
      <c r="G43" s="105">
        <f>'1 1.1 Pol'!AF193</f>
        <v>0</v>
      </c>
      <c r="H43" s="105">
        <f t="shared" si="1"/>
        <v>0</v>
      </c>
      <c r="I43" s="105">
        <f>F43+G43+H43</f>
        <v>0</v>
      </c>
      <c r="J43" s="106" t="str">
        <f>IF(CenaCelkemVypocet=0,"",I43/CenaCelkemVypocet*100)</f>
        <v/>
      </c>
    </row>
    <row r="44" spans="1:10" ht="25.5" customHeight="1" x14ac:dyDescent="0.2">
      <c r="A44" s="88">
        <v>3</v>
      </c>
      <c r="B44" s="107" t="s">
        <v>66</v>
      </c>
      <c r="C44" s="184" t="s">
        <v>67</v>
      </c>
      <c r="D44" s="184"/>
      <c r="E44" s="184"/>
      <c r="F44" s="108">
        <f>'1 1.1 Pol'!AE193</f>
        <v>0</v>
      </c>
      <c r="G44" s="101">
        <f>'1 1.1 Pol'!AF193</f>
        <v>0</v>
      </c>
      <c r="H44" s="101">
        <f t="shared" si="1"/>
        <v>0</v>
      </c>
      <c r="I44" s="101">
        <f>F44+G44+H44</f>
        <v>0</v>
      </c>
      <c r="J44" s="102" t="str">
        <f>IF(CenaCelkemVypocet=0,"",I44/CenaCelkemVypocet*100)</f>
        <v/>
      </c>
    </row>
    <row r="45" spans="1:10" ht="25.5" customHeight="1" x14ac:dyDescent="0.2">
      <c r="A45" s="88"/>
      <c r="B45" s="185" t="s">
        <v>68</v>
      </c>
      <c r="C45" s="186"/>
      <c r="D45" s="186"/>
      <c r="E45" s="187"/>
      <c r="F45" s="109">
        <f>SUMIF(A39:A44,"=1",F39:F44)</f>
        <v>0</v>
      </c>
      <c r="G45" s="110">
        <f>SUMIF(A39:A44,"=1",G39:G44)</f>
        <v>0</v>
      </c>
      <c r="H45" s="110">
        <f>SUMIF(A39:A44,"=1",H39:H44)</f>
        <v>0</v>
      </c>
      <c r="I45" s="110">
        <f>SUMIF(A39:A44,"=1",I39:I44)</f>
        <v>0</v>
      </c>
      <c r="J45" s="111">
        <f>SUMIF(A39:A44,"=1",J39:J44)</f>
        <v>0</v>
      </c>
    </row>
    <row r="49" spans="1:10" ht="15.75" x14ac:dyDescent="0.25">
      <c r="B49" s="120" t="s">
        <v>70</v>
      </c>
    </row>
    <row r="51" spans="1:10" ht="25.5" customHeight="1" x14ac:dyDescent="0.2">
      <c r="A51" s="122"/>
      <c r="B51" s="125" t="s">
        <v>17</v>
      </c>
      <c r="C51" s="125" t="s">
        <v>5</v>
      </c>
      <c r="D51" s="126"/>
      <c r="E51" s="126"/>
      <c r="F51" s="127" t="s">
        <v>71</v>
      </c>
      <c r="G51" s="127"/>
      <c r="H51" s="127"/>
      <c r="I51" s="127" t="s">
        <v>29</v>
      </c>
      <c r="J51" s="127" t="s">
        <v>0</v>
      </c>
    </row>
    <row r="52" spans="1:10" ht="36.75" customHeight="1" x14ac:dyDescent="0.2">
      <c r="A52" s="123"/>
      <c r="B52" s="128" t="s">
        <v>72</v>
      </c>
      <c r="C52" s="182" t="s">
        <v>73</v>
      </c>
      <c r="D52" s="183"/>
      <c r="E52" s="183"/>
      <c r="F52" s="134" t="s">
        <v>24</v>
      </c>
      <c r="G52" s="135"/>
      <c r="H52" s="135"/>
      <c r="I52" s="135">
        <f>'00 00.1 Naklady'!G8</f>
        <v>0</v>
      </c>
      <c r="J52" s="132" t="str">
        <f>IF(I63=0,"",I52/I63*100)</f>
        <v/>
      </c>
    </row>
    <row r="53" spans="1:10" ht="36.75" customHeight="1" x14ac:dyDescent="0.2">
      <c r="A53" s="123"/>
      <c r="B53" s="128" t="s">
        <v>64</v>
      </c>
      <c r="C53" s="182" t="s">
        <v>74</v>
      </c>
      <c r="D53" s="183"/>
      <c r="E53" s="183"/>
      <c r="F53" s="134" t="s">
        <v>24</v>
      </c>
      <c r="G53" s="135"/>
      <c r="H53" s="135"/>
      <c r="I53" s="135">
        <f>'1 1.1 Pol'!G8</f>
        <v>0</v>
      </c>
      <c r="J53" s="132" t="str">
        <f>IF(I63=0,"",I53/I63*100)</f>
        <v/>
      </c>
    </row>
    <row r="54" spans="1:10" ht="36.75" customHeight="1" x14ac:dyDescent="0.2">
      <c r="A54" s="123"/>
      <c r="B54" s="128" t="s">
        <v>75</v>
      </c>
      <c r="C54" s="182" t="s">
        <v>76</v>
      </c>
      <c r="D54" s="183"/>
      <c r="E54" s="183"/>
      <c r="F54" s="134" t="s">
        <v>24</v>
      </c>
      <c r="G54" s="135"/>
      <c r="H54" s="135"/>
      <c r="I54" s="135">
        <f>'1 1.1 Pol'!G73</f>
        <v>0</v>
      </c>
      <c r="J54" s="132" t="str">
        <f>IF(I63=0,"",I54/I63*100)</f>
        <v/>
      </c>
    </row>
    <row r="55" spans="1:10" ht="36.75" customHeight="1" x14ac:dyDescent="0.2">
      <c r="A55" s="123"/>
      <c r="B55" s="128" t="s">
        <v>77</v>
      </c>
      <c r="C55" s="182" t="s">
        <v>78</v>
      </c>
      <c r="D55" s="183"/>
      <c r="E55" s="183"/>
      <c r="F55" s="134" t="s">
        <v>24</v>
      </c>
      <c r="G55" s="135"/>
      <c r="H55" s="135"/>
      <c r="I55" s="135">
        <f>'1 1.1 Pol'!G92</f>
        <v>0</v>
      </c>
      <c r="J55" s="132" t="str">
        <f>IF(I63=0,"",I55/I63*100)</f>
        <v/>
      </c>
    </row>
    <row r="56" spans="1:10" ht="36.75" customHeight="1" x14ac:dyDescent="0.2">
      <c r="A56" s="123"/>
      <c r="B56" s="128" t="s">
        <v>79</v>
      </c>
      <c r="C56" s="182" t="s">
        <v>80</v>
      </c>
      <c r="D56" s="183"/>
      <c r="E56" s="183"/>
      <c r="F56" s="134" t="s">
        <v>24</v>
      </c>
      <c r="G56" s="135"/>
      <c r="H56" s="135"/>
      <c r="I56" s="135">
        <f>'1 1.1 Pol'!G114</f>
        <v>0</v>
      </c>
      <c r="J56" s="132" t="str">
        <f>IF(I63=0,"",I56/I63*100)</f>
        <v/>
      </c>
    </row>
    <row r="57" spans="1:10" ht="36.75" customHeight="1" x14ac:dyDescent="0.2">
      <c r="A57" s="123"/>
      <c r="B57" s="128" t="s">
        <v>81</v>
      </c>
      <c r="C57" s="182" t="s">
        <v>82</v>
      </c>
      <c r="D57" s="183"/>
      <c r="E57" s="183"/>
      <c r="F57" s="134" t="s">
        <v>24</v>
      </c>
      <c r="G57" s="135"/>
      <c r="H57" s="135"/>
      <c r="I57" s="135">
        <f>'1 1.1 Pol'!G171</f>
        <v>0</v>
      </c>
      <c r="J57" s="132" t="str">
        <f>IF(I63=0,"",I57/I63*100)</f>
        <v/>
      </c>
    </row>
    <row r="58" spans="1:10" ht="36.75" customHeight="1" x14ac:dyDescent="0.2">
      <c r="A58" s="123"/>
      <c r="B58" s="128" t="s">
        <v>83</v>
      </c>
      <c r="C58" s="182" t="s">
        <v>84</v>
      </c>
      <c r="D58" s="183"/>
      <c r="E58" s="183"/>
      <c r="F58" s="134" t="s">
        <v>24</v>
      </c>
      <c r="G58" s="135"/>
      <c r="H58" s="135"/>
      <c r="I58" s="135">
        <f>'1 1.1 Pol'!G178</f>
        <v>0</v>
      </c>
      <c r="J58" s="132" t="str">
        <f>IF(I63=0,"",I58/I63*100)</f>
        <v/>
      </c>
    </row>
    <row r="59" spans="1:10" ht="36.75" customHeight="1" x14ac:dyDescent="0.2">
      <c r="A59" s="123"/>
      <c r="B59" s="128" t="s">
        <v>85</v>
      </c>
      <c r="C59" s="182" t="s">
        <v>86</v>
      </c>
      <c r="D59" s="183"/>
      <c r="E59" s="183"/>
      <c r="F59" s="134" t="s">
        <v>25</v>
      </c>
      <c r="G59" s="135"/>
      <c r="H59" s="135"/>
      <c r="I59" s="135">
        <f>'1 1.1 Pol'!G182</f>
        <v>0</v>
      </c>
      <c r="J59" s="132" t="str">
        <f>IF(I63=0,"",I59/I63*100)</f>
        <v/>
      </c>
    </row>
    <row r="60" spans="1:10" ht="36.75" customHeight="1" x14ac:dyDescent="0.2">
      <c r="A60" s="123"/>
      <c r="B60" s="128" t="s">
        <v>87</v>
      </c>
      <c r="C60" s="182" t="s">
        <v>88</v>
      </c>
      <c r="D60" s="183"/>
      <c r="E60" s="183"/>
      <c r="F60" s="134" t="s">
        <v>26</v>
      </c>
      <c r="G60" s="135"/>
      <c r="H60" s="135"/>
      <c r="I60" s="135">
        <f>'1 1.1 Pol'!G187</f>
        <v>0</v>
      </c>
      <c r="J60" s="132" t="str">
        <f>IF(I63=0,"",I60/I63*100)</f>
        <v/>
      </c>
    </row>
    <row r="61" spans="1:10" ht="36.75" customHeight="1" x14ac:dyDescent="0.2">
      <c r="A61" s="123"/>
      <c r="B61" s="128" t="s">
        <v>89</v>
      </c>
      <c r="C61" s="182" t="s">
        <v>27</v>
      </c>
      <c r="D61" s="183"/>
      <c r="E61" s="183"/>
      <c r="F61" s="134" t="s">
        <v>89</v>
      </c>
      <c r="G61" s="135"/>
      <c r="H61" s="135"/>
      <c r="I61" s="135">
        <f>'00 00.1 Naklady'!G12</f>
        <v>0</v>
      </c>
      <c r="J61" s="132" t="str">
        <f>IF(I63=0,"",I61/I63*100)</f>
        <v/>
      </c>
    </row>
    <row r="62" spans="1:10" ht="36.75" customHeight="1" x14ac:dyDescent="0.2">
      <c r="A62" s="123"/>
      <c r="B62" s="128" t="s">
        <v>90</v>
      </c>
      <c r="C62" s="182" t="s">
        <v>28</v>
      </c>
      <c r="D62" s="183"/>
      <c r="E62" s="183"/>
      <c r="F62" s="134" t="s">
        <v>90</v>
      </c>
      <c r="G62" s="135"/>
      <c r="H62" s="135"/>
      <c r="I62" s="135">
        <f>'00 00.1 Naklady'!G19</f>
        <v>0</v>
      </c>
      <c r="J62" s="132" t="str">
        <f>IF(I63=0,"",I62/I63*100)</f>
        <v/>
      </c>
    </row>
    <row r="63" spans="1:10" ht="25.5" customHeight="1" x14ac:dyDescent="0.2">
      <c r="A63" s="124"/>
      <c r="B63" s="129" t="s">
        <v>1</v>
      </c>
      <c r="C63" s="130"/>
      <c r="D63" s="131"/>
      <c r="E63" s="131"/>
      <c r="F63" s="136"/>
      <c r="G63" s="137"/>
      <c r="H63" s="137"/>
      <c r="I63" s="137">
        <f>SUM(I52:I62)</f>
        <v>0</v>
      </c>
      <c r="J63" s="133">
        <f>SUM(J52:J62)</f>
        <v>0</v>
      </c>
    </row>
    <row r="64" spans="1:10" x14ac:dyDescent="0.2">
      <c r="F64" s="86"/>
      <c r="G64" s="86"/>
      <c r="H64" s="86"/>
      <c r="I64" s="86"/>
      <c r="J64" s="87"/>
    </row>
    <row r="65" spans="6:10" x14ac:dyDescent="0.2">
      <c r="F65" s="86"/>
      <c r="G65" s="86"/>
      <c r="H65" s="86"/>
      <c r="I65" s="86"/>
      <c r="J65" s="87"/>
    </row>
    <row r="66" spans="6:10" x14ac:dyDescent="0.2">
      <c r="F66" s="86"/>
      <c r="G66" s="86"/>
      <c r="H66" s="86"/>
      <c r="I66" s="86"/>
      <c r="J66" s="87"/>
    </row>
  </sheetData>
  <sheetProtection algorithmName="SHA-512" hashValue="7G/TcyvTsRmak24VDsMGrpOhFJ9hS1lTQnA+1GCgC7HOH5I4Yj+C6slF0ghytGvw73QOWkENh6G6fkenCk6v9g==" saltValue="qoaXqyZlb8H+5owskljt8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60:E60"/>
    <mergeCell ref="C61:E61"/>
    <mergeCell ref="C62:E62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3" t="s">
        <v>6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49" t="s">
        <v>7</v>
      </c>
      <c r="B2" s="48"/>
      <c r="C2" s="235"/>
      <c r="D2" s="235"/>
      <c r="E2" s="235"/>
      <c r="F2" s="235"/>
      <c r="G2" s="236"/>
    </row>
    <row r="3" spans="1:7" ht="24.95" customHeight="1" x14ac:dyDescent="0.2">
      <c r="A3" s="49" t="s">
        <v>8</v>
      </c>
      <c r="B3" s="48"/>
      <c r="C3" s="235"/>
      <c r="D3" s="235"/>
      <c r="E3" s="235"/>
      <c r="F3" s="235"/>
      <c r="G3" s="236"/>
    </row>
    <row r="4" spans="1:7" ht="24.95" customHeight="1" x14ac:dyDescent="0.2">
      <c r="A4" s="49" t="s">
        <v>9</v>
      </c>
      <c r="B4" s="48"/>
      <c r="C4" s="235"/>
      <c r="D4" s="235"/>
      <c r="E4" s="235"/>
      <c r="F4" s="235"/>
      <c r="G4" s="236"/>
    </row>
    <row r="5" spans="1:7" x14ac:dyDescent="0.2">
      <c r="B5" s="4"/>
      <c r="C5" s="5"/>
      <c r="D5" s="6"/>
    </row>
  </sheetData>
  <sheetProtection algorithmName="SHA-512" hashValue="Yf4Lz7FegM0SBqsqx6NFVJP0xLcM5KHmog9oj2q9JQHET3Oe10BHW0nnQYJ+OuMla+yObjvoo/8nBWYmgH6pEg==" saltValue="bDMmYfG3n/qhGWShwDI1j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AC3F-2F19-4CF2-A0BF-1F48DD47C44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1" t="s">
        <v>91</v>
      </c>
      <c r="B1" s="241"/>
      <c r="C1" s="241"/>
      <c r="D1" s="241"/>
      <c r="E1" s="241"/>
      <c r="F1" s="241"/>
      <c r="G1" s="241"/>
      <c r="AG1" t="s">
        <v>92</v>
      </c>
    </row>
    <row r="2" spans="1:60" ht="24.95" customHeight="1" x14ac:dyDescent="0.2">
      <c r="A2" s="139" t="s">
        <v>7</v>
      </c>
      <c r="B2" s="48" t="s">
        <v>45</v>
      </c>
      <c r="C2" s="242" t="s">
        <v>46</v>
      </c>
      <c r="D2" s="243"/>
      <c r="E2" s="243"/>
      <c r="F2" s="243"/>
      <c r="G2" s="244"/>
      <c r="AG2" t="s">
        <v>93</v>
      </c>
    </row>
    <row r="3" spans="1:60" ht="24.95" customHeight="1" x14ac:dyDescent="0.2">
      <c r="A3" s="139" t="s">
        <v>8</v>
      </c>
      <c r="B3" s="48" t="s">
        <v>94</v>
      </c>
      <c r="C3" s="242" t="s">
        <v>62</v>
      </c>
      <c r="D3" s="243"/>
      <c r="E3" s="243"/>
      <c r="F3" s="243"/>
      <c r="G3" s="244"/>
      <c r="AC3" s="121" t="s">
        <v>95</v>
      </c>
      <c r="AG3" t="s">
        <v>96</v>
      </c>
    </row>
    <row r="4" spans="1:60" ht="24.95" customHeight="1" x14ac:dyDescent="0.2">
      <c r="A4" s="140" t="s">
        <v>9</v>
      </c>
      <c r="B4" s="141" t="s">
        <v>61</v>
      </c>
      <c r="C4" s="245" t="s">
        <v>62</v>
      </c>
      <c r="D4" s="246"/>
      <c r="E4" s="246"/>
      <c r="F4" s="246"/>
      <c r="G4" s="247"/>
      <c r="AG4" t="s">
        <v>97</v>
      </c>
    </row>
    <row r="5" spans="1:60" x14ac:dyDescent="0.2">
      <c r="D5" s="10"/>
    </row>
    <row r="6" spans="1:60" ht="38.25" x14ac:dyDescent="0.2">
      <c r="A6" s="143" t="s">
        <v>98</v>
      </c>
      <c r="B6" s="145" t="s">
        <v>99</v>
      </c>
      <c r="C6" s="145" t="s">
        <v>100</v>
      </c>
      <c r="D6" s="144" t="s">
        <v>101</v>
      </c>
      <c r="E6" s="143" t="s">
        <v>102</v>
      </c>
      <c r="F6" s="142" t="s">
        <v>103</v>
      </c>
      <c r="G6" s="143" t="s">
        <v>29</v>
      </c>
      <c r="H6" s="146" t="s">
        <v>30</v>
      </c>
      <c r="I6" s="146" t="s">
        <v>104</v>
      </c>
      <c r="J6" s="146" t="s">
        <v>31</v>
      </c>
      <c r="K6" s="146" t="s">
        <v>105</v>
      </c>
      <c r="L6" s="146" t="s">
        <v>106</v>
      </c>
      <c r="M6" s="146" t="s">
        <v>107</v>
      </c>
      <c r="N6" s="146" t="s">
        <v>108</v>
      </c>
      <c r="O6" s="146" t="s">
        <v>109</v>
      </c>
      <c r="P6" s="146" t="s">
        <v>110</v>
      </c>
      <c r="Q6" s="146" t="s">
        <v>111</v>
      </c>
      <c r="R6" s="146" t="s">
        <v>112</v>
      </c>
      <c r="S6" s="146" t="s">
        <v>113</v>
      </c>
      <c r="T6" s="146" t="s">
        <v>114</v>
      </c>
      <c r="U6" s="146" t="s">
        <v>115</v>
      </c>
      <c r="V6" s="146" t="s">
        <v>116</v>
      </c>
      <c r="W6" s="146" t="s">
        <v>117</v>
      </c>
      <c r="X6" s="146" t="s">
        <v>118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119</v>
      </c>
      <c r="B8" s="161" t="s">
        <v>72</v>
      </c>
      <c r="C8" s="174" t="s">
        <v>73</v>
      </c>
      <c r="D8" s="162"/>
      <c r="E8" s="163"/>
      <c r="F8" s="164"/>
      <c r="G8" s="164">
        <f>SUMIF(AG9:AG11,"&lt;&gt;NOR",G9:G11)</f>
        <v>0</v>
      </c>
      <c r="H8" s="164"/>
      <c r="I8" s="164">
        <f>SUM(I9:I11)</f>
        <v>0</v>
      </c>
      <c r="J8" s="164"/>
      <c r="K8" s="164">
        <f>SUM(K9:K11)</f>
        <v>0</v>
      </c>
      <c r="L8" s="164"/>
      <c r="M8" s="164">
        <f>SUM(M9:M11)</f>
        <v>0</v>
      </c>
      <c r="N8" s="164"/>
      <c r="O8" s="164">
        <f>SUM(O9:O11)</f>
        <v>0</v>
      </c>
      <c r="P8" s="164"/>
      <c r="Q8" s="164">
        <f>SUM(Q9:Q11)</f>
        <v>0</v>
      </c>
      <c r="R8" s="164"/>
      <c r="S8" s="164"/>
      <c r="T8" s="165"/>
      <c r="U8" s="159"/>
      <c r="V8" s="159">
        <f>SUM(V9:V11)</f>
        <v>0</v>
      </c>
      <c r="W8" s="159"/>
      <c r="X8" s="159"/>
      <c r="AG8" t="s">
        <v>120</v>
      </c>
    </row>
    <row r="9" spans="1:60" outlineLevel="1" x14ac:dyDescent="0.2">
      <c r="A9" s="166">
        <v>1</v>
      </c>
      <c r="B9" s="167" t="s">
        <v>121</v>
      </c>
      <c r="C9" s="175" t="s">
        <v>122</v>
      </c>
      <c r="D9" s="168" t="s">
        <v>123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/>
      <c r="S9" s="171" t="s">
        <v>124</v>
      </c>
      <c r="T9" s="172" t="s">
        <v>125</v>
      </c>
      <c r="U9" s="156">
        <v>0</v>
      </c>
      <c r="V9" s="156">
        <f>ROUND(E9*U9,2)</f>
        <v>0</v>
      </c>
      <c r="W9" s="156"/>
      <c r="X9" s="156" t="s">
        <v>126</v>
      </c>
      <c r="Y9" s="147"/>
      <c r="Z9" s="147"/>
      <c r="AA9" s="147"/>
      <c r="AB9" s="147"/>
      <c r="AC9" s="147"/>
      <c r="AD9" s="147"/>
      <c r="AE9" s="147"/>
      <c r="AF9" s="147"/>
      <c r="AG9" s="147" t="s">
        <v>127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76" t="s">
        <v>128</v>
      </c>
      <c r="D10" s="157"/>
      <c r="E10" s="158">
        <v>1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129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239"/>
      <c r="D11" s="240"/>
      <c r="E11" s="240"/>
      <c r="F11" s="240"/>
      <c r="G11" s="240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130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">
      <c r="A12" s="160" t="s">
        <v>119</v>
      </c>
      <c r="B12" s="161" t="s">
        <v>89</v>
      </c>
      <c r="C12" s="174" t="s">
        <v>27</v>
      </c>
      <c r="D12" s="162"/>
      <c r="E12" s="163"/>
      <c r="F12" s="164"/>
      <c r="G12" s="164">
        <f>SUMIF(AG13:AG18,"&lt;&gt;NOR",G13:G18)</f>
        <v>0</v>
      </c>
      <c r="H12" s="164"/>
      <c r="I12" s="164">
        <f>SUM(I13:I18)</f>
        <v>0</v>
      </c>
      <c r="J12" s="164"/>
      <c r="K12" s="164">
        <f>SUM(K13:K18)</f>
        <v>0</v>
      </c>
      <c r="L12" s="164"/>
      <c r="M12" s="164">
        <f>SUM(M13:M18)</f>
        <v>0</v>
      </c>
      <c r="N12" s="164"/>
      <c r="O12" s="164">
        <f>SUM(O13:O18)</f>
        <v>0</v>
      </c>
      <c r="P12" s="164"/>
      <c r="Q12" s="164">
        <f>SUM(Q13:Q18)</f>
        <v>0</v>
      </c>
      <c r="R12" s="164"/>
      <c r="S12" s="164"/>
      <c r="T12" s="165"/>
      <c r="U12" s="159"/>
      <c r="V12" s="159">
        <f>SUM(V13:V18)</f>
        <v>0</v>
      </c>
      <c r="W12" s="159"/>
      <c r="X12" s="159"/>
      <c r="AG12" t="s">
        <v>120</v>
      </c>
    </row>
    <row r="13" spans="1:60" outlineLevel="1" x14ac:dyDescent="0.2">
      <c r="A13" s="166">
        <v>2</v>
      </c>
      <c r="B13" s="167" t="s">
        <v>131</v>
      </c>
      <c r="C13" s="175" t="s">
        <v>132</v>
      </c>
      <c r="D13" s="168" t="s">
        <v>123</v>
      </c>
      <c r="E13" s="169">
        <v>1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71">
        <v>0</v>
      </c>
      <c r="O13" s="171">
        <f>ROUND(E13*N13,2)</f>
        <v>0</v>
      </c>
      <c r="P13" s="171">
        <v>0</v>
      </c>
      <c r="Q13" s="171">
        <f>ROUND(E13*P13,2)</f>
        <v>0</v>
      </c>
      <c r="R13" s="171"/>
      <c r="S13" s="171" t="s">
        <v>133</v>
      </c>
      <c r="T13" s="172" t="s">
        <v>125</v>
      </c>
      <c r="U13" s="156">
        <v>0</v>
      </c>
      <c r="V13" s="156">
        <f>ROUND(E13*U13,2)</f>
        <v>0</v>
      </c>
      <c r="W13" s="156"/>
      <c r="X13" s="156" t="s">
        <v>126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134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237"/>
      <c r="D14" s="238"/>
      <c r="E14" s="238"/>
      <c r="F14" s="238"/>
      <c r="G14" s="238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130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6">
        <v>3</v>
      </c>
      <c r="B15" s="167" t="s">
        <v>135</v>
      </c>
      <c r="C15" s="175" t="s">
        <v>136</v>
      </c>
      <c r="D15" s="168" t="s">
        <v>123</v>
      </c>
      <c r="E15" s="169">
        <v>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71">
        <v>0</v>
      </c>
      <c r="O15" s="171">
        <f>ROUND(E15*N15,2)</f>
        <v>0</v>
      </c>
      <c r="P15" s="171">
        <v>0</v>
      </c>
      <c r="Q15" s="171">
        <f>ROUND(E15*P15,2)</f>
        <v>0</v>
      </c>
      <c r="R15" s="171"/>
      <c r="S15" s="171" t="s">
        <v>133</v>
      </c>
      <c r="T15" s="172" t="s">
        <v>125</v>
      </c>
      <c r="U15" s="156">
        <v>0</v>
      </c>
      <c r="V15" s="156">
        <f>ROUND(E15*U15,2)</f>
        <v>0</v>
      </c>
      <c r="W15" s="156"/>
      <c r="X15" s="156" t="s">
        <v>126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134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237"/>
      <c r="D16" s="238"/>
      <c r="E16" s="238"/>
      <c r="F16" s="238"/>
      <c r="G16" s="238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130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6">
        <v>4</v>
      </c>
      <c r="B17" s="167" t="s">
        <v>137</v>
      </c>
      <c r="C17" s="175" t="s">
        <v>138</v>
      </c>
      <c r="D17" s="168" t="s">
        <v>123</v>
      </c>
      <c r="E17" s="169">
        <v>1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1"/>
      <c r="S17" s="171" t="s">
        <v>133</v>
      </c>
      <c r="T17" s="172" t="s">
        <v>125</v>
      </c>
      <c r="U17" s="156">
        <v>0</v>
      </c>
      <c r="V17" s="156">
        <f>ROUND(E17*U17,2)</f>
        <v>0</v>
      </c>
      <c r="W17" s="156"/>
      <c r="X17" s="156" t="s">
        <v>126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134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37"/>
      <c r="D18" s="238"/>
      <c r="E18" s="238"/>
      <c r="F18" s="238"/>
      <c r="G18" s="238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130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">
      <c r="A19" s="160" t="s">
        <v>119</v>
      </c>
      <c r="B19" s="161" t="s">
        <v>90</v>
      </c>
      <c r="C19" s="174" t="s">
        <v>28</v>
      </c>
      <c r="D19" s="162"/>
      <c r="E19" s="163"/>
      <c r="F19" s="164"/>
      <c r="G19" s="164">
        <f>SUMIF(AG20:AG26,"&lt;&gt;NOR",G20:G26)</f>
        <v>0</v>
      </c>
      <c r="H19" s="164"/>
      <c r="I19" s="164">
        <f>SUM(I20:I26)</f>
        <v>0</v>
      </c>
      <c r="J19" s="164"/>
      <c r="K19" s="164">
        <f>SUM(K20:K26)</f>
        <v>0</v>
      </c>
      <c r="L19" s="164"/>
      <c r="M19" s="164">
        <f>SUM(M20:M26)</f>
        <v>0</v>
      </c>
      <c r="N19" s="164"/>
      <c r="O19" s="164">
        <f>SUM(O20:O26)</f>
        <v>0</v>
      </c>
      <c r="P19" s="164"/>
      <c r="Q19" s="164">
        <f>SUM(Q20:Q26)</f>
        <v>0</v>
      </c>
      <c r="R19" s="164"/>
      <c r="S19" s="164"/>
      <c r="T19" s="165"/>
      <c r="U19" s="159"/>
      <c r="V19" s="159">
        <f>SUM(V20:V26)</f>
        <v>0</v>
      </c>
      <c r="W19" s="159"/>
      <c r="X19" s="159"/>
      <c r="AG19" t="s">
        <v>120</v>
      </c>
    </row>
    <row r="20" spans="1:60" outlineLevel="1" x14ac:dyDescent="0.2">
      <c r="A20" s="166">
        <v>5</v>
      </c>
      <c r="B20" s="167" t="s">
        <v>139</v>
      </c>
      <c r="C20" s="175" t="s">
        <v>140</v>
      </c>
      <c r="D20" s="168" t="s">
        <v>123</v>
      </c>
      <c r="E20" s="169">
        <v>1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1"/>
      <c r="S20" s="171" t="s">
        <v>133</v>
      </c>
      <c r="T20" s="172" t="s">
        <v>125</v>
      </c>
      <c r="U20" s="156">
        <v>0</v>
      </c>
      <c r="V20" s="156">
        <f>ROUND(E20*U20,2)</f>
        <v>0</v>
      </c>
      <c r="W20" s="156"/>
      <c r="X20" s="156" t="s">
        <v>126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37"/>
      <c r="D21" s="238"/>
      <c r="E21" s="238"/>
      <c r="F21" s="238"/>
      <c r="G21" s="238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6</v>
      </c>
      <c r="B22" s="167" t="s">
        <v>141</v>
      </c>
      <c r="C22" s="175" t="s">
        <v>142</v>
      </c>
      <c r="D22" s="168" t="s">
        <v>123</v>
      </c>
      <c r="E22" s="169">
        <v>1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1"/>
      <c r="S22" s="171" t="s">
        <v>133</v>
      </c>
      <c r="T22" s="172" t="s">
        <v>125</v>
      </c>
      <c r="U22" s="156">
        <v>0</v>
      </c>
      <c r="V22" s="156">
        <f>ROUND(E22*U22,2)</f>
        <v>0</v>
      </c>
      <c r="W22" s="156"/>
      <c r="X22" s="156" t="s">
        <v>126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143</v>
      </c>
      <c r="D23" s="157"/>
      <c r="E23" s="158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129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239"/>
      <c r="D24" s="240"/>
      <c r="E24" s="240"/>
      <c r="F24" s="240"/>
      <c r="G24" s="240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66">
        <v>7</v>
      </c>
      <c r="B25" s="167" t="s">
        <v>144</v>
      </c>
      <c r="C25" s="175" t="s">
        <v>145</v>
      </c>
      <c r="D25" s="168" t="s">
        <v>123</v>
      </c>
      <c r="E25" s="169">
        <v>1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71">
        <v>0</v>
      </c>
      <c r="O25" s="171">
        <f>ROUND(E25*N25,2)</f>
        <v>0</v>
      </c>
      <c r="P25" s="171">
        <v>0</v>
      </c>
      <c r="Q25" s="171">
        <f>ROUND(E25*P25,2)</f>
        <v>0</v>
      </c>
      <c r="R25" s="171"/>
      <c r="S25" s="171" t="s">
        <v>133</v>
      </c>
      <c r="T25" s="172" t="s">
        <v>125</v>
      </c>
      <c r="U25" s="156">
        <v>0</v>
      </c>
      <c r="V25" s="156">
        <f>ROUND(E25*U25,2)</f>
        <v>0</v>
      </c>
      <c r="W25" s="156"/>
      <c r="X25" s="156" t="s">
        <v>126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127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237"/>
      <c r="D26" s="238"/>
      <c r="E26" s="238"/>
      <c r="F26" s="238"/>
      <c r="G26" s="238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130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x14ac:dyDescent="0.2">
      <c r="A27" s="3"/>
      <c r="B27" s="4"/>
      <c r="C27" s="177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106</v>
      </c>
    </row>
    <row r="28" spans="1:60" x14ac:dyDescent="0.2">
      <c r="A28" s="150"/>
      <c r="B28" s="151" t="s">
        <v>29</v>
      </c>
      <c r="C28" s="178"/>
      <c r="D28" s="152"/>
      <c r="E28" s="153"/>
      <c r="F28" s="153"/>
      <c r="G28" s="173">
        <f>G8+G12+G19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146</v>
      </c>
    </row>
    <row r="29" spans="1:60" x14ac:dyDescent="0.2">
      <c r="C29" s="179"/>
      <c r="D29" s="10"/>
      <c r="AG29" t="s">
        <v>147</v>
      </c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bCdD9lgLOjnLvp5mpDiccQpXt/iFS3XLoh9NEQfdouvUDz8x4HzCDL/+V1CYX7fY/axBpf6KEey4kEHvSjsgQ==" saltValue="camZIcdYePvzV6+jQJUCIg==" spinCount="100000" sheet="1"/>
  <mergeCells count="11">
    <mergeCell ref="C14:G14"/>
    <mergeCell ref="A1:G1"/>
    <mergeCell ref="C2:G2"/>
    <mergeCell ref="C3:G3"/>
    <mergeCell ref="C4:G4"/>
    <mergeCell ref="C11:G11"/>
    <mergeCell ref="C16:G16"/>
    <mergeCell ref="C18:G18"/>
    <mergeCell ref="C21:G21"/>
    <mergeCell ref="C24:G24"/>
    <mergeCell ref="C26:G2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10A5-DAD2-4B08-A2D8-3AFA3E75BBE6}">
  <sheetPr>
    <outlinePr summaryBelow="0"/>
  </sheetPr>
  <dimension ref="A1:BH5000"/>
  <sheetViews>
    <sheetView workbookViewId="0">
      <pane ySplit="7" topLeftCell="A8" activePane="bottomLeft" state="frozen"/>
      <selection pane="bottomLeft" activeCell="R14" sqref="R14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1" t="s">
        <v>148</v>
      </c>
      <c r="B1" s="241"/>
      <c r="C1" s="241"/>
      <c r="D1" s="241"/>
      <c r="E1" s="241"/>
      <c r="F1" s="241"/>
      <c r="G1" s="241"/>
      <c r="AG1" t="s">
        <v>92</v>
      </c>
    </row>
    <row r="2" spans="1:60" ht="24.95" customHeight="1" x14ac:dyDescent="0.2">
      <c r="A2" s="139" t="s">
        <v>7</v>
      </c>
      <c r="B2" s="48" t="s">
        <v>45</v>
      </c>
      <c r="C2" s="242" t="s">
        <v>46</v>
      </c>
      <c r="D2" s="243"/>
      <c r="E2" s="243"/>
      <c r="F2" s="243"/>
      <c r="G2" s="244"/>
      <c r="AG2" t="s">
        <v>93</v>
      </c>
    </row>
    <row r="3" spans="1:60" ht="24.95" customHeight="1" x14ac:dyDescent="0.2">
      <c r="A3" s="139" t="s">
        <v>8</v>
      </c>
      <c r="B3" s="48" t="s">
        <v>64</v>
      </c>
      <c r="C3" s="242" t="s">
        <v>65</v>
      </c>
      <c r="D3" s="243"/>
      <c r="E3" s="243"/>
      <c r="F3" s="243"/>
      <c r="G3" s="244"/>
      <c r="AC3" s="121" t="s">
        <v>93</v>
      </c>
      <c r="AG3" t="s">
        <v>96</v>
      </c>
    </row>
    <row r="4" spans="1:60" ht="24.95" customHeight="1" x14ac:dyDescent="0.2">
      <c r="A4" s="140" t="s">
        <v>9</v>
      </c>
      <c r="B4" s="141" t="s">
        <v>66</v>
      </c>
      <c r="C4" s="245" t="s">
        <v>67</v>
      </c>
      <c r="D4" s="246"/>
      <c r="E4" s="246"/>
      <c r="F4" s="246"/>
      <c r="G4" s="247"/>
      <c r="AG4" t="s">
        <v>97</v>
      </c>
    </row>
    <row r="5" spans="1:60" x14ac:dyDescent="0.2">
      <c r="D5" s="10"/>
    </row>
    <row r="6" spans="1:60" ht="38.25" x14ac:dyDescent="0.2">
      <c r="A6" s="143" t="s">
        <v>98</v>
      </c>
      <c r="B6" s="145" t="s">
        <v>99</v>
      </c>
      <c r="C6" s="145" t="s">
        <v>100</v>
      </c>
      <c r="D6" s="144" t="s">
        <v>101</v>
      </c>
      <c r="E6" s="143" t="s">
        <v>102</v>
      </c>
      <c r="F6" s="142" t="s">
        <v>103</v>
      </c>
      <c r="G6" s="143" t="s">
        <v>29</v>
      </c>
      <c r="H6" s="146" t="s">
        <v>30</v>
      </c>
      <c r="I6" s="146" t="s">
        <v>104</v>
      </c>
      <c r="J6" s="146" t="s">
        <v>31</v>
      </c>
      <c r="K6" s="146" t="s">
        <v>105</v>
      </c>
      <c r="L6" s="146" t="s">
        <v>106</v>
      </c>
      <c r="M6" s="146" t="s">
        <v>107</v>
      </c>
      <c r="N6" s="146" t="s">
        <v>108</v>
      </c>
      <c r="O6" s="146" t="s">
        <v>109</v>
      </c>
      <c r="P6" s="146" t="s">
        <v>110</v>
      </c>
      <c r="Q6" s="146" t="s">
        <v>111</v>
      </c>
      <c r="R6" s="146" t="s">
        <v>112</v>
      </c>
      <c r="S6" s="146" t="s">
        <v>113</v>
      </c>
      <c r="T6" s="146" t="s">
        <v>114</v>
      </c>
      <c r="U6" s="146" t="s">
        <v>115</v>
      </c>
      <c r="V6" s="146" t="s">
        <v>116</v>
      </c>
      <c r="W6" s="146" t="s">
        <v>117</v>
      </c>
      <c r="X6" s="146" t="s">
        <v>118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119</v>
      </c>
      <c r="B8" s="161" t="s">
        <v>64</v>
      </c>
      <c r="C8" s="174" t="s">
        <v>74</v>
      </c>
      <c r="D8" s="162"/>
      <c r="E8" s="163"/>
      <c r="F8" s="164"/>
      <c r="G8" s="164">
        <f>SUMIF(AG9:AG72,"&lt;&gt;NOR",G9:G72)</f>
        <v>0</v>
      </c>
      <c r="H8" s="164"/>
      <c r="I8" s="164">
        <f>SUM(I9:I72)</f>
        <v>0</v>
      </c>
      <c r="J8" s="164"/>
      <c r="K8" s="164">
        <f>SUM(K9:K72)</f>
        <v>0</v>
      </c>
      <c r="L8" s="164"/>
      <c r="M8" s="164">
        <f>SUM(M9:M72)</f>
        <v>0</v>
      </c>
      <c r="N8" s="164"/>
      <c r="O8" s="164">
        <f>SUM(O9:O72)</f>
        <v>35.369999999999997</v>
      </c>
      <c r="P8" s="164"/>
      <c r="Q8" s="164">
        <f>SUM(Q9:Q72)</f>
        <v>0</v>
      </c>
      <c r="R8" s="164"/>
      <c r="S8" s="164"/>
      <c r="T8" s="165"/>
      <c r="U8" s="159"/>
      <c r="V8" s="159">
        <f>SUM(V9:V72)</f>
        <v>101.96</v>
      </c>
      <c r="W8" s="159"/>
      <c r="X8" s="159"/>
      <c r="AG8" t="s">
        <v>120</v>
      </c>
    </row>
    <row r="9" spans="1:60" outlineLevel="1" x14ac:dyDescent="0.2">
      <c r="A9" s="166">
        <v>1</v>
      </c>
      <c r="B9" s="167" t="s">
        <v>149</v>
      </c>
      <c r="C9" s="175" t="s">
        <v>150</v>
      </c>
      <c r="D9" s="168" t="s">
        <v>151</v>
      </c>
      <c r="E9" s="169">
        <v>13.6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 t="s">
        <v>152</v>
      </c>
      <c r="S9" s="171" t="s">
        <v>133</v>
      </c>
      <c r="T9" s="172" t="s">
        <v>133</v>
      </c>
      <c r="U9" s="156">
        <v>0.1</v>
      </c>
      <c r="V9" s="156">
        <f>ROUND(E9*U9,2)</f>
        <v>1.36</v>
      </c>
      <c r="W9" s="156"/>
      <c r="X9" s="156" t="s">
        <v>153</v>
      </c>
      <c r="Y9" s="147"/>
      <c r="Z9" s="147"/>
      <c r="AA9" s="147"/>
      <c r="AB9" s="147"/>
      <c r="AC9" s="147"/>
      <c r="AD9" s="147"/>
      <c r="AE9" s="147"/>
      <c r="AF9" s="147"/>
      <c r="AG9" s="147" t="s">
        <v>154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48" t="s">
        <v>155</v>
      </c>
      <c r="D10" s="249"/>
      <c r="E10" s="249"/>
      <c r="F10" s="249"/>
      <c r="G10" s="249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156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80" t="str">
        <f>C10</f>
        <v>nebo lesní půdy, s vodorovným přemístěním na hromady v místě upotřebení nebo na dočasné či trvalé skládky se složením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76" t="s">
        <v>157</v>
      </c>
      <c r="D11" s="157"/>
      <c r="E11" s="158">
        <v>13.6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129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39"/>
      <c r="D12" s="240"/>
      <c r="E12" s="240"/>
      <c r="F12" s="240"/>
      <c r="G12" s="240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130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6">
        <v>2</v>
      </c>
      <c r="B13" s="167" t="s">
        <v>158</v>
      </c>
      <c r="C13" s="175" t="s">
        <v>159</v>
      </c>
      <c r="D13" s="168" t="s">
        <v>151</v>
      </c>
      <c r="E13" s="169">
        <v>71.400000000000006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71">
        <v>0</v>
      </c>
      <c r="O13" s="171">
        <f>ROUND(E13*N13,2)</f>
        <v>0</v>
      </c>
      <c r="P13" s="171">
        <v>0</v>
      </c>
      <c r="Q13" s="171">
        <f>ROUND(E13*P13,2)</f>
        <v>0</v>
      </c>
      <c r="R13" s="171" t="s">
        <v>152</v>
      </c>
      <c r="S13" s="171" t="s">
        <v>133</v>
      </c>
      <c r="T13" s="172" t="s">
        <v>133</v>
      </c>
      <c r="U13" s="156">
        <v>0.2</v>
      </c>
      <c r="V13" s="156">
        <f>ROUND(E13*U13,2)</f>
        <v>14.28</v>
      </c>
      <c r="W13" s="156"/>
      <c r="X13" s="156" t="s">
        <v>153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33.75" outlineLevel="1" x14ac:dyDescent="0.2">
      <c r="A14" s="154"/>
      <c r="B14" s="155"/>
      <c r="C14" s="248" t="s">
        <v>160</v>
      </c>
      <c r="D14" s="249"/>
      <c r="E14" s="249"/>
      <c r="F14" s="249"/>
      <c r="G14" s="249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156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80" t="str">
        <f>C14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6" t="s">
        <v>161</v>
      </c>
      <c r="D15" s="157"/>
      <c r="E15" s="158">
        <v>83.79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129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76" t="s">
        <v>162</v>
      </c>
      <c r="D16" s="157"/>
      <c r="E16" s="158">
        <v>2.2000000000000002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129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163</v>
      </c>
      <c r="D17" s="157"/>
      <c r="E17" s="158">
        <v>-13.6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129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76" t="s">
        <v>164</v>
      </c>
      <c r="D18" s="157"/>
      <c r="E18" s="158">
        <v>-0.99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47"/>
      <c r="Z18" s="147"/>
      <c r="AA18" s="147"/>
      <c r="AB18" s="147"/>
      <c r="AC18" s="147"/>
      <c r="AD18" s="147"/>
      <c r="AE18" s="147"/>
      <c r="AF18" s="147"/>
      <c r="AG18" s="147" t="s">
        <v>129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39"/>
      <c r="D19" s="240"/>
      <c r="E19" s="240"/>
      <c r="F19" s="240"/>
      <c r="G19" s="240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47"/>
      <c r="Z19" s="147"/>
      <c r="AA19" s="147"/>
      <c r="AB19" s="147"/>
      <c r="AC19" s="147"/>
      <c r="AD19" s="147"/>
      <c r="AE19" s="147"/>
      <c r="AF19" s="147"/>
      <c r="AG19" s="147" t="s">
        <v>130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3</v>
      </c>
      <c r="B20" s="167" t="s">
        <v>165</v>
      </c>
      <c r="C20" s="175" t="s">
        <v>166</v>
      </c>
      <c r="D20" s="168" t="s">
        <v>151</v>
      </c>
      <c r="E20" s="169">
        <v>14.28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71">
        <v>0</v>
      </c>
      <c r="O20" s="171">
        <f>ROUND(E20*N20,2)</f>
        <v>0</v>
      </c>
      <c r="P20" s="171">
        <v>0</v>
      </c>
      <c r="Q20" s="171">
        <f>ROUND(E20*P20,2)</f>
        <v>0</v>
      </c>
      <c r="R20" s="171" t="s">
        <v>152</v>
      </c>
      <c r="S20" s="171" t="s">
        <v>133</v>
      </c>
      <c r="T20" s="172" t="s">
        <v>133</v>
      </c>
      <c r="U20" s="156">
        <v>0.08</v>
      </c>
      <c r="V20" s="156">
        <f>ROUND(E20*U20,2)</f>
        <v>1.1399999999999999</v>
      </c>
      <c r="W20" s="156"/>
      <c r="X20" s="156" t="s">
        <v>153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154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33.75" outlineLevel="1" x14ac:dyDescent="0.2">
      <c r="A21" s="154"/>
      <c r="B21" s="155"/>
      <c r="C21" s="248" t="s">
        <v>160</v>
      </c>
      <c r="D21" s="249"/>
      <c r="E21" s="249"/>
      <c r="F21" s="249"/>
      <c r="G21" s="249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156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80" t="str">
        <f>C21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76" t="s">
        <v>167</v>
      </c>
      <c r="D22" s="157"/>
      <c r="E22" s="158">
        <v>14.28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47"/>
      <c r="Z22" s="147"/>
      <c r="AA22" s="147"/>
      <c r="AB22" s="147"/>
      <c r="AC22" s="147"/>
      <c r="AD22" s="147"/>
      <c r="AE22" s="147"/>
      <c r="AF22" s="147"/>
      <c r="AG22" s="147" t="s">
        <v>129</v>
      </c>
      <c r="AH22" s="147">
        <v>5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39"/>
      <c r="D23" s="240"/>
      <c r="E23" s="240"/>
      <c r="F23" s="240"/>
      <c r="G23" s="240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130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6">
        <v>4</v>
      </c>
      <c r="B24" s="167" t="s">
        <v>168</v>
      </c>
      <c r="C24" s="175" t="s">
        <v>169</v>
      </c>
      <c r="D24" s="168" t="s">
        <v>151</v>
      </c>
      <c r="E24" s="169">
        <v>0.99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71">
        <v>0</v>
      </c>
      <c r="O24" s="171">
        <f>ROUND(E24*N24,2)</f>
        <v>0</v>
      </c>
      <c r="P24" s="171">
        <v>0</v>
      </c>
      <c r="Q24" s="171">
        <f>ROUND(E24*P24,2)</f>
        <v>0</v>
      </c>
      <c r="R24" s="171" t="s">
        <v>152</v>
      </c>
      <c r="S24" s="171" t="s">
        <v>133</v>
      </c>
      <c r="T24" s="172" t="s">
        <v>133</v>
      </c>
      <c r="U24" s="156">
        <v>3.53</v>
      </c>
      <c r="V24" s="156">
        <f>ROUND(E24*U24,2)</f>
        <v>3.49</v>
      </c>
      <c r="W24" s="156"/>
      <c r="X24" s="156" t="s">
        <v>153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154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48" t="s">
        <v>170</v>
      </c>
      <c r="D25" s="249"/>
      <c r="E25" s="249"/>
      <c r="F25" s="249"/>
      <c r="G25" s="249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156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76" t="s">
        <v>171</v>
      </c>
      <c r="D26" s="157"/>
      <c r="E26" s="158">
        <v>0.99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129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39"/>
      <c r="D27" s="240"/>
      <c r="E27" s="240"/>
      <c r="F27" s="240"/>
      <c r="G27" s="240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5</v>
      </c>
      <c r="B28" s="167" t="s">
        <v>172</v>
      </c>
      <c r="C28" s="175" t="s">
        <v>173</v>
      </c>
      <c r="D28" s="168" t="s">
        <v>151</v>
      </c>
      <c r="E28" s="169">
        <v>72.39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71">
        <v>0</v>
      </c>
      <c r="O28" s="171">
        <f>ROUND(E28*N28,2)</f>
        <v>0</v>
      </c>
      <c r="P28" s="171">
        <v>0</v>
      </c>
      <c r="Q28" s="171">
        <f>ROUND(E28*P28,2)</f>
        <v>0</v>
      </c>
      <c r="R28" s="171" t="s">
        <v>152</v>
      </c>
      <c r="S28" s="171" t="s">
        <v>133</v>
      </c>
      <c r="T28" s="172" t="s">
        <v>133</v>
      </c>
      <c r="U28" s="156">
        <v>0.35</v>
      </c>
      <c r="V28" s="156">
        <f>ROUND(E28*U28,2)</f>
        <v>25.34</v>
      </c>
      <c r="W28" s="156"/>
      <c r="X28" s="156" t="s">
        <v>153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154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248" t="s">
        <v>174</v>
      </c>
      <c r="D29" s="249"/>
      <c r="E29" s="249"/>
      <c r="F29" s="249"/>
      <c r="G29" s="249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156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80" t="str">
        <f>C29</f>
        <v>bez naložení do dopravní nádoby, ale s vyprázdněním dopravní nádoby na hromadu nebo na dopravní prostředek,</v>
      </c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76" t="s">
        <v>175</v>
      </c>
      <c r="D30" s="157"/>
      <c r="E30" s="158">
        <v>71.400000000000006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129</v>
      </c>
      <c r="AH30" s="147">
        <v>5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6" t="s">
        <v>176</v>
      </c>
      <c r="D31" s="157"/>
      <c r="E31" s="158">
        <v>0.99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129</v>
      </c>
      <c r="AH31" s="147">
        <v>5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239"/>
      <c r="D32" s="240"/>
      <c r="E32" s="240"/>
      <c r="F32" s="240"/>
      <c r="G32" s="240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66">
        <v>6</v>
      </c>
      <c r="B33" s="167" t="s">
        <v>177</v>
      </c>
      <c r="C33" s="175" t="s">
        <v>178</v>
      </c>
      <c r="D33" s="168" t="s">
        <v>151</v>
      </c>
      <c r="E33" s="169">
        <v>34.69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71">
        <v>0</v>
      </c>
      <c r="O33" s="171">
        <f>ROUND(E33*N33,2)</f>
        <v>0</v>
      </c>
      <c r="P33" s="171">
        <v>0</v>
      </c>
      <c r="Q33" s="171">
        <f>ROUND(E33*P33,2)</f>
        <v>0</v>
      </c>
      <c r="R33" s="171" t="s">
        <v>152</v>
      </c>
      <c r="S33" s="171" t="s">
        <v>133</v>
      </c>
      <c r="T33" s="172" t="s">
        <v>133</v>
      </c>
      <c r="U33" s="156">
        <v>0.01</v>
      </c>
      <c r="V33" s="156">
        <f>ROUND(E33*U33,2)</f>
        <v>0.35</v>
      </c>
      <c r="W33" s="156"/>
      <c r="X33" s="156" t="s">
        <v>153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154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248" t="s">
        <v>179</v>
      </c>
      <c r="D34" s="249"/>
      <c r="E34" s="249"/>
      <c r="F34" s="249"/>
      <c r="G34" s="249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156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175</v>
      </c>
      <c r="D35" s="157"/>
      <c r="E35" s="158">
        <v>71.400000000000006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129</v>
      </c>
      <c r="AH35" s="147">
        <v>5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76" t="s">
        <v>176</v>
      </c>
      <c r="D36" s="157"/>
      <c r="E36" s="158">
        <v>0.99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129</v>
      </c>
      <c r="AH36" s="147">
        <v>5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76" t="s">
        <v>180</v>
      </c>
      <c r="D37" s="157"/>
      <c r="E37" s="158">
        <v>-37.700000000000003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129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239"/>
      <c r="D38" s="240"/>
      <c r="E38" s="240"/>
      <c r="F38" s="240"/>
      <c r="G38" s="240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33.75" outlineLevel="1" x14ac:dyDescent="0.2">
      <c r="A39" s="166">
        <v>7</v>
      </c>
      <c r="B39" s="167" t="s">
        <v>181</v>
      </c>
      <c r="C39" s="175" t="s">
        <v>182</v>
      </c>
      <c r="D39" s="168" t="s">
        <v>151</v>
      </c>
      <c r="E39" s="169">
        <v>520.35</v>
      </c>
      <c r="F39" s="170"/>
      <c r="G39" s="171">
        <f>ROUND(E39*F39,2)</f>
        <v>0</v>
      </c>
      <c r="H39" s="170"/>
      <c r="I39" s="171">
        <f>ROUND(E39*H39,2)</f>
        <v>0</v>
      </c>
      <c r="J39" s="170"/>
      <c r="K39" s="171">
        <f>ROUND(E39*J39,2)</f>
        <v>0</v>
      </c>
      <c r="L39" s="171">
        <v>21</v>
      </c>
      <c r="M39" s="171">
        <f>G39*(1+L39/100)</f>
        <v>0</v>
      </c>
      <c r="N39" s="171">
        <v>0</v>
      </c>
      <c r="O39" s="171">
        <f>ROUND(E39*N39,2)</f>
        <v>0</v>
      </c>
      <c r="P39" s="171">
        <v>0</v>
      </c>
      <c r="Q39" s="171">
        <f>ROUND(E39*P39,2)</f>
        <v>0</v>
      </c>
      <c r="R39" s="171" t="s">
        <v>152</v>
      </c>
      <c r="S39" s="171" t="s">
        <v>133</v>
      </c>
      <c r="T39" s="172" t="s">
        <v>133</v>
      </c>
      <c r="U39" s="156">
        <v>0</v>
      </c>
      <c r="V39" s="156">
        <f>ROUND(E39*U39,2)</f>
        <v>0</v>
      </c>
      <c r="W39" s="156"/>
      <c r="X39" s="156" t="s">
        <v>153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154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48" t="s">
        <v>179</v>
      </c>
      <c r="D40" s="249"/>
      <c r="E40" s="249"/>
      <c r="F40" s="249"/>
      <c r="G40" s="249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47"/>
      <c r="Z40" s="147"/>
      <c r="AA40" s="147"/>
      <c r="AB40" s="147"/>
      <c r="AC40" s="147"/>
      <c r="AD40" s="147"/>
      <c r="AE40" s="147"/>
      <c r="AF40" s="147"/>
      <c r="AG40" s="147" t="s">
        <v>156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76" t="s">
        <v>183</v>
      </c>
      <c r="D41" s="157"/>
      <c r="E41" s="158">
        <v>520.35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129</v>
      </c>
      <c r="AH41" s="147">
        <v>5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39"/>
      <c r="D42" s="240"/>
      <c r="E42" s="240"/>
      <c r="F42" s="240"/>
      <c r="G42" s="240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66">
        <v>8</v>
      </c>
      <c r="B43" s="167" t="s">
        <v>184</v>
      </c>
      <c r="C43" s="175" t="s">
        <v>185</v>
      </c>
      <c r="D43" s="168" t="s">
        <v>151</v>
      </c>
      <c r="E43" s="169">
        <v>37.700000000000003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71">
        <v>0</v>
      </c>
      <c r="O43" s="171">
        <f>ROUND(E43*N43,2)</f>
        <v>0</v>
      </c>
      <c r="P43" s="171">
        <v>0</v>
      </c>
      <c r="Q43" s="171">
        <f>ROUND(E43*P43,2)</f>
        <v>0</v>
      </c>
      <c r="R43" s="171" t="s">
        <v>152</v>
      </c>
      <c r="S43" s="171" t="s">
        <v>133</v>
      </c>
      <c r="T43" s="172" t="s">
        <v>133</v>
      </c>
      <c r="U43" s="156">
        <v>0.2</v>
      </c>
      <c r="V43" s="156">
        <f>ROUND(E43*U43,2)</f>
        <v>7.54</v>
      </c>
      <c r="W43" s="156"/>
      <c r="X43" s="156" t="s">
        <v>153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154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48" t="s">
        <v>186</v>
      </c>
      <c r="D44" s="249"/>
      <c r="E44" s="249"/>
      <c r="F44" s="249"/>
      <c r="G44" s="249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47"/>
      <c r="Z44" s="147"/>
      <c r="AA44" s="147"/>
      <c r="AB44" s="147"/>
      <c r="AC44" s="147"/>
      <c r="AD44" s="147"/>
      <c r="AE44" s="147"/>
      <c r="AF44" s="147"/>
      <c r="AG44" s="147" t="s">
        <v>156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76" t="s">
        <v>187</v>
      </c>
      <c r="D45" s="157"/>
      <c r="E45" s="158">
        <v>37.700000000000003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7"/>
      <c r="Z45" s="147"/>
      <c r="AA45" s="147"/>
      <c r="AB45" s="147"/>
      <c r="AC45" s="147"/>
      <c r="AD45" s="147"/>
      <c r="AE45" s="147"/>
      <c r="AF45" s="147"/>
      <c r="AG45" s="147" t="s">
        <v>129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239"/>
      <c r="D46" s="240"/>
      <c r="E46" s="240"/>
      <c r="F46" s="240"/>
      <c r="G46" s="240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130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66">
        <v>9</v>
      </c>
      <c r="B47" s="167" t="s">
        <v>188</v>
      </c>
      <c r="C47" s="175" t="s">
        <v>189</v>
      </c>
      <c r="D47" s="168" t="s">
        <v>151</v>
      </c>
      <c r="E47" s="169">
        <v>13.1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71">
        <v>0</v>
      </c>
      <c r="O47" s="171">
        <f>ROUND(E47*N47,2)</f>
        <v>0</v>
      </c>
      <c r="P47" s="171">
        <v>0</v>
      </c>
      <c r="Q47" s="171">
        <f>ROUND(E47*P47,2)</f>
        <v>0</v>
      </c>
      <c r="R47" s="171" t="s">
        <v>152</v>
      </c>
      <c r="S47" s="171" t="s">
        <v>133</v>
      </c>
      <c r="T47" s="172" t="s">
        <v>133</v>
      </c>
      <c r="U47" s="156">
        <v>1.59</v>
      </c>
      <c r="V47" s="156">
        <f>ROUND(E47*U47,2)</f>
        <v>20.83</v>
      </c>
      <c r="W47" s="156"/>
      <c r="X47" s="156" t="s">
        <v>153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154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54"/>
      <c r="B48" s="155"/>
      <c r="C48" s="248" t="s">
        <v>190</v>
      </c>
      <c r="D48" s="249"/>
      <c r="E48" s="249"/>
      <c r="F48" s="249"/>
      <c r="G48" s="249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156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80" t="str">
        <f>C48</f>
        <v>sypaninou z vhodných hornin tř. 1 - 4 nebo materiálem připraveným podél výkopu ve vzdálenosti do 3 m od jeho kraje, pro jakoukoliv hloubku výkopu a jakoukoliv míru zhutnění,</v>
      </c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76" t="s">
        <v>191</v>
      </c>
      <c r="D49" s="157"/>
      <c r="E49" s="158">
        <v>13.1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129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239"/>
      <c r="D50" s="240"/>
      <c r="E50" s="240"/>
      <c r="F50" s="240"/>
      <c r="G50" s="240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47"/>
      <c r="Z50" s="147"/>
      <c r="AA50" s="147"/>
      <c r="AB50" s="147"/>
      <c r="AC50" s="147"/>
      <c r="AD50" s="147"/>
      <c r="AE50" s="147"/>
      <c r="AF50" s="147"/>
      <c r="AG50" s="147" t="s">
        <v>130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66">
        <v>10</v>
      </c>
      <c r="B51" s="167" t="s">
        <v>192</v>
      </c>
      <c r="C51" s="175" t="s">
        <v>193</v>
      </c>
      <c r="D51" s="168" t="s">
        <v>151</v>
      </c>
      <c r="E51" s="169">
        <v>2.9750999999999999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71">
        <v>0</v>
      </c>
      <c r="O51" s="171">
        <f>ROUND(E51*N51,2)</f>
        <v>0</v>
      </c>
      <c r="P51" s="171">
        <v>0</v>
      </c>
      <c r="Q51" s="171">
        <f>ROUND(E51*P51,2)</f>
        <v>0</v>
      </c>
      <c r="R51" s="171" t="s">
        <v>152</v>
      </c>
      <c r="S51" s="171" t="s">
        <v>133</v>
      </c>
      <c r="T51" s="172" t="s">
        <v>133</v>
      </c>
      <c r="U51" s="156">
        <v>2.2000000000000002</v>
      </c>
      <c r="V51" s="156">
        <f>ROUND(E51*U51,2)</f>
        <v>6.55</v>
      </c>
      <c r="W51" s="156"/>
      <c r="X51" s="156" t="s">
        <v>153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54"/>
      <c r="B52" s="155"/>
      <c r="C52" s="248" t="s">
        <v>194</v>
      </c>
      <c r="D52" s="249"/>
      <c r="E52" s="249"/>
      <c r="F52" s="249"/>
      <c r="G52" s="249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156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80" t="str">
        <f>C52</f>
        <v>sypaninou z vhodných hornin tř. 1 - 4 nebo materiálem, uloženým ve vzdálenosti do 30 m od vnějšího kraje objektu, pro jakoukoliv míru zhutnění,</v>
      </c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76" t="s">
        <v>195</v>
      </c>
      <c r="D53" s="157"/>
      <c r="E53" s="158">
        <v>2.9750999999999999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129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239"/>
      <c r="D54" s="240"/>
      <c r="E54" s="240"/>
      <c r="F54" s="240"/>
      <c r="G54" s="240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47"/>
      <c r="Z54" s="147"/>
      <c r="AA54" s="147"/>
      <c r="AB54" s="147"/>
      <c r="AC54" s="147"/>
      <c r="AD54" s="147"/>
      <c r="AE54" s="147"/>
      <c r="AF54" s="147"/>
      <c r="AG54" s="147" t="s">
        <v>130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66">
        <v>11</v>
      </c>
      <c r="B55" s="167" t="s">
        <v>196</v>
      </c>
      <c r="C55" s="175" t="s">
        <v>197</v>
      </c>
      <c r="D55" s="168" t="s">
        <v>198</v>
      </c>
      <c r="E55" s="169">
        <v>68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71">
        <v>0</v>
      </c>
      <c r="O55" s="171">
        <f>ROUND(E55*N55,2)</f>
        <v>0</v>
      </c>
      <c r="P55" s="171">
        <v>0</v>
      </c>
      <c r="Q55" s="171">
        <f>ROUND(E55*P55,2)</f>
        <v>0</v>
      </c>
      <c r="R55" s="171" t="s">
        <v>199</v>
      </c>
      <c r="S55" s="171" t="s">
        <v>133</v>
      </c>
      <c r="T55" s="172" t="s">
        <v>133</v>
      </c>
      <c r="U55" s="156">
        <v>0.06</v>
      </c>
      <c r="V55" s="156">
        <f>ROUND(E55*U55,2)</f>
        <v>4.08</v>
      </c>
      <c r="W55" s="156"/>
      <c r="X55" s="156" t="s">
        <v>153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154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248" t="s">
        <v>200</v>
      </c>
      <c r="D56" s="249"/>
      <c r="E56" s="249"/>
      <c r="F56" s="249"/>
      <c r="G56" s="249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47"/>
      <c r="Z56" s="147"/>
      <c r="AA56" s="147"/>
      <c r="AB56" s="147"/>
      <c r="AC56" s="147"/>
      <c r="AD56" s="147"/>
      <c r="AE56" s="147"/>
      <c r="AF56" s="147"/>
      <c r="AG56" s="147" t="s">
        <v>156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76" t="s">
        <v>201</v>
      </c>
      <c r="D57" s="157"/>
      <c r="E57" s="158">
        <v>68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129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239"/>
      <c r="D58" s="240"/>
      <c r="E58" s="240"/>
      <c r="F58" s="240"/>
      <c r="G58" s="240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66">
        <v>12</v>
      </c>
      <c r="B59" s="167" t="s">
        <v>202</v>
      </c>
      <c r="C59" s="175" t="s">
        <v>203</v>
      </c>
      <c r="D59" s="168" t="s">
        <v>198</v>
      </c>
      <c r="E59" s="169">
        <v>68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1">
        <f>G59*(1+L59/100)</f>
        <v>0</v>
      </c>
      <c r="N59" s="171">
        <v>0</v>
      </c>
      <c r="O59" s="171">
        <f>ROUND(E59*N59,2)</f>
        <v>0</v>
      </c>
      <c r="P59" s="171">
        <v>0</v>
      </c>
      <c r="Q59" s="171">
        <f>ROUND(E59*P59,2)</f>
        <v>0</v>
      </c>
      <c r="R59" s="171" t="s">
        <v>152</v>
      </c>
      <c r="S59" s="171" t="s">
        <v>133</v>
      </c>
      <c r="T59" s="172" t="s">
        <v>133</v>
      </c>
      <c r="U59" s="156">
        <v>0.25</v>
      </c>
      <c r="V59" s="156">
        <f>ROUND(E59*U59,2)</f>
        <v>17</v>
      </c>
      <c r="W59" s="156"/>
      <c r="X59" s="156" t="s">
        <v>153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154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2.5" outlineLevel="1" x14ac:dyDescent="0.2">
      <c r="A60" s="154"/>
      <c r="B60" s="155"/>
      <c r="C60" s="248" t="s">
        <v>204</v>
      </c>
      <c r="D60" s="249"/>
      <c r="E60" s="249"/>
      <c r="F60" s="249"/>
      <c r="G60" s="249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47"/>
      <c r="Z60" s="147"/>
      <c r="AA60" s="147"/>
      <c r="AB60" s="147"/>
      <c r="AC60" s="147"/>
      <c r="AD60" s="147"/>
      <c r="AE60" s="147"/>
      <c r="AF60" s="147"/>
      <c r="AG60" s="147" t="s">
        <v>156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80" t="str">
        <f>C60</f>
        <v>s případným nutným přemístěním hromad nebo dočasných skládek na místo potřeby ze vzdálenosti do 30 m, v rovině nebo ve svahu do 1 : 5,</v>
      </c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76" t="s">
        <v>205</v>
      </c>
      <c r="D61" s="157"/>
      <c r="E61" s="158">
        <v>68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129</v>
      </c>
      <c r="AH61" s="147">
        <v>5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239"/>
      <c r="D62" s="240"/>
      <c r="E62" s="240"/>
      <c r="F62" s="240"/>
      <c r="G62" s="240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47"/>
      <c r="Z62" s="147"/>
      <c r="AA62" s="147"/>
      <c r="AB62" s="147"/>
      <c r="AC62" s="147"/>
      <c r="AD62" s="147"/>
      <c r="AE62" s="147"/>
      <c r="AF62" s="147"/>
      <c r="AG62" s="147" t="s">
        <v>130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66">
        <v>13</v>
      </c>
      <c r="B63" s="167" t="s">
        <v>206</v>
      </c>
      <c r="C63" s="175" t="s">
        <v>207</v>
      </c>
      <c r="D63" s="168" t="s">
        <v>151</v>
      </c>
      <c r="E63" s="169">
        <v>34.69</v>
      </c>
      <c r="F63" s="170"/>
      <c r="G63" s="171">
        <f>ROUND(E63*F63,2)</f>
        <v>0</v>
      </c>
      <c r="H63" s="170"/>
      <c r="I63" s="171">
        <f>ROUND(E63*H63,2)</f>
        <v>0</v>
      </c>
      <c r="J63" s="170"/>
      <c r="K63" s="171">
        <f>ROUND(E63*J63,2)</f>
        <v>0</v>
      </c>
      <c r="L63" s="171">
        <v>21</v>
      </c>
      <c r="M63" s="171">
        <f>G63*(1+L63/100)</f>
        <v>0</v>
      </c>
      <c r="N63" s="171">
        <v>0</v>
      </c>
      <c r="O63" s="171">
        <f>ROUND(E63*N63,2)</f>
        <v>0</v>
      </c>
      <c r="P63" s="171">
        <v>0</v>
      </c>
      <c r="Q63" s="171">
        <f>ROUND(E63*P63,2)</f>
        <v>0</v>
      </c>
      <c r="R63" s="171" t="s">
        <v>152</v>
      </c>
      <c r="S63" s="171" t="s">
        <v>133</v>
      </c>
      <c r="T63" s="172" t="s">
        <v>133</v>
      </c>
      <c r="U63" s="156">
        <v>0</v>
      </c>
      <c r="V63" s="156">
        <f>ROUND(E63*U63,2)</f>
        <v>0</v>
      </c>
      <c r="W63" s="156"/>
      <c r="X63" s="156" t="s">
        <v>153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154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6" t="s">
        <v>208</v>
      </c>
      <c r="D64" s="157"/>
      <c r="E64" s="158">
        <v>34.69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129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239"/>
      <c r="D65" s="240"/>
      <c r="E65" s="240"/>
      <c r="F65" s="240"/>
      <c r="G65" s="240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130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6">
        <v>14</v>
      </c>
      <c r="B66" s="167" t="s">
        <v>209</v>
      </c>
      <c r="C66" s="175" t="s">
        <v>210</v>
      </c>
      <c r="D66" s="168" t="s">
        <v>211</v>
      </c>
      <c r="E66" s="169">
        <v>2.04</v>
      </c>
      <c r="F66" s="170"/>
      <c r="G66" s="171">
        <f>ROUND(E66*F66,2)</f>
        <v>0</v>
      </c>
      <c r="H66" s="170"/>
      <c r="I66" s="171">
        <f>ROUND(E66*H66,2)</f>
        <v>0</v>
      </c>
      <c r="J66" s="170"/>
      <c r="K66" s="171">
        <f>ROUND(E66*J66,2)</f>
        <v>0</v>
      </c>
      <c r="L66" s="171">
        <v>21</v>
      </c>
      <c r="M66" s="171">
        <f>G66*(1+L66/100)</f>
        <v>0</v>
      </c>
      <c r="N66" s="171">
        <v>1E-3</v>
      </c>
      <c r="O66" s="171">
        <f>ROUND(E66*N66,2)</f>
        <v>0</v>
      </c>
      <c r="P66" s="171">
        <v>0</v>
      </c>
      <c r="Q66" s="171">
        <f>ROUND(E66*P66,2)</f>
        <v>0</v>
      </c>
      <c r="R66" s="171" t="s">
        <v>212</v>
      </c>
      <c r="S66" s="171" t="s">
        <v>133</v>
      </c>
      <c r="T66" s="172" t="s">
        <v>133</v>
      </c>
      <c r="U66" s="156">
        <v>0</v>
      </c>
      <c r="V66" s="156">
        <f>ROUND(E66*U66,2)</f>
        <v>0</v>
      </c>
      <c r="W66" s="156"/>
      <c r="X66" s="156" t="s">
        <v>213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214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6" t="s">
        <v>215</v>
      </c>
      <c r="D67" s="157"/>
      <c r="E67" s="158">
        <v>2.04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129</v>
      </c>
      <c r="AH67" s="147">
        <v>5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239"/>
      <c r="D68" s="240"/>
      <c r="E68" s="240"/>
      <c r="F68" s="240"/>
      <c r="G68" s="240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130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66">
        <v>15</v>
      </c>
      <c r="B69" s="167" t="s">
        <v>216</v>
      </c>
      <c r="C69" s="175" t="s">
        <v>217</v>
      </c>
      <c r="D69" s="168" t="s">
        <v>218</v>
      </c>
      <c r="E69" s="169">
        <v>35.365220000000001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1">
        <f>G69*(1+L69/100)</f>
        <v>0</v>
      </c>
      <c r="N69" s="171">
        <v>1</v>
      </c>
      <c r="O69" s="171">
        <f>ROUND(E69*N69,2)</f>
        <v>35.369999999999997</v>
      </c>
      <c r="P69" s="171">
        <v>0</v>
      </c>
      <c r="Q69" s="171">
        <f>ROUND(E69*P69,2)</f>
        <v>0</v>
      </c>
      <c r="R69" s="171" t="s">
        <v>212</v>
      </c>
      <c r="S69" s="171" t="s">
        <v>133</v>
      </c>
      <c r="T69" s="172" t="s">
        <v>133</v>
      </c>
      <c r="U69" s="156">
        <v>0</v>
      </c>
      <c r="V69" s="156">
        <f>ROUND(E69*U69,2)</f>
        <v>0</v>
      </c>
      <c r="W69" s="156"/>
      <c r="X69" s="156" t="s">
        <v>213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214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76" t="s">
        <v>219</v>
      </c>
      <c r="D70" s="157"/>
      <c r="E70" s="158">
        <v>28.82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129</v>
      </c>
      <c r="AH70" s="147">
        <v>5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220</v>
      </c>
      <c r="D71" s="157"/>
      <c r="E71" s="158">
        <v>6.5452199999999996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129</v>
      </c>
      <c r="AH71" s="147">
        <v>5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239"/>
      <c r="D72" s="240"/>
      <c r="E72" s="240"/>
      <c r="F72" s="240"/>
      <c r="G72" s="240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x14ac:dyDescent="0.2">
      <c r="A73" s="160" t="s">
        <v>119</v>
      </c>
      <c r="B73" s="161" t="s">
        <v>75</v>
      </c>
      <c r="C73" s="174" t="s">
        <v>76</v>
      </c>
      <c r="D73" s="162"/>
      <c r="E73" s="163"/>
      <c r="F73" s="164"/>
      <c r="G73" s="164">
        <f>SUMIF(AG74:AG91,"&lt;&gt;NOR",G74:G91)</f>
        <v>0</v>
      </c>
      <c r="H73" s="164"/>
      <c r="I73" s="164">
        <f>SUM(I74:I91)</f>
        <v>0</v>
      </c>
      <c r="J73" s="164"/>
      <c r="K73" s="164">
        <f>SUM(K74:K91)</f>
        <v>0</v>
      </c>
      <c r="L73" s="164"/>
      <c r="M73" s="164">
        <f>SUM(M74:M91)</f>
        <v>0</v>
      </c>
      <c r="N73" s="164"/>
      <c r="O73" s="164">
        <f>SUM(O74:O91)</f>
        <v>26.220000000000002</v>
      </c>
      <c r="P73" s="164"/>
      <c r="Q73" s="164">
        <f>SUM(Q74:Q91)</f>
        <v>0</v>
      </c>
      <c r="R73" s="164"/>
      <c r="S73" s="164"/>
      <c r="T73" s="165"/>
      <c r="U73" s="159"/>
      <c r="V73" s="159">
        <f>SUM(V74:V91)</f>
        <v>19.82</v>
      </c>
      <c r="W73" s="159"/>
      <c r="X73" s="159"/>
      <c r="AG73" t="s">
        <v>120</v>
      </c>
    </row>
    <row r="74" spans="1:60" outlineLevel="1" x14ac:dyDescent="0.2">
      <c r="A74" s="166">
        <v>16</v>
      </c>
      <c r="B74" s="167" t="s">
        <v>221</v>
      </c>
      <c r="C74" s="175" t="s">
        <v>222</v>
      </c>
      <c r="D74" s="168" t="s">
        <v>151</v>
      </c>
      <c r="E74" s="169">
        <v>13.6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1">
        <f>G74*(1+L74/100)</f>
        <v>0</v>
      </c>
      <c r="N74" s="171">
        <v>1.665</v>
      </c>
      <c r="O74" s="171">
        <f>ROUND(E74*N74,2)</f>
        <v>22.64</v>
      </c>
      <c r="P74" s="171">
        <v>0</v>
      </c>
      <c r="Q74" s="171">
        <f>ROUND(E74*P74,2)</f>
        <v>0</v>
      </c>
      <c r="R74" s="171" t="s">
        <v>223</v>
      </c>
      <c r="S74" s="171" t="s">
        <v>133</v>
      </c>
      <c r="T74" s="172" t="s">
        <v>133</v>
      </c>
      <c r="U74" s="156">
        <v>0.92</v>
      </c>
      <c r="V74" s="156">
        <f>ROUND(E74*U74,2)</f>
        <v>12.51</v>
      </c>
      <c r="W74" s="156"/>
      <c r="X74" s="156" t="s">
        <v>153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154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248" t="s">
        <v>224</v>
      </c>
      <c r="D75" s="249"/>
      <c r="E75" s="249"/>
      <c r="F75" s="249"/>
      <c r="G75" s="249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156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6" t="s">
        <v>225</v>
      </c>
      <c r="D76" s="157"/>
      <c r="E76" s="158">
        <v>13.6</v>
      </c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129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239"/>
      <c r="D77" s="240"/>
      <c r="E77" s="240"/>
      <c r="F77" s="240"/>
      <c r="G77" s="240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130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2.5" outlineLevel="1" x14ac:dyDescent="0.2">
      <c r="A78" s="166">
        <v>17</v>
      </c>
      <c r="B78" s="167" t="s">
        <v>226</v>
      </c>
      <c r="C78" s="175" t="s">
        <v>227</v>
      </c>
      <c r="D78" s="168" t="s">
        <v>198</v>
      </c>
      <c r="E78" s="169">
        <v>48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71">
        <v>3.5E-4</v>
      </c>
      <c r="O78" s="171">
        <f>ROUND(E78*N78,2)</f>
        <v>0.02</v>
      </c>
      <c r="P78" s="171">
        <v>0</v>
      </c>
      <c r="Q78" s="171">
        <f>ROUND(E78*P78,2)</f>
        <v>0</v>
      </c>
      <c r="R78" s="171" t="s">
        <v>223</v>
      </c>
      <c r="S78" s="171" t="s">
        <v>133</v>
      </c>
      <c r="T78" s="172" t="s">
        <v>133</v>
      </c>
      <c r="U78" s="156">
        <v>8.8999999999999996E-2</v>
      </c>
      <c r="V78" s="156">
        <f>ROUND(E78*U78,2)</f>
        <v>4.2699999999999996</v>
      </c>
      <c r="W78" s="156"/>
      <c r="X78" s="156" t="s">
        <v>153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154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248" t="s">
        <v>228</v>
      </c>
      <c r="D79" s="249"/>
      <c r="E79" s="249"/>
      <c r="F79" s="249"/>
      <c r="G79" s="249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156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229</v>
      </c>
      <c r="D80" s="157"/>
      <c r="E80" s="158">
        <v>48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47"/>
      <c r="Z80" s="147"/>
      <c r="AA80" s="147"/>
      <c r="AB80" s="147"/>
      <c r="AC80" s="147"/>
      <c r="AD80" s="147"/>
      <c r="AE80" s="147"/>
      <c r="AF80" s="147"/>
      <c r="AG80" s="147" t="s">
        <v>129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239"/>
      <c r="D81" s="240"/>
      <c r="E81" s="240"/>
      <c r="F81" s="240"/>
      <c r="G81" s="240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130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66">
        <v>18</v>
      </c>
      <c r="B82" s="167" t="s">
        <v>230</v>
      </c>
      <c r="C82" s="175" t="s">
        <v>231</v>
      </c>
      <c r="D82" s="168" t="s">
        <v>232</v>
      </c>
      <c r="E82" s="169">
        <v>16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71">
        <v>0.22106999999999999</v>
      </c>
      <c r="O82" s="171">
        <f>ROUND(E82*N82,2)</f>
        <v>3.54</v>
      </c>
      <c r="P82" s="171">
        <v>0</v>
      </c>
      <c r="Q82" s="171">
        <f>ROUND(E82*P82,2)</f>
        <v>0</v>
      </c>
      <c r="R82" s="171" t="s">
        <v>233</v>
      </c>
      <c r="S82" s="171" t="s">
        <v>133</v>
      </c>
      <c r="T82" s="172" t="s">
        <v>133</v>
      </c>
      <c r="U82" s="156">
        <v>0.19</v>
      </c>
      <c r="V82" s="156">
        <f>ROUND(E82*U82,2)</f>
        <v>3.04</v>
      </c>
      <c r="W82" s="156"/>
      <c r="X82" s="156" t="s">
        <v>153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154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248" t="s">
        <v>234</v>
      </c>
      <c r="D83" s="249"/>
      <c r="E83" s="249"/>
      <c r="F83" s="249"/>
      <c r="G83" s="249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156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80" t="str">
        <f>C83</f>
        <v>se zřízením štěrkopískového lože pod trubky a s jejich obsypem v průměrném celkovém množství do 0,15 m3/m,</v>
      </c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6" t="s">
        <v>235</v>
      </c>
      <c r="D84" s="157"/>
      <c r="E84" s="158">
        <v>16</v>
      </c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129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239"/>
      <c r="D85" s="240"/>
      <c r="E85" s="240"/>
      <c r="F85" s="240"/>
      <c r="G85" s="240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66">
        <v>19</v>
      </c>
      <c r="B86" s="167" t="s">
        <v>236</v>
      </c>
      <c r="C86" s="175" t="s">
        <v>237</v>
      </c>
      <c r="D86" s="168" t="s">
        <v>232</v>
      </c>
      <c r="E86" s="169">
        <v>16.48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71">
        <v>5.9999999999999995E-4</v>
      </c>
      <c r="O86" s="171">
        <f>ROUND(E86*N86,2)</f>
        <v>0.01</v>
      </c>
      <c r="P86" s="171">
        <v>0</v>
      </c>
      <c r="Q86" s="171">
        <f>ROUND(E86*P86,2)</f>
        <v>0</v>
      </c>
      <c r="R86" s="171" t="s">
        <v>212</v>
      </c>
      <c r="S86" s="171" t="s">
        <v>133</v>
      </c>
      <c r="T86" s="172" t="s">
        <v>133</v>
      </c>
      <c r="U86" s="156">
        <v>0</v>
      </c>
      <c r="V86" s="156">
        <f>ROUND(E86*U86,2)</f>
        <v>0</v>
      </c>
      <c r="W86" s="156"/>
      <c r="X86" s="156" t="s">
        <v>213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214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76" t="s">
        <v>238</v>
      </c>
      <c r="D87" s="157"/>
      <c r="E87" s="158">
        <v>16.48</v>
      </c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129</v>
      </c>
      <c r="AH87" s="147">
        <v>5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239"/>
      <c r="D88" s="240"/>
      <c r="E88" s="240"/>
      <c r="F88" s="240"/>
      <c r="G88" s="240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130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t="22.5" outlineLevel="1" x14ac:dyDescent="0.2">
      <c r="A89" s="166">
        <v>20</v>
      </c>
      <c r="B89" s="167" t="s">
        <v>239</v>
      </c>
      <c r="C89" s="175" t="s">
        <v>240</v>
      </c>
      <c r="D89" s="168" t="s">
        <v>198</v>
      </c>
      <c r="E89" s="169">
        <v>52.8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1">
        <f>G89*(1+L89/100)</f>
        <v>0</v>
      </c>
      <c r="N89" s="171">
        <v>2.5000000000000001E-4</v>
      </c>
      <c r="O89" s="171">
        <f>ROUND(E89*N89,2)</f>
        <v>0.01</v>
      </c>
      <c r="P89" s="171">
        <v>0</v>
      </c>
      <c r="Q89" s="171">
        <f>ROUND(E89*P89,2)</f>
        <v>0</v>
      </c>
      <c r="R89" s="171" t="s">
        <v>212</v>
      </c>
      <c r="S89" s="171" t="s">
        <v>133</v>
      </c>
      <c r="T89" s="172" t="s">
        <v>133</v>
      </c>
      <c r="U89" s="156">
        <v>0</v>
      </c>
      <c r="V89" s="156">
        <f>ROUND(E89*U89,2)</f>
        <v>0</v>
      </c>
      <c r="W89" s="156"/>
      <c r="X89" s="156" t="s">
        <v>213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214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76" t="s">
        <v>241</v>
      </c>
      <c r="D90" s="157"/>
      <c r="E90" s="158">
        <v>52.8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129</v>
      </c>
      <c r="AH90" s="147">
        <v>5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239"/>
      <c r="D91" s="240"/>
      <c r="E91" s="240"/>
      <c r="F91" s="240"/>
      <c r="G91" s="240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130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x14ac:dyDescent="0.2">
      <c r="A92" s="160" t="s">
        <v>119</v>
      </c>
      <c r="B92" s="161" t="s">
        <v>77</v>
      </c>
      <c r="C92" s="174" t="s">
        <v>78</v>
      </c>
      <c r="D92" s="162"/>
      <c r="E92" s="163"/>
      <c r="F92" s="164"/>
      <c r="G92" s="164">
        <f>SUMIF(AG93:AG113,"&lt;&gt;NOR",G93:G113)</f>
        <v>0</v>
      </c>
      <c r="H92" s="164"/>
      <c r="I92" s="164">
        <f>SUM(I93:I113)</f>
        <v>0</v>
      </c>
      <c r="J92" s="164"/>
      <c r="K92" s="164">
        <f>SUM(K93:K113)</f>
        <v>0</v>
      </c>
      <c r="L92" s="164"/>
      <c r="M92" s="164">
        <f>SUM(M93:M113)</f>
        <v>0</v>
      </c>
      <c r="N92" s="164"/>
      <c r="O92" s="164">
        <f>SUM(O93:O113)</f>
        <v>9.5499999999999989</v>
      </c>
      <c r="P92" s="164"/>
      <c r="Q92" s="164">
        <f>SUM(Q93:Q113)</f>
        <v>0</v>
      </c>
      <c r="R92" s="164"/>
      <c r="S92" s="164"/>
      <c r="T92" s="165"/>
      <c r="U92" s="159"/>
      <c r="V92" s="159">
        <f>SUM(V93:V113)</f>
        <v>8.68</v>
      </c>
      <c r="W92" s="159"/>
      <c r="X92" s="159"/>
      <c r="AG92" t="s">
        <v>120</v>
      </c>
    </row>
    <row r="93" spans="1:60" outlineLevel="1" x14ac:dyDescent="0.2">
      <c r="A93" s="166">
        <v>21</v>
      </c>
      <c r="B93" s="167" t="s">
        <v>242</v>
      </c>
      <c r="C93" s="175" t="s">
        <v>243</v>
      </c>
      <c r="D93" s="168" t="s">
        <v>151</v>
      </c>
      <c r="E93" s="169">
        <v>1.25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71">
        <v>1.7034</v>
      </c>
      <c r="O93" s="171">
        <f>ROUND(E93*N93,2)</f>
        <v>2.13</v>
      </c>
      <c r="P93" s="171">
        <v>0</v>
      </c>
      <c r="Q93" s="171">
        <f>ROUND(E93*P93,2)</f>
        <v>0</v>
      </c>
      <c r="R93" s="171" t="s">
        <v>233</v>
      </c>
      <c r="S93" s="171" t="s">
        <v>133</v>
      </c>
      <c r="T93" s="172" t="s">
        <v>133</v>
      </c>
      <c r="U93" s="156">
        <v>1.3</v>
      </c>
      <c r="V93" s="156">
        <f>ROUND(E93*U93,2)</f>
        <v>1.63</v>
      </c>
      <c r="W93" s="156"/>
      <c r="X93" s="156" t="s">
        <v>153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154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248" t="s">
        <v>244</v>
      </c>
      <c r="D94" s="249"/>
      <c r="E94" s="249"/>
      <c r="F94" s="249"/>
      <c r="G94" s="249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156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76" t="s">
        <v>245</v>
      </c>
      <c r="D95" s="157"/>
      <c r="E95" s="158">
        <v>1.25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129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239"/>
      <c r="D96" s="240"/>
      <c r="E96" s="240"/>
      <c r="F96" s="240"/>
      <c r="G96" s="240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130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22</v>
      </c>
      <c r="B97" s="167" t="s">
        <v>246</v>
      </c>
      <c r="C97" s="175" t="s">
        <v>247</v>
      </c>
      <c r="D97" s="168" t="s">
        <v>151</v>
      </c>
      <c r="E97" s="169">
        <v>3.5219999999999998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1">
        <f>G97*(1+L97/100)</f>
        <v>0</v>
      </c>
      <c r="N97" s="171">
        <v>1.8907700000000001</v>
      </c>
      <c r="O97" s="171">
        <f>ROUND(E97*N97,2)</f>
        <v>6.66</v>
      </c>
      <c r="P97" s="171">
        <v>0</v>
      </c>
      <c r="Q97" s="171">
        <f>ROUND(E97*P97,2)</f>
        <v>0</v>
      </c>
      <c r="R97" s="171" t="s">
        <v>233</v>
      </c>
      <c r="S97" s="171" t="s">
        <v>133</v>
      </c>
      <c r="T97" s="172" t="s">
        <v>133</v>
      </c>
      <c r="U97" s="156">
        <v>1.7</v>
      </c>
      <c r="V97" s="156">
        <f>ROUND(E97*U97,2)</f>
        <v>5.99</v>
      </c>
      <c r="W97" s="156"/>
      <c r="X97" s="156" t="s">
        <v>153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154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248" t="s">
        <v>244</v>
      </c>
      <c r="D98" s="249"/>
      <c r="E98" s="249"/>
      <c r="F98" s="249"/>
      <c r="G98" s="249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156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76" t="s">
        <v>248</v>
      </c>
      <c r="D99" s="157"/>
      <c r="E99" s="158">
        <v>3.1139999999999999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129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76" t="s">
        <v>249</v>
      </c>
      <c r="D100" s="157"/>
      <c r="E100" s="158">
        <v>0.20799999999999999</v>
      </c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129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76" t="s">
        <v>250</v>
      </c>
      <c r="D101" s="157"/>
      <c r="E101" s="158">
        <v>0.2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129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239"/>
      <c r="D102" s="240"/>
      <c r="E102" s="240"/>
      <c r="F102" s="240"/>
      <c r="G102" s="240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130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t="22.5" outlineLevel="1" x14ac:dyDescent="0.2">
      <c r="A103" s="166">
        <v>23</v>
      </c>
      <c r="B103" s="167" t="s">
        <v>251</v>
      </c>
      <c r="C103" s="175" t="s">
        <v>252</v>
      </c>
      <c r="D103" s="168" t="s">
        <v>151</v>
      </c>
      <c r="E103" s="169">
        <v>0.3</v>
      </c>
      <c r="F103" s="170"/>
      <c r="G103" s="171">
        <f>ROUND(E103*F103,2)</f>
        <v>0</v>
      </c>
      <c r="H103" s="170"/>
      <c r="I103" s="171">
        <f>ROUND(E103*H103,2)</f>
        <v>0</v>
      </c>
      <c r="J103" s="170"/>
      <c r="K103" s="171">
        <f>ROUND(E103*J103,2)</f>
        <v>0</v>
      </c>
      <c r="L103" s="171">
        <v>21</v>
      </c>
      <c r="M103" s="171">
        <f>G103*(1+L103/100)</f>
        <v>0</v>
      </c>
      <c r="N103" s="171">
        <v>2.5</v>
      </c>
      <c r="O103" s="171">
        <f>ROUND(E103*N103,2)</f>
        <v>0.75</v>
      </c>
      <c r="P103" s="171">
        <v>0</v>
      </c>
      <c r="Q103" s="171">
        <f>ROUND(E103*P103,2)</f>
        <v>0</v>
      </c>
      <c r="R103" s="171" t="s">
        <v>233</v>
      </c>
      <c r="S103" s="171" t="s">
        <v>133</v>
      </c>
      <c r="T103" s="172" t="s">
        <v>133</v>
      </c>
      <c r="U103" s="156">
        <v>1.45</v>
      </c>
      <c r="V103" s="156">
        <f>ROUND(E103*U103,2)</f>
        <v>0.44</v>
      </c>
      <c r="W103" s="156"/>
      <c r="X103" s="156" t="s">
        <v>153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154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248" t="s">
        <v>253</v>
      </c>
      <c r="D104" s="249"/>
      <c r="E104" s="249"/>
      <c r="F104" s="249"/>
      <c r="G104" s="249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156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76" t="s">
        <v>254</v>
      </c>
      <c r="D105" s="157"/>
      <c r="E105" s="158">
        <v>0.3</v>
      </c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129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239"/>
      <c r="D106" s="240"/>
      <c r="E106" s="240"/>
      <c r="F106" s="240"/>
      <c r="G106" s="240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130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ht="22.5" outlineLevel="1" x14ac:dyDescent="0.2">
      <c r="A107" s="166">
        <v>24</v>
      </c>
      <c r="B107" s="167" t="s">
        <v>255</v>
      </c>
      <c r="C107" s="175" t="s">
        <v>256</v>
      </c>
      <c r="D107" s="168" t="s">
        <v>198</v>
      </c>
      <c r="E107" s="169">
        <v>0.75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1">
        <f>G107*(1+L107/100)</f>
        <v>0</v>
      </c>
      <c r="N107" s="171">
        <v>4.4099999999999999E-3</v>
      </c>
      <c r="O107" s="171">
        <f>ROUND(E107*N107,2)</f>
        <v>0</v>
      </c>
      <c r="P107" s="171">
        <v>0</v>
      </c>
      <c r="Q107" s="171">
        <f>ROUND(E107*P107,2)</f>
        <v>0</v>
      </c>
      <c r="R107" s="171" t="s">
        <v>233</v>
      </c>
      <c r="S107" s="171" t="s">
        <v>133</v>
      </c>
      <c r="T107" s="172" t="s">
        <v>133</v>
      </c>
      <c r="U107" s="156">
        <v>0.82099999999999995</v>
      </c>
      <c r="V107" s="156">
        <f>ROUND(E107*U107,2)</f>
        <v>0.62</v>
      </c>
      <c r="W107" s="156"/>
      <c r="X107" s="156" t="s">
        <v>153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154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248" t="s">
        <v>244</v>
      </c>
      <c r="D108" s="249"/>
      <c r="E108" s="249"/>
      <c r="F108" s="249"/>
      <c r="G108" s="249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156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76" t="s">
        <v>257</v>
      </c>
      <c r="D109" s="157"/>
      <c r="E109" s="158">
        <v>0.75</v>
      </c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129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239"/>
      <c r="D110" s="240"/>
      <c r="E110" s="240"/>
      <c r="F110" s="240"/>
      <c r="G110" s="240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130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t="22.5" outlineLevel="1" x14ac:dyDescent="0.2">
      <c r="A111" s="166">
        <v>25</v>
      </c>
      <c r="B111" s="167" t="s">
        <v>258</v>
      </c>
      <c r="C111" s="175" t="s">
        <v>259</v>
      </c>
      <c r="D111" s="168" t="s">
        <v>260</v>
      </c>
      <c r="E111" s="169">
        <v>0.4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71">
        <v>2.664E-2</v>
      </c>
      <c r="O111" s="171">
        <f>ROUND(E111*N111,2)</f>
        <v>0.01</v>
      </c>
      <c r="P111" s="171">
        <v>0</v>
      </c>
      <c r="Q111" s="171">
        <f>ROUND(E111*P111,2)</f>
        <v>0</v>
      </c>
      <c r="R111" s="171" t="s">
        <v>212</v>
      </c>
      <c r="S111" s="171" t="s">
        <v>133</v>
      </c>
      <c r="T111" s="172" t="s">
        <v>133</v>
      </c>
      <c r="U111" s="156">
        <v>0</v>
      </c>
      <c r="V111" s="156">
        <f>ROUND(E111*U111,2)</f>
        <v>0</v>
      </c>
      <c r="W111" s="156"/>
      <c r="X111" s="156" t="s">
        <v>213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214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76" t="s">
        <v>261</v>
      </c>
      <c r="D112" s="157"/>
      <c r="E112" s="158">
        <v>0.4</v>
      </c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129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239"/>
      <c r="D113" s="240"/>
      <c r="E113" s="240"/>
      <c r="F113" s="240"/>
      <c r="G113" s="240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130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x14ac:dyDescent="0.2">
      <c r="A114" s="160" t="s">
        <v>119</v>
      </c>
      <c r="B114" s="161" t="s">
        <v>79</v>
      </c>
      <c r="C114" s="174" t="s">
        <v>80</v>
      </c>
      <c r="D114" s="162"/>
      <c r="E114" s="163"/>
      <c r="F114" s="164"/>
      <c r="G114" s="164">
        <f>SUMIF(AG115:AG170,"&lt;&gt;NOR",G115:G170)</f>
        <v>0</v>
      </c>
      <c r="H114" s="164"/>
      <c r="I114" s="164">
        <f>SUM(I115:I170)</f>
        <v>0</v>
      </c>
      <c r="J114" s="164"/>
      <c r="K114" s="164">
        <f>SUM(K115:K170)</f>
        <v>0</v>
      </c>
      <c r="L114" s="164"/>
      <c r="M114" s="164">
        <f>SUM(M115:M170)</f>
        <v>0</v>
      </c>
      <c r="N114" s="164"/>
      <c r="O114" s="164">
        <f>SUM(O115:O170)</f>
        <v>0.91000000000000014</v>
      </c>
      <c r="P114" s="164"/>
      <c r="Q114" s="164">
        <f>SUM(Q115:Q170)</f>
        <v>0</v>
      </c>
      <c r="R114" s="164"/>
      <c r="S114" s="164"/>
      <c r="T114" s="165"/>
      <c r="U114" s="159"/>
      <c r="V114" s="159">
        <f>SUM(V115:V170)</f>
        <v>7.73</v>
      </c>
      <c r="W114" s="159"/>
      <c r="X114" s="159"/>
      <c r="AG114" t="s">
        <v>120</v>
      </c>
    </row>
    <row r="115" spans="1:60" outlineLevel="1" x14ac:dyDescent="0.2">
      <c r="A115" s="166">
        <v>26</v>
      </c>
      <c r="B115" s="167" t="s">
        <v>262</v>
      </c>
      <c r="C115" s="175" t="s">
        <v>263</v>
      </c>
      <c r="D115" s="168" t="s">
        <v>232</v>
      </c>
      <c r="E115" s="169">
        <v>34.6</v>
      </c>
      <c r="F115" s="170"/>
      <c r="G115" s="171">
        <f>ROUND(E115*F115,2)</f>
        <v>0</v>
      </c>
      <c r="H115" s="170"/>
      <c r="I115" s="171">
        <f>ROUND(E115*H115,2)</f>
        <v>0</v>
      </c>
      <c r="J115" s="170"/>
      <c r="K115" s="171">
        <f>ROUND(E115*J115,2)</f>
        <v>0</v>
      </c>
      <c r="L115" s="171">
        <v>21</v>
      </c>
      <c r="M115" s="171">
        <f>G115*(1+L115/100)</f>
        <v>0</v>
      </c>
      <c r="N115" s="171">
        <v>0</v>
      </c>
      <c r="O115" s="171">
        <f>ROUND(E115*N115,2)</f>
        <v>0</v>
      </c>
      <c r="P115" s="171">
        <v>0</v>
      </c>
      <c r="Q115" s="171">
        <f>ROUND(E115*P115,2)</f>
        <v>0</v>
      </c>
      <c r="R115" s="171" t="s">
        <v>233</v>
      </c>
      <c r="S115" s="171" t="s">
        <v>133</v>
      </c>
      <c r="T115" s="172" t="s">
        <v>133</v>
      </c>
      <c r="U115" s="156">
        <v>7.0000000000000007E-2</v>
      </c>
      <c r="V115" s="156">
        <f>ROUND(E115*U115,2)</f>
        <v>2.42</v>
      </c>
      <c r="W115" s="156"/>
      <c r="X115" s="156" t="s">
        <v>153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154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248" t="s">
        <v>264</v>
      </c>
      <c r="D116" s="249"/>
      <c r="E116" s="249"/>
      <c r="F116" s="249"/>
      <c r="G116" s="249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156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76" t="s">
        <v>265</v>
      </c>
      <c r="D117" s="157"/>
      <c r="E117" s="158">
        <v>34.6</v>
      </c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129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239"/>
      <c r="D118" s="240"/>
      <c r="E118" s="240"/>
      <c r="F118" s="240"/>
      <c r="G118" s="240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130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t="22.5" outlineLevel="1" x14ac:dyDescent="0.2">
      <c r="A119" s="166">
        <v>27</v>
      </c>
      <c r="B119" s="167" t="s">
        <v>266</v>
      </c>
      <c r="C119" s="175" t="s">
        <v>267</v>
      </c>
      <c r="D119" s="168" t="s">
        <v>260</v>
      </c>
      <c r="E119" s="169">
        <v>3</v>
      </c>
      <c r="F119" s="170"/>
      <c r="G119" s="171">
        <f>ROUND(E119*F119,2)</f>
        <v>0</v>
      </c>
      <c r="H119" s="170"/>
      <c r="I119" s="171">
        <f>ROUND(E119*H119,2)</f>
        <v>0</v>
      </c>
      <c r="J119" s="170"/>
      <c r="K119" s="171">
        <f>ROUND(E119*J119,2)</f>
        <v>0</v>
      </c>
      <c r="L119" s="171">
        <v>21</v>
      </c>
      <c r="M119" s="171">
        <f>G119*(1+L119/100)</f>
        <v>0</v>
      </c>
      <c r="N119" s="171">
        <v>3.0000000000000001E-5</v>
      </c>
      <c r="O119" s="171">
        <f>ROUND(E119*N119,2)</f>
        <v>0</v>
      </c>
      <c r="P119" s="171">
        <v>0</v>
      </c>
      <c r="Q119" s="171">
        <f>ROUND(E119*P119,2)</f>
        <v>0</v>
      </c>
      <c r="R119" s="171" t="s">
        <v>233</v>
      </c>
      <c r="S119" s="171" t="s">
        <v>133</v>
      </c>
      <c r="T119" s="172" t="s">
        <v>133</v>
      </c>
      <c r="U119" s="156">
        <v>0.33</v>
      </c>
      <c r="V119" s="156">
        <f>ROUND(E119*U119,2)</f>
        <v>0.99</v>
      </c>
      <c r="W119" s="156"/>
      <c r="X119" s="156" t="s">
        <v>153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154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248" t="s">
        <v>244</v>
      </c>
      <c r="D120" s="249"/>
      <c r="E120" s="249"/>
      <c r="F120" s="249"/>
      <c r="G120" s="249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156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176" t="s">
        <v>268</v>
      </c>
      <c r="D121" s="157"/>
      <c r="E121" s="158">
        <v>1</v>
      </c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129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76" t="s">
        <v>269</v>
      </c>
      <c r="D122" s="157"/>
      <c r="E122" s="158">
        <v>2</v>
      </c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129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239"/>
      <c r="D123" s="240"/>
      <c r="E123" s="240"/>
      <c r="F123" s="240"/>
      <c r="G123" s="240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130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ht="22.5" outlineLevel="1" x14ac:dyDescent="0.2">
      <c r="A124" s="166">
        <v>28</v>
      </c>
      <c r="B124" s="167" t="s">
        <v>270</v>
      </c>
      <c r="C124" s="175" t="s">
        <v>271</v>
      </c>
      <c r="D124" s="168" t="s">
        <v>260</v>
      </c>
      <c r="E124" s="169">
        <v>1</v>
      </c>
      <c r="F124" s="170"/>
      <c r="G124" s="171">
        <f>ROUND(E124*F124,2)</f>
        <v>0</v>
      </c>
      <c r="H124" s="170"/>
      <c r="I124" s="171">
        <f>ROUND(E124*H124,2)</f>
        <v>0</v>
      </c>
      <c r="J124" s="170"/>
      <c r="K124" s="171">
        <f>ROUND(E124*J124,2)</f>
        <v>0</v>
      </c>
      <c r="L124" s="171">
        <v>21</v>
      </c>
      <c r="M124" s="171">
        <f>G124*(1+L124/100)</f>
        <v>0</v>
      </c>
      <c r="N124" s="171">
        <v>3.0000000000000001E-5</v>
      </c>
      <c r="O124" s="171">
        <f>ROUND(E124*N124,2)</f>
        <v>0</v>
      </c>
      <c r="P124" s="171">
        <v>0</v>
      </c>
      <c r="Q124" s="171">
        <f>ROUND(E124*P124,2)</f>
        <v>0</v>
      </c>
      <c r="R124" s="171" t="s">
        <v>233</v>
      </c>
      <c r="S124" s="171" t="s">
        <v>133</v>
      </c>
      <c r="T124" s="172" t="s">
        <v>133</v>
      </c>
      <c r="U124" s="156">
        <v>0.3</v>
      </c>
      <c r="V124" s="156">
        <f>ROUND(E124*U124,2)</f>
        <v>0.3</v>
      </c>
      <c r="W124" s="156"/>
      <c r="X124" s="156" t="s">
        <v>153</v>
      </c>
      <c r="Y124" s="147"/>
      <c r="Z124" s="147"/>
      <c r="AA124" s="147"/>
      <c r="AB124" s="147"/>
      <c r="AC124" s="147"/>
      <c r="AD124" s="147"/>
      <c r="AE124" s="147"/>
      <c r="AF124" s="147"/>
      <c r="AG124" s="147" t="s">
        <v>154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248" t="s">
        <v>244</v>
      </c>
      <c r="D125" s="249"/>
      <c r="E125" s="249"/>
      <c r="F125" s="249"/>
      <c r="G125" s="249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156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76" t="s">
        <v>272</v>
      </c>
      <c r="D126" s="157"/>
      <c r="E126" s="158">
        <v>1</v>
      </c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129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239"/>
      <c r="D127" s="240"/>
      <c r="E127" s="240"/>
      <c r="F127" s="240"/>
      <c r="G127" s="240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130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ht="22.5" outlineLevel="1" x14ac:dyDescent="0.2">
      <c r="A128" s="166">
        <v>29</v>
      </c>
      <c r="B128" s="167" t="s">
        <v>273</v>
      </c>
      <c r="C128" s="175" t="s">
        <v>274</v>
      </c>
      <c r="D128" s="168" t="s">
        <v>260</v>
      </c>
      <c r="E128" s="169">
        <v>4</v>
      </c>
      <c r="F128" s="170"/>
      <c r="G128" s="171">
        <f>ROUND(E128*F128,2)</f>
        <v>0</v>
      </c>
      <c r="H128" s="170"/>
      <c r="I128" s="171">
        <f>ROUND(E128*H128,2)</f>
        <v>0</v>
      </c>
      <c r="J128" s="170"/>
      <c r="K128" s="171">
        <f>ROUND(E128*J128,2)</f>
        <v>0</v>
      </c>
      <c r="L128" s="171">
        <v>21</v>
      </c>
      <c r="M128" s="171">
        <f>G128*(1+L128/100)</f>
        <v>0</v>
      </c>
      <c r="N128" s="171">
        <v>1.0000000000000001E-5</v>
      </c>
      <c r="O128" s="171">
        <f>ROUND(E128*N128,2)</f>
        <v>0</v>
      </c>
      <c r="P128" s="171">
        <v>0</v>
      </c>
      <c r="Q128" s="171">
        <f>ROUND(E128*P128,2)</f>
        <v>0</v>
      </c>
      <c r="R128" s="171" t="s">
        <v>233</v>
      </c>
      <c r="S128" s="171" t="s">
        <v>133</v>
      </c>
      <c r="T128" s="172" t="s">
        <v>133</v>
      </c>
      <c r="U128" s="156">
        <v>0.18</v>
      </c>
      <c r="V128" s="156">
        <f>ROUND(E128*U128,2)</f>
        <v>0.72</v>
      </c>
      <c r="W128" s="156"/>
      <c r="X128" s="156" t="s">
        <v>153</v>
      </c>
      <c r="Y128" s="147"/>
      <c r="Z128" s="147"/>
      <c r="AA128" s="147"/>
      <c r="AB128" s="147"/>
      <c r="AC128" s="147"/>
      <c r="AD128" s="147"/>
      <c r="AE128" s="147"/>
      <c r="AF128" s="147"/>
      <c r="AG128" s="147" t="s">
        <v>154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248" t="s">
        <v>244</v>
      </c>
      <c r="D129" s="249"/>
      <c r="E129" s="249"/>
      <c r="F129" s="249"/>
      <c r="G129" s="249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156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76" t="s">
        <v>275</v>
      </c>
      <c r="D130" s="157"/>
      <c r="E130" s="158">
        <v>4</v>
      </c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129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239"/>
      <c r="D131" s="240"/>
      <c r="E131" s="240"/>
      <c r="F131" s="240"/>
      <c r="G131" s="240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130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t="22.5" outlineLevel="1" x14ac:dyDescent="0.2">
      <c r="A132" s="166">
        <v>30</v>
      </c>
      <c r="B132" s="167" t="s">
        <v>276</v>
      </c>
      <c r="C132" s="175" t="s">
        <v>277</v>
      </c>
      <c r="D132" s="168" t="s">
        <v>260</v>
      </c>
      <c r="E132" s="169">
        <v>1.01</v>
      </c>
      <c r="F132" s="170"/>
      <c r="G132" s="171">
        <f>ROUND(E132*F132,2)</f>
        <v>0</v>
      </c>
      <c r="H132" s="170"/>
      <c r="I132" s="171">
        <f>ROUND(E132*H132,2)</f>
        <v>0</v>
      </c>
      <c r="J132" s="170"/>
      <c r="K132" s="171">
        <f>ROUND(E132*J132,2)</f>
        <v>0</v>
      </c>
      <c r="L132" s="171">
        <v>21</v>
      </c>
      <c r="M132" s="171">
        <f>G132*(1+L132/100)</f>
        <v>0</v>
      </c>
      <c r="N132" s="171">
        <v>0.20796000000000001</v>
      </c>
      <c r="O132" s="171">
        <f>ROUND(E132*N132,2)</f>
        <v>0.21</v>
      </c>
      <c r="P132" s="171">
        <v>0</v>
      </c>
      <c r="Q132" s="171">
        <f>ROUND(E132*P132,2)</f>
        <v>0</v>
      </c>
      <c r="R132" s="171" t="s">
        <v>233</v>
      </c>
      <c r="S132" s="171" t="s">
        <v>133</v>
      </c>
      <c r="T132" s="172" t="s">
        <v>133</v>
      </c>
      <c r="U132" s="156">
        <v>1.3</v>
      </c>
      <c r="V132" s="156">
        <f>ROUND(E132*U132,2)</f>
        <v>1.31</v>
      </c>
      <c r="W132" s="156"/>
      <c r="X132" s="156" t="s">
        <v>153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154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76" t="s">
        <v>278</v>
      </c>
      <c r="D133" s="157"/>
      <c r="E133" s="158">
        <v>1.01</v>
      </c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129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239"/>
      <c r="D134" s="240"/>
      <c r="E134" s="240"/>
      <c r="F134" s="240"/>
      <c r="G134" s="240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130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ht="22.5" outlineLevel="1" x14ac:dyDescent="0.2">
      <c r="A135" s="166">
        <v>31</v>
      </c>
      <c r="B135" s="167" t="s">
        <v>279</v>
      </c>
      <c r="C135" s="175" t="s">
        <v>280</v>
      </c>
      <c r="D135" s="168" t="s">
        <v>260</v>
      </c>
      <c r="E135" s="169">
        <v>1.01</v>
      </c>
      <c r="F135" s="170"/>
      <c r="G135" s="171">
        <f>ROUND(E135*F135,2)</f>
        <v>0</v>
      </c>
      <c r="H135" s="170"/>
      <c r="I135" s="171">
        <f>ROUND(E135*H135,2)</f>
        <v>0</v>
      </c>
      <c r="J135" s="170"/>
      <c r="K135" s="171">
        <f>ROUND(E135*J135,2)</f>
        <v>0</v>
      </c>
      <c r="L135" s="171">
        <v>21</v>
      </c>
      <c r="M135" s="171">
        <f>G135*(1+L135/100)</f>
        <v>0</v>
      </c>
      <c r="N135" s="171">
        <v>0.45743</v>
      </c>
      <c r="O135" s="171">
        <f>ROUND(E135*N135,2)</f>
        <v>0.46</v>
      </c>
      <c r="P135" s="171">
        <v>0</v>
      </c>
      <c r="Q135" s="171">
        <f>ROUND(E135*P135,2)</f>
        <v>0</v>
      </c>
      <c r="R135" s="171"/>
      <c r="S135" s="171" t="s">
        <v>133</v>
      </c>
      <c r="T135" s="172" t="s">
        <v>133</v>
      </c>
      <c r="U135" s="156">
        <v>1.3</v>
      </c>
      <c r="V135" s="156">
        <f>ROUND(E135*U135,2)</f>
        <v>1.31</v>
      </c>
      <c r="W135" s="156"/>
      <c r="X135" s="156" t="s">
        <v>153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154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76" t="s">
        <v>281</v>
      </c>
      <c r="D136" s="157"/>
      <c r="E136" s="158">
        <v>1.01</v>
      </c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129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239"/>
      <c r="D137" s="240"/>
      <c r="E137" s="240"/>
      <c r="F137" s="240"/>
      <c r="G137" s="240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130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1" x14ac:dyDescent="0.2">
      <c r="A138" s="166">
        <v>32</v>
      </c>
      <c r="B138" s="167" t="s">
        <v>282</v>
      </c>
      <c r="C138" s="175" t="s">
        <v>283</v>
      </c>
      <c r="D138" s="168" t="s">
        <v>260</v>
      </c>
      <c r="E138" s="169">
        <v>1</v>
      </c>
      <c r="F138" s="170"/>
      <c r="G138" s="171">
        <f>ROUND(E138*F138,2)</f>
        <v>0</v>
      </c>
      <c r="H138" s="170"/>
      <c r="I138" s="171">
        <f>ROUND(E138*H138,2)</f>
        <v>0</v>
      </c>
      <c r="J138" s="170"/>
      <c r="K138" s="171">
        <f>ROUND(E138*J138,2)</f>
        <v>0</v>
      </c>
      <c r="L138" s="171">
        <v>21</v>
      </c>
      <c r="M138" s="171">
        <f>G138*(1+L138/100)</f>
        <v>0</v>
      </c>
      <c r="N138" s="171">
        <v>1.7479999999999999E-2</v>
      </c>
      <c r="O138" s="171">
        <f>ROUND(E138*N138,2)</f>
        <v>0.02</v>
      </c>
      <c r="P138" s="171">
        <v>0</v>
      </c>
      <c r="Q138" s="171">
        <f>ROUND(E138*P138,2)</f>
        <v>0</v>
      </c>
      <c r="R138" s="171" t="s">
        <v>233</v>
      </c>
      <c r="S138" s="171" t="s">
        <v>133</v>
      </c>
      <c r="T138" s="172" t="s">
        <v>133</v>
      </c>
      <c r="U138" s="156">
        <v>0.68</v>
      </c>
      <c r="V138" s="156">
        <f>ROUND(E138*U138,2)</f>
        <v>0.68</v>
      </c>
      <c r="W138" s="156"/>
      <c r="X138" s="156" t="s">
        <v>153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154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176" t="s">
        <v>284</v>
      </c>
      <c r="D139" s="157"/>
      <c r="E139" s="158">
        <v>1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129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239"/>
      <c r="D140" s="240"/>
      <c r="E140" s="240"/>
      <c r="F140" s="240"/>
      <c r="G140" s="240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130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ht="22.5" outlineLevel="1" x14ac:dyDescent="0.2">
      <c r="A141" s="166">
        <v>33</v>
      </c>
      <c r="B141" s="167" t="s">
        <v>285</v>
      </c>
      <c r="C141" s="175" t="s">
        <v>286</v>
      </c>
      <c r="D141" s="168" t="s">
        <v>260</v>
      </c>
      <c r="E141" s="169">
        <v>1.03</v>
      </c>
      <c r="F141" s="170"/>
      <c r="G141" s="171">
        <f>ROUND(E141*F141,2)</f>
        <v>0</v>
      </c>
      <c r="H141" s="170"/>
      <c r="I141" s="171">
        <f>ROUND(E141*H141,2)</f>
        <v>0</v>
      </c>
      <c r="J141" s="170"/>
      <c r="K141" s="171">
        <f>ROUND(E141*J141,2)</f>
        <v>0</v>
      </c>
      <c r="L141" s="171">
        <v>21</v>
      </c>
      <c r="M141" s="171">
        <f>G141*(1+L141/100)</f>
        <v>0</v>
      </c>
      <c r="N141" s="171">
        <v>8.4999999999999995E-4</v>
      </c>
      <c r="O141" s="171">
        <f>ROUND(E141*N141,2)</f>
        <v>0</v>
      </c>
      <c r="P141" s="171">
        <v>0</v>
      </c>
      <c r="Q141" s="171">
        <f>ROUND(E141*P141,2)</f>
        <v>0</v>
      </c>
      <c r="R141" s="171" t="s">
        <v>212</v>
      </c>
      <c r="S141" s="171" t="s">
        <v>133</v>
      </c>
      <c r="T141" s="172" t="s">
        <v>133</v>
      </c>
      <c r="U141" s="156">
        <v>0</v>
      </c>
      <c r="V141" s="156">
        <f>ROUND(E141*U141,2)</f>
        <v>0</v>
      </c>
      <c r="W141" s="156"/>
      <c r="X141" s="156" t="s">
        <v>213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214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76" t="s">
        <v>287</v>
      </c>
      <c r="D142" s="157"/>
      <c r="E142" s="158">
        <v>1.03</v>
      </c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129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239"/>
      <c r="D143" s="240"/>
      <c r="E143" s="240"/>
      <c r="F143" s="240"/>
      <c r="G143" s="240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130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ht="22.5" outlineLevel="1" x14ac:dyDescent="0.2">
      <c r="A144" s="166">
        <v>34</v>
      </c>
      <c r="B144" s="167" t="s">
        <v>288</v>
      </c>
      <c r="C144" s="175" t="s">
        <v>289</v>
      </c>
      <c r="D144" s="168" t="s">
        <v>260</v>
      </c>
      <c r="E144" s="169">
        <v>6.18</v>
      </c>
      <c r="F144" s="170"/>
      <c r="G144" s="171">
        <f>ROUND(E144*F144,2)</f>
        <v>0</v>
      </c>
      <c r="H144" s="170"/>
      <c r="I144" s="171">
        <f>ROUND(E144*H144,2)</f>
        <v>0</v>
      </c>
      <c r="J144" s="170"/>
      <c r="K144" s="171">
        <f>ROUND(E144*J144,2)</f>
        <v>0</v>
      </c>
      <c r="L144" s="171">
        <v>21</v>
      </c>
      <c r="M144" s="171">
        <f>G144*(1+L144/100)</f>
        <v>0</v>
      </c>
      <c r="N144" s="171">
        <v>1.6999999999999999E-3</v>
      </c>
      <c r="O144" s="171">
        <f>ROUND(E144*N144,2)</f>
        <v>0.01</v>
      </c>
      <c r="P144" s="171">
        <v>0</v>
      </c>
      <c r="Q144" s="171">
        <f>ROUND(E144*P144,2)</f>
        <v>0</v>
      </c>
      <c r="R144" s="171" t="s">
        <v>212</v>
      </c>
      <c r="S144" s="171" t="s">
        <v>133</v>
      </c>
      <c r="T144" s="172" t="s">
        <v>133</v>
      </c>
      <c r="U144" s="156">
        <v>0</v>
      </c>
      <c r="V144" s="156">
        <f>ROUND(E144*U144,2)</f>
        <v>0</v>
      </c>
      <c r="W144" s="156"/>
      <c r="X144" s="156" t="s">
        <v>213</v>
      </c>
      <c r="Y144" s="147"/>
      <c r="Z144" s="147"/>
      <c r="AA144" s="147"/>
      <c r="AB144" s="147"/>
      <c r="AC144" s="147"/>
      <c r="AD144" s="147"/>
      <c r="AE144" s="147"/>
      <c r="AF144" s="147"/>
      <c r="AG144" s="147" t="s">
        <v>214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76" t="s">
        <v>290</v>
      </c>
      <c r="D145" s="157"/>
      <c r="E145" s="158">
        <v>6.18</v>
      </c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129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239"/>
      <c r="D146" s="240"/>
      <c r="E146" s="240"/>
      <c r="F146" s="240"/>
      <c r="G146" s="240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130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ht="22.5" outlineLevel="1" x14ac:dyDescent="0.2">
      <c r="A147" s="166">
        <v>35</v>
      </c>
      <c r="B147" s="167" t="s">
        <v>291</v>
      </c>
      <c r="C147" s="175" t="s">
        <v>292</v>
      </c>
      <c r="D147" s="168" t="s">
        <v>260</v>
      </c>
      <c r="E147" s="169">
        <v>3.09</v>
      </c>
      <c r="F147" s="170"/>
      <c r="G147" s="171">
        <f>ROUND(E147*F147,2)</f>
        <v>0</v>
      </c>
      <c r="H147" s="170"/>
      <c r="I147" s="171">
        <f>ROUND(E147*H147,2)</f>
        <v>0</v>
      </c>
      <c r="J147" s="170"/>
      <c r="K147" s="171">
        <f>ROUND(E147*J147,2)</f>
        <v>0</v>
      </c>
      <c r="L147" s="171">
        <v>21</v>
      </c>
      <c r="M147" s="171">
        <f>G147*(1+L147/100)</f>
        <v>0</v>
      </c>
      <c r="N147" s="171">
        <v>5.1000000000000004E-3</v>
      </c>
      <c r="O147" s="171">
        <f>ROUND(E147*N147,2)</f>
        <v>0.02</v>
      </c>
      <c r="P147" s="171">
        <v>0</v>
      </c>
      <c r="Q147" s="171">
        <f>ROUND(E147*P147,2)</f>
        <v>0</v>
      </c>
      <c r="R147" s="171" t="s">
        <v>212</v>
      </c>
      <c r="S147" s="171" t="s">
        <v>133</v>
      </c>
      <c r="T147" s="172" t="s">
        <v>133</v>
      </c>
      <c r="U147" s="156">
        <v>0</v>
      </c>
      <c r="V147" s="156">
        <f>ROUND(E147*U147,2)</f>
        <v>0</v>
      </c>
      <c r="W147" s="156"/>
      <c r="X147" s="156" t="s">
        <v>213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214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76" t="s">
        <v>293</v>
      </c>
      <c r="D148" s="157"/>
      <c r="E148" s="158">
        <v>3.09</v>
      </c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129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239"/>
      <c r="D149" s="240"/>
      <c r="E149" s="240"/>
      <c r="F149" s="240"/>
      <c r="G149" s="240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130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t="22.5" outlineLevel="1" x14ac:dyDescent="0.2">
      <c r="A150" s="166">
        <v>36</v>
      </c>
      <c r="B150" s="167" t="s">
        <v>294</v>
      </c>
      <c r="C150" s="175" t="s">
        <v>295</v>
      </c>
      <c r="D150" s="168" t="s">
        <v>260</v>
      </c>
      <c r="E150" s="169">
        <v>4.12</v>
      </c>
      <c r="F150" s="170"/>
      <c r="G150" s="171">
        <f>ROUND(E150*F150,2)</f>
        <v>0</v>
      </c>
      <c r="H150" s="170"/>
      <c r="I150" s="171">
        <f>ROUND(E150*H150,2)</f>
        <v>0</v>
      </c>
      <c r="J150" s="170"/>
      <c r="K150" s="171">
        <f>ROUND(E150*J150,2)</f>
        <v>0</v>
      </c>
      <c r="L150" s="171">
        <v>21</v>
      </c>
      <c r="M150" s="171">
        <f>G150*(1+L150/100)</f>
        <v>0</v>
      </c>
      <c r="N150" s="171">
        <v>8.5000000000000006E-3</v>
      </c>
      <c r="O150" s="171">
        <f>ROUND(E150*N150,2)</f>
        <v>0.04</v>
      </c>
      <c r="P150" s="171">
        <v>0</v>
      </c>
      <c r="Q150" s="171">
        <f>ROUND(E150*P150,2)</f>
        <v>0</v>
      </c>
      <c r="R150" s="171" t="s">
        <v>212</v>
      </c>
      <c r="S150" s="171" t="s">
        <v>133</v>
      </c>
      <c r="T150" s="172" t="s">
        <v>133</v>
      </c>
      <c r="U150" s="156">
        <v>0</v>
      </c>
      <c r="V150" s="156">
        <f>ROUND(E150*U150,2)</f>
        <v>0</v>
      </c>
      <c r="W150" s="156"/>
      <c r="X150" s="156" t="s">
        <v>213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214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76" t="s">
        <v>296</v>
      </c>
      <c r="D151" s="157"/>
      <c r="E151" s="158">
        <v>4.12</v>
      </c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129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239"/>
      <c r="D152" s="240"/>
      <c r="E152" s="240"/>
      <c r="F152" s="240"/>
      <c r="G152" s="240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130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66">
        <v>37</v>
      </c>
      <c r="B153" s="167" t="s">
        <v>297</v>
      </c>
      <c r="C153" s="175" t="s">
        <v>298</v>
      </c>
      <c r="D153" s="168" t="s">
        <v>260</v>
      </c>
      <c r="E153" s="169">
        <v>4.0599999999999996</v>
      </c>
      <c r="F153" s="170"/>
      <c r="G153" s="171">
        <f>ROUND(E153*F153,2)</f>
        <v>0</v>
      </c>
      <c r="H153" s="170"/>
      <c r="I153" s="171">
        <f>ROUND(E153*H153,2)</f>
        <v>0</v>
      </c>
      <c r="J153" s="170"/>
      <c r="K153" s="171">
        <f>ROUND(E153*J153,2)</f>
        <v>0</v>
      </c>
      <c r="L153" s="171">
        <v>21</v>
      </c>
      <c r="M153" s="171">
        <f>G153*(1+L153/100)</f>
        <v>0</v>
      </c>
      <c r="N153" s="171">
        <v>3.8000000000000002E-4</v>
      </c>
      <c r="O153" s="171">
        <f>ROUND(E153*N153,2)</f>
        <v>0</v>
      </c>
      <c r="P153" s="171">
        <v>0</v>
      </c>
      <c r="Q153" s="171">
        <f>ROUND(E153*P153,2)</f>
        <v>0</v>
      </c>
      <c r="R153" s="171" t="s">
        <v>212</v>
      </c>
      <c r="S153" s="171" t="s">
        <v>133</v>
      </c>
      <c r="T153" s="172" t="s">
        <v>133</v>
      </c>
      <c r="U153" s="156">
        <v>0</v>
      </c>
      <c r="V153" s="156">
        <f>ROUND(E153*U153,2)</f>
        <v>0</v>
      </c>
      <c r="W153" s="156"/>
      <c r="X153" s="156" t="s">
        <v>213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214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54"/>
      <c r="B154" s="155"/>
      <c r="C154" s="176" t="s">
        <v>299</v>
      </c>
      <c r="D154" s="157"/>
      <c r="E154" s="158">
        <v>4.0599999999999996</v>
      </c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129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239"/>
      <c r="D155" s="240"/>
      <c r="E155" s="240"/>
      <c r="F155" s="240"/>
      <c r="G155" s="240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130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ht="22.5" outlineLevel="1" x14ac:dyDescent="0.2">
      <c r="A156" s="166">
        <v>38</v>
      </c>
      <c r="B156" s="167" t="s">
        <v>300</v>
      </c>
      <c r="C156" s="175" t="s">
        <v>301</v>
      </c>
      <c r="D156" s="168" t="s">
        <v>260</v>
      </c>
      <c r="E156" s="169">
        <v>1.0149999999999999</v>
      </c>
      <c r="F156" s="170"/>
      <c r="G156" s="171">
        <f>ROUND(E156*F156,2)</f>
        <v>0</v>
      </c>
      <c r="H156" s="170"/>
      <c r="I156" s="171">
        <f>ROUND(E156*H156,2)</f>
        <v>0</v>
      </c>
      <c r="J156" s="170"/>
      <c r="K156" s="171">
        <f>ROUND(E156*J156,2)</f>
        <v>0</v>
      </c>
      <c r="L156" s="171">
        <v>21</v>
      </c>
      <c r="M156" s="171">
        <f>G156*(1+L156/100)</f>
        <v>0</v>
      </c>
      <c r="N156" s="171">
        <v>8.4999999999999995E-4</v>
      </c>
      <c r="O156" s="171">
        <f>ROUND(E156*N156,2)</f>
        <v>0</v>
      </c>
      <c r="P156" s="171">
        <v>0</v>
      </c>
      <c r="Q156" s="171">
        <f>ROUND(E156*P156,2)</f>
        <v>0</v>
      </c>
      <c r="R156" s="171" t="s">
        <v>212</v>
      </c>
      <c r="S156" s="171" t="s">
        <v>133</v>
      </c>
      <c r="T156" s="172" t="s">
        <v>133</v>
      </c>
      <c r="U156" s="156">
        <v>0</v>
      </c>
      <c r="V156" s="156">
        <f>ROUND(E156*U156,2)</f>
        <v>0</v>
      </c>
      <c r="W156" s="156"/>
      <c r="X156" s="156" t="s">
        <v>213</v>
      </c>
      <c r="Y156" s="147"/>
      <c r="Z156" s="147"/>
      <c r="AA156" s="147"/>
      <c r="AB156" s="147"/>
      <c r="AC156" s="147"/>
      <c r="AD156" s="147"/>
      <c r="AE156" s="147"/>
      <c r="AF156" s="147"/>
      <c r="AG156" s="147" t="s">
        <v>214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76" t="s">
        <v>302</v>
      </c>
      <c r="D157" s="157"/>
      <c r="E157" s="158">
        <v>1.0149999999999999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129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239"/>
      <c r="D158" s="240"/>
      <c r="E158" s="240"/>
      <c r="F158" s="240"/>
      <c r="G158" s="240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130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ht="22.5" outlineLevel="1" x14ac:dyDescent="0.2">
      <c r="A159" s="166">
        <v>39</v>
      </c>
      <c r="B159" s="167" t="s">
        <v>303</v>
      </c>
      <c r="C159" s="175" t="s">
        <v>304</v>
      </c>
      <c r="D159" s="168" t="s">
        <v>260</v>
      </c>
      <c r="E159" s="169">
        <v>2.0299999999999998</v>
      </c>
      <c r="F159" s="170"/>
      <c r="G159" s="171">
        <f>ROUND(E159*F159,2)</f>
        <v>0</v>
      </c>
      <c r="H159" s="170"/>
      <c r="I159" s="171">
        <f>ROUND(E159*H159,2)</f>
        <v>0</v>
      </c>
      <c r="J159" s="170"/>
      <c r="K159" s="171">
        <f>ROUND(E159*J159,2)</f>
        <v>0</v>
      </c>
      <c r="L159" s="171">
        <v>21</v>
      </c>
      <c r="M159" s="171">
        <f>G159*(1+L159/100)</f>
        <v>0</v>
      </c>
      <c r="N159" s="171">
        <v>6.4999999999999997E-4</v>
      </c>
      <c r="O159" s="171">
        <f>ROUND(E159*N159,2)</f>
        <v>0</v>
      </c>
      <c r="P159" s="171">
        <v>0</v>
      </c>
      <c r="Q159" s="171">
        <f>ROUND(E159*P159,2)</f>
        <v>0</v>
      </c>
      <c r="R159" s="171" t="s">
        <v>212</v>
      </c>
      <c r="S159" s="171" t="s">
        <v>133</v>
      </c>
      <c r="T159" s="172" t="s">
        <v>133</v>
      </c>
      <c r="U159" s="156">
        <v>0</v>
      </c>
      <c r="V159" s="156">
        <f>ROUND(E159*U159,2)</f>
        <v>0</v>
      </c>
      <c r="W159" s="156"/>
      <c r="X159" s="156" t="s">
        <v>213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214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76" t="s">
        <v>305</v>
      </c>
      <c r="D160" s="157"/>
      <c r="E160" s="158">
        <v>2.0299999999999998</v>
      </c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129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239"/>
      <c r="D161" s="240"/>
      <c r="E161" s="240"/>
      <c r="F161" s="240"/>
      <c r="G161" s="240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130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66">
        <v>40</v>
      </c>
      <c r="B162" s="167" t="s">
        <v>306</v>
      </c>
      <c r="C162" s="175" t="s">
        <v>307</v>
      </c>
      <c r="D162" s="168" t="s">
        <v>260</v>
      </c>
      <c r="E162" s="169">
        <v>1.0149999999999999</v>
      </c>
      <c r="F162" s="170"/>
      <c r="G162" s="171">
        <f>ROUND(E162*F162,2)</f>
        <v>0</v>
      </c>
      <c r="H162" s="170"/>
      <c r="I162" s="171">
        <f>ROUND(E162*H162,2)</f>
        <v>0</v>
      </c>
      <c r="J162" s="170"/>
      <c r="K162" s="171">
        <f>ROUND(E162*J162,2)</f>
        <v>0</v>
      </c>
      <c r="L162" s="171">
        <v>21</v>
      </c>
      <c r="M162" s="171">
        <f>G162*(1+L162/100)</f>
        <v>0</v>
      </c>
      <c r="N162" s="171">
        <v>4.0999999999999999E-4</v>
      </c>
      <c r="O162" s="171">
        <f>ROUND(E162*N162,2)</f>
        <v>0</v>
      </c>
      <c r="P162" s="171">
        <v>0</v>
      </c>
      <c r="Q162" s="171">
        <f>ROUND(E162*P162,2)</f>
        <v>0</v>
      </c>
      <c r="R162" s="171" t="s">
        <v>212</v>
      </c>
      <c r="S162" s="171" t="s">
        <v>133</v>
      </c>
      <c r="T162" s="172" t="s">
        <v>133</v>
      </c>
      <c r="U162" s="156">
        <v>0</v>
      </c>
      <c r="V162" s="156">
        <f>ROUND(E162*U162,2)</f>
        <v>0</v>
      </c>
      <c r="W162" s="156"/>
      <c r="X162" s="156" t="s">
        <v>213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214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76" t="s">
        <v>308</v>
      </c>
      <c r="D163" s="157"/>
      <c r="E163" s="158">
        <v>1.0149999999999999</v>
      </c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129</v>
      </c>
      <c r="AH163" s="147">
        <v>5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239"/>
      <c r="D164" s="240"/>
      <c r="E164" s="240"/>
      <c r="F164" s="240"/>
      <c r="G164" s="240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130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66">
        <v>41</v>
      </c>
      <c r="B165" s="167" t="s">
        <v>309</v>
      </c>
      <c r="C165" s="175" t="s">
        <v>310</v>
      </c>
      <c r="D165" s="168" t="s">
        <v>260</v>
      </c>
      <c r="E165" s="169">
        <v>1</v>
      </c>
      <c r="F165" s="170"/>
      <c r="G165" s="171">
        <f>ROUND(E165*F165,2)</f>
        <v>0</v>
      </c>
      <c r="H165" s="170"/>
      <c r="I165" s="171">
        <f>ROUND(E165*H165,2)</f>
        <v>0</v>
      </c>
      <c r="J165" s="170"/>
      <c r="K165" s="171">
        <f>ROUND(E165*J165,2)</f>
        <v>0</v>
      </c>
      <c r="L165" s="171">
        <v>21</v>
      </c>
      <c r="M165" s="171">
        <f>G165*(1+L165/100)</f>
        <v>0</v>
      </c>
      <c r="N165" s="171">
        <v>5.4000000000000001E-4</v>
      </c>
      <c r="O165" s="171">
        <f>ROUND(E165*N165,2)</f>
        <v>0</v>
      </c>
      <c r="P165" s="171">
        <v>0</v>
      </c>
      <c r="Q165" s="171">
        <f>ROUND(E165*P165,2)</f>
        <v>0</v>
      </c>
      <c r="R165" s="171" t="s">
        <v>212</v>
      </c>
      <c r="S165" s="171" t="s">
        <v>133</v>
      </c>
      <c r="T165" s="172" t="s">
        <v>133</v>
      </c>
      <c r="U165" s="156">
        <v>0</v>
      </c>
      <c r="V165" s="156">
        <f>ROUND(E165*U165,2)</f>
        <v>0</v>
      </c>
      <c r="W165" s="156"/>
      <c r="X165" s="156" t="s">
        <v>213</v>
      </c>
      <c r="Y165" s="147"/>
      <c r="Z165" s="147"/>
      <c r="AA165" s="147"/>
      <c r="AB165" s="147"/>
      <c r="AC165" s="147"/>
      <c r="AD165" s="147"/>
      <c r="AE165" s="147"/>
      <c r="AF165" s="147"/>
      <c r="AG165" s="147" t="s">
        <v>214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54"/>
      <c r="B166" s="155"/>
      <c r="C166" s="176" t="s">
        <v>311</v>
      </c>
      <c r="D166" s="157"/>
      <c r="E166" s="158">
        <v>1</v>
      </c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129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239"/>
      <c r="D167" s="240"/>
      <c r="E167" s="240"/>
      <c r="F167" s="240"/>
      <c r="G167" s="240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130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66">
        <v>42</v>
      </c>
      <c r="B168" s="167" t="s">
        <v>312</v>
      </c>
      <c r="C168" s="175" t="s">
        <v>313</v>
      </c>
      <c r="D168" s="168" t="s">
        <v>260</v>
      </c>
      <c r="E168" s="169">
        <v>1</v>
      </c>
      <c r="F168" s="170"/>
      <c r="G168" s="171">
        <f>ROUND(E168*F168,2)</f>
        <v>0</v>
      </c>
      <c r="H168" s="170"/>
      <c r="I168" s="171">
        <f>ROUND(E168*H168,2)</f>
        <v>0</v>
      </c>
      <c r="J168" s="170"/>
      <c r="K168" s="171">
        <f>ROUND(E168*J168,2)</f>
        <v>0</v>
      </c>
      <c r="L168" s="171">
        <v>21</v>
      </c>
      <c r="M168" s="171">
        <f>G168*(1+L168/100)</f>
        <v>0</v>
      </c>
      <c r="N168" s="171">
        <v>0.14499999999999999</v>
      </c>
      <c r="O168" s="171">
        <f>ROUND(E168*N168,2)</f>
        <v>0.15</v>
      </c>
      <c r="P168" s="171">
        <v>0</v>
      </c>
      <c r="Q168" s="171">
        <f>ROUND(E168*P168,2)</f>
        <v>0</v>
      </c>
      <c r="R168" s="171"/>
      <c r="S168" s="171" t="s">
        <v>124</v>
      </c>
      <c r="T168" s="172" t="s">
        <v>125</v>
      </c>
      <c r="U168" s="156">
        <v>0</v>
      </c>
      <c r="V168" s="156">
        <f>ROUND(E168*U168,2)</f>
        <v>0</v>
      </c>
      <c r="W168" s="156"/>
      <c r="X168" s="156" t="s">
        <v>213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214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176" t="s">
        <v>314</v>
      </c>
      <c r="D169" s="157"/>
      <c r="E169" s="158">
        <v>1</v>
      </c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129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239"/>
      <c r="D170" s="240"/>
      <c r="E170" s="240"/>
      <c r="F170" s="240"/>
      <c r="G170" s="240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130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x14ac:dyDescent="0.2">
      <c r="A171" s="160" t="s">
        <v>119</v>
      </c>
      <c r="B171" s="161" t="s">
        <v>81</v>
      </c>
      <c r="C171" s="174" t="s">
        <v>82</v>
      </c>
      <c r="D171" s="162"/>
      <c r="E171" s="163"/>
      <c r="F171" s="164"/>
      <c r="G171" s="164">
        <f>SUMIF(AG172:AG177,"&lt;&gt;NOR",G172:G177)</f>
        <v>0</v>
      </c>
      <c r="H171" s="164"/>
      <c r="I171" s="164">
        <f>SUM(I172:I177)</f>
        <v>0</v>
      </c>
      <c r="J171" s="164"/>
      <c r="K171" s="164">
        <f>SUM(K172:K177)</f>
        <v>0</v>
      </c>
      <c r="L171" s="164"/>
      <c r="M171" s="164">
        <f>SUM(M172:M177)</f>
        <v>0</v>
      </c>
      <c r="N171" s="164"/>
      <c r="O171" s="164">
        <f>SUM(O172:O177)</f>
        <v>0</v>
      </c>
      <c r="P171" s="164"/>
      <c r="Q171" s="164">
        <f>SUM(Q172:Q177)</f>
        <v>0.02</v>
      </c>
      <c r="R171" s="164"/>
      <c r="S171" s="164"/>
      <c r="T171" s="165"/>
      <c r="U171" s="159"/>
      <c r="V171" s="159">
        <f>SUM(V172:V177)</f>
        <v>2.4</v>
      </c>
      <c r="W171" s="159"/>
      <c r="X171" s="159"/>
      <c r="AG171" t="s">
        <v>120</v>
      </c>
    </row>
    <row r="172" spans="1:60" outlineLevel="1" x14ac:dyDescent="0.2">
      <c r="A172" s="166">
        <v>43</v>
      </c>
      <c r="B172" s="167" t="s">
        <v>315</v>
      </c>
      <c r="C172" s="175" t="s">
        <v>316</v>
      </c>
      <c r="D172" s="168" t="s">
        <v>232</v>
      </c>
      <c r="E172" s="169">
        <v>0.5</v>
      </c>
      <c r="F172" s="170"/>
      <c r="G172" s="171">
        <f>ROUND(E172*F172,2)</f>
        <v>0</v>
      </c>
      <c r="H172" s="170"/>
      <c r="I172" s="171">
        <f>ROUND(E172*H172,2)</f>
        <v>0</v>
      </c>
      <c r="J172" s="170"/>
      <c r="K172" s="171">
        <f>ROUND(E172*J172,2)</f>
        <v>0</v>
      </c>
      <c r="L172" s="171">
        <v>21</v>
      </c>
      <c r="M172" s="171">
        <f>G172*(1+L172/100)</f>
        <v>0</v>
      </c>
      <c r="N172" s="171">
        <v>0</v>
      </c>
      <c r="O172" s="171">
        <f>ROUND(E172*N172,2)</f>
        <v>0</v>
      </c>
      <c r="P172" s="171">
        <v>2.3900000000000001E-2</v>
      </c>
      <c r="Q172" s="171">
        <f>ROUND(E172*P172,2)</f>
        <v>0.01</v>
      </c>
      <c r="R172" s="171" t="s">
        <v>317</v>
      </c>
      <c r="S172" s="171" t="s">
        <v>133</v>
      </c>
      <c r="T172" s="172" t="s">
        <v>133</v>
      </c>
      <c r="U172" s="156">
        <v>3.5</v>
      </c>
      <c r="V172" s="156">
        <f>ROUND(E172*U172,2)</f>
        <v>1.75</v>
      </c>
      <c r="W172" s="156"/>
      <c r="X172" s="156" t="s">
        <v>153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154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176" t="s">
        <v>318</v>
      </c>
      <c r="D173" s="157"/>
      <c r="E173" s="158">
        <v>0.5</v>
      </c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129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/>
      <c r="B174" s="155"/>
      <c r="C174" s="239"/>
      <c r="D174" s="240"/>
      <c r="E174" s="240"/>
      <c r="F174" s="240"/>
      <c r="G174" s="240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130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66">
        <v>44</v>
      </c>
      <c r="B175" s="167" t="s">
        <v>319</v>
      </c>
      <c r="C175" s="175" t="s">
        <v>320</v>
      </c>
      <c r="D175" s="168" t="s">
        <v>232</v>
      </c>
      <c r="E175" s="169">
        <v>0.18</v>
      </c>
      <c r="F175" s="170"/>
      <c r="G175" s="171">
        <f>ROUND(E175*F175,2)</f>
        <v>0</v>
      </c>
      <c r="H175" s="170"/>
      <c r="I175" s="171">
        <f>ROUND(E175*H175,2)</f>
        <v>0</v>
      </c>
      <c r="J175" s="170"/>
      <c r="K175" s="171">
        <f>ROUND(E175*J175,2)</f>
        <v>0</v>
      </c>
      <c r="L175" s="171">
        <v>21</v>
      </c>
      <c r="M175" s="171">
        <f>G175*(1+L175/100)</f>
        <v>0</v>
      </c>
      <c r="N175" s="171">
        <v>0</v>
      </c>
      <c r="O175" s="171">
        <f>ROUND(E175*N175,2)</f>
        <v>0</v>
      </c>
      <c r="P175" s="171">
        <v>3.184E-2</v>
      </c>
      <c r="Q175" s="171">
        <f>ROUND(E175*P175,2)</f>
        <v>0.01</v>
      </c>
      <c r="R175" s="171" t="s">
        <v>317</v>
      </c>
      <c r="S175" s="171" t="s">
        <v>133</v>
      </c>
      <c r="T175" s="172" t="s">
        <v>133</v>
      </c>
      <c r="U175" s="156">
        <v>3.6</v>
      </c>
      <c r="V175" s="156">
        <f>ROUND(E175*U175,2)</f>
        <v>0.65</v>
      </c>
      <c r="W175" s="156"/>
      <c r="X175" s="156" t="s">
        <v>153</v>
      </c>
      <c r="Y175" s="147"/>
      <c r="Z175" s="147"/>
      <c r="AA175" s="147"/>
      <c r="AB175" s="147"/>
      <c r="AC175" s="147"/>
      <c r="AD175" s="147"/>
      <c r="AE175" s="147"/>
      <c r="AF175" s="147"/>
      <c r="AG175" s="147" t="s">
        <v>154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54"/>
      <c r="B176" s="155"/>
      <c r="C176" s="176" t="s">
        <v>321</v>
      </c>
      <c r="D176" s="157"/>
      <c r="E176" s="158">
        <v>0.18</v>
      </c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129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239"/>
      <c r="D177" s="240"/>
      <c r="E177" s="240"/>
      <c r="F177" s="240"/>
      <c r="G177" s="240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130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x14ac:dyDescent="0.2">
      <c r="A178" s="160" t="s">
        <v>119</v>
      </c>
      <c r="B178" s="161" t="s">
        <v>83</v>
      </c>
      <c r="C178" s="174" t="s">
        <v>84</v>
      </c>
      <c r="D178" s="162"/>
      <c r="E178" s="163"/>
      <c r="F178" s="164"/>
      <c r="G178" s="164">
        <f>SUMIF(AG179:AG181,"&lt;&gt;NOR",G179:G181)</f>
        <v>0</v>
      </c>
      <c r="H178" s="164"/>
      <c r="I178" s="164">
        <f>SUM(I179:I181)</f>
        <v>0</v>
      </c>
      <c r="J178" s="164"/>
      <c r="K178" s="164">
        <f>SUM(K179:K181)</f>
        <v>0</v>
      </c>
      <c r="L178" s="164"/>
      <c r="M178" s="164">
        <f>SUM(M179:M181)</f>
        <v>0</v>
      </c>
      <c r="N178" s="164"/>
      <c r="O178" s="164">
        <f>SUM(O179:O181)</f>
        <v>0</v>
      </c>
      <c r="P178" s="164"/>
      <c r="Q178" s="164">
        <f>SUM(Q179:Q181)</f>
        <v>0</v>
      </c>
      <c r="R178" s="164"/>
      <c r="S178" s="164"/>
      <c r="T178" s="165"/>
      <c r="U178" s="159"/>
      <c r="V178" s="159">
        <f>SUM(V179:V181)</f>
        <v>15.24</v>
      </c>
      <c r="W178" s="159"/>
      <c r="X178" s="159"/>
      <c r="AG178" t="s">
        <v>120</v>
      </c>
    </row>
    <row r="179" spans="1:60" ht="22.5" outlineLevel="1" x14ac:dyDescent="0.2">
      <c r="A179" s="166">
        <v>45</v>
      </c>
      <c r="B179" s="167" t="s">
        <v>322</v>
      </c>
      <c r="C179" s="175" t="s">
        <v>323</v>
      </c>
      <c r="D179" s="168" t="s">
        <v>218</v>
      </c>
      <c r="E179" s="169">
        <v>72.042299999999997</v>
      </c>
      <c r="F179" s="170"/>
      <c r="G179" s="171">
        <f>ROUND(E179*F179,2)</f>
        <v>0</v>
      </c>
      <c r="H179" s="170"/>
      <c r="I179" s="171">
        <f>ROUND(E179*H179,2)</f>
        <v>0</v>
      </c>
      <c r="J179" s="170"/>
      <c r="K179" s="171">
        <f>ROUND(E179*J179,2)</f>
        <v>0</v>
      </c>
      <c r="L179" s="171">
        <v>21</v>
      </c>
      <c r="M179" s="171">
        <f>G179*(1+L179/100)</f>
        <v>0</v>
      </c>
      <c r="N179" s="171">
        <v>0</v>
      </c>
      <c r="O179" s="171">
        <f>ROUND(E179*N179,2)</f>
        <v>0</v>
      </c>
      <c r="P179" s="171">
        <v>0</v>
      </c>
      <c r="Q179" s="171">
        <f>ROUND(E179*P179,2)</f>
        <v>0</v>
      </c>
      <c r="R179" s="171" t="s">
        <v>233</v>
      </c>
      <c r="S179" s="171" t="s">
        <v>133</v>
      </c>
      <c r="T179" s="172" t="s">
        <v>133</v>
      </c>
      <c r="U179" s="156">
        <v>0.21149999999999999</v>
      </c>
      <c r="V179" s="156">
        <f>ROUND(E179*U179,2)</f>
        <v>15.24</v>
      </c>
      <c r="W179" s="156"/>
      <c r="X179" s="156" t="s">
        <v>324</v>
      </c>
      <c r="Y179" s="147"/>
      <c r="Z179" s="147"/>
      <c r="AA179" s="147"/>
      <c r="AB179" s="147"/>
      <c r="AC179" s="147"/>
      <c r="AD179" s="147"/>
      <c r="AE179" s="147"/>
      <c r="AF179" s="147"/>
      <c r="AG179" s="147" t="s">
        <v>325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248" t="s">
        <v>326</v>
      </c>
      <c r="D180" s="249"/>
      <c r="E180" s="249"/>
      <c r="F180" s="249"/>
      <c r="G180" s="249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156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239"/>
      <c r="D181" s="240"/>
      <c r="E181" s="240"/>
      <c r="F181" s="240"/>
      <c r="G181" s="240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130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x14ac:dyDescent="0.2">
      <c r="A182" s="160" t="s">
        <v>119</v>
      </c>
      <c r="B182" s="161" t="s">
        <v>85</v>
      </c>
      <c r="C182" s="174" t="s">
        <v>86</v>
      </c>
      <c r="D182" s="162"/>
      <c r="E182" s="163"/>
      <c r="F182" s="164"/>
      <c r="G182" s="164">
        <f>SUMIF(AG183:AG186,"&lt;&gt;NOR",G183:G186)</f>
        <v>0</v>
      </c>
      <c r="H182" s="164"/>
      <c r="I182" s="164">
        <f>SUM(I183:I186)</f>
        <v>0</v>
      </c>
      <c r="J182" s="164"/>
      <c r="K182" s="164">
        <f>SUM(K183:K186)</f>
        <v>0</v>
      </c>
      <c r="L182" s="164"/>
      <c r="M182" s="164">
        <f>SUM(M183:M186)</f>
        <v>0</v>
      </c>
      <c r="N182" s="164"/>
      <c r="O182" s="164">
        <f>SUM(O183:O186)</f>
        <v>0</v>
      </c>
      <c r="P182" s="164"/>
      <c r="Q182" s="164">
        <f>SUM(Q183:Q186)</f>
        <v>0</v>
      </c>
      <c r="R182" s="164"/>
      <c r="S182" s="164"/>
      <c r="T182" s="165"/>
      <c r="U182" s="159"/>
      <c r="V182" s="159">
        <f>SUM(V183:V186)</f>
        <v>0.26</v>
      </c>
      <c r="W182" s="159"/>
      <c r="X182" s="159"/>
      <c r="AG182" t="s">
        <v>120</v>
      </c>
    </row>
    <row r="183" spans="1:60" outlineLevel="1" x14ac:dyDescent="0.2">
      <c r="A183" s="166">
        <v>46</v>
      </c>
      <c r="B183" s="167" t="s">
        <v>327</v>
      </c>
      <c r="C183" s="175" t="s">
        <v>328</v>
      </c>
      <c r="D183" s="168" t="s">
        <v>260</v>
      </c>
      <c r="E183" s="169">
        <v>1</v>
      </c>
      <c r="F183" s="170"/>
      <c r="G183" s="171">
        <f>ROUND(E183*F183,2)</f>
        <v>0</v>
      </c>
      <c r="H183" s="170"/>
      <c r="I183" s="171">
        <f>ROUND(E183*H183,2)</f>
        <v>0</v>
      </c>
      <c r="J183" s="170"/>
      <c r="K183" s="171">
        <f>ROUND(E183*J183,2)</f>
        <v>0</v>
      </c>
      <c r="L183" s="171">
        <v>21</v>
      </c>
      <c r="M183" s="171">
        <f>G183*(1+L183/100)</f>
        <v>0</v>
      </c>
      <c r="N183" s="171">
        <v>0</v>
      </c>
      <c r="O183" s="171">
        <f>ROUND(E183*N183,2)</f>
        <v>0</v>
      </c>
      <c r="P183" s="171">
        <v>0</v>
      </c>
      <c r="Q183" s="171">
        <f>ROUND(E183*P183,2)</f>
        <v>0</v>
      </c>
      <c r="R183" s="171" t="s">
        <v>329</v>
      </c>
      <c r="S183" s="171" t="s">
        <v>133</v>
      </c>
      <c r="T183" s="172" t="s">
        <v>133</v>
      </c>
      <c r="U183" s="156">
        <v>0.26</v>
      </c>
      <c r="V183" s="156">
        <f>ROUND(E183*U183,2)</f>
        <v>0.26</v>
      </c>
      <c r="W183" s="156"/>
      <c r="X183" s="156" t="s">
        <v>153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154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248" t="s">
        <v>330</v>
      </c>
      <c r="D184" s="249"/>
      <c r="E184" s="249"/>
      <c r="F184" s="249"/>
      <c r="G184" s="249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156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76" t="s">
        <v>331</v>
      </c>
      <c r="D185" s="157"/>
      <c r="E185" s="158">
        <v>1</v>
      </c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129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54"/>
      <c r="B186" s="155"/>
      <c r="C186" s="239"/>
      <c r="D186" s="240"/>
      <c r="E186" s="240"/>
      <c r="F186" s="240"/>
      <c r="G186" s="240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47"/>
      <c r="Z186" s="147"/>
      <c r="AA186" s="147"/>
      <c r="AB186" s="147"/>
      <c r="AC186" s="147"/>
      <c r="AD186" s="147"/>
      <c r="AE186" s="147"/>
      <c r="AF186" s="147"/>
      <c r="AG186" s="147" t="s">
        <v>130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x14ac:dyDescent="0.2">
      <c r="A187" s="160" t="s">
        <v>119</v>
      </c>
      <c r="B187" s="161" t="s">
        <v>87</v>
      </c>
      <c r="C187" s="174" t="s">
        <v>88</v>
      </c>
      <c r="D187" s="162"/>
      <c r="E187" s="163"/>
      <c r="F187" s="164"/>
      <c r="G187" s="164">
        <f>SUMIF(AG188:AG191,"&lt;&gt;NOR",G188:G191)</f>
        <v>0</v>
      </c>
      <c r="H187" s="164"/>
      <c r="I187" s="164">
        <f>SUM(I188:I191)</f>
        <v>0</v>
      </c>
      <c r="J187" s="164"/>
      <c r="K187" s="164">
        <f>SUM(K188:K191)</f>
        <v>0</v>
      </c>
      <c r="L187" s="164"/>
      <c r="M187" s="164">
        <f>SUM(M188:M191)</f>
        <v>0</v>
      </c>
      <c r="N187" s="164"/>
      <c r="O187" s="164">
        <f>SUM(O188:O191)</f>
        <v>4.1100000000000003</v>
      </c>
      <c r="P187" s="164"/>
      <c r="Q187" s="164">
        <f>SUM(Q188:Q191)</f>
        <v>0</v>
      </c>
      <c r="R187" s="164"/>
      <c r="S187" s="164"/>
      <c r="T187" s="165"/>
      <c r="U187" s="159"/>
      <c r="V187" s="159">
        <f>SUM(V188:V191)</f>
        <v>0</v>
      </c>
      <c r="W187" s="159"/>
      <c r="X187" s="159"/>
      <c r="AG187" t="s">
        <v>120</v>
      </c>
    </row>
    <row r="188" spans="1:60" outlineLevel="1" x14ac:dyDescent="0.2">
      <c r="A188" s="166">
        <v>47</v>
      </c>
      <c r="B188" s="167" t="s">
        <v>332</v>
      </c>
      <c r="C188" s="175" t="s">
        <v>333</v>
      </c>
      <c r="D188" s="168" t="s">
        <v>232</v>
      </c>
      <c r="E188" s="169">
        <v>15</v>
      </c>
      <c r="F188" s="170"/>
      <c r="G188" s="171">
        <f>ROUND(E188*F188,2)</f>
        <v>0</v>
      </c>
      <c r="H188" s="170"/>
      <c r="I188" s="171">
        <f>ROUND(E188*H188,2)</f>
        <v>0</v>
      </c>
      <c r="J188" s="170"/>
      <c r="K188" s="171">
        <f>ROUND(E188*J188,2)</f>
        <v>0</v>
      </c>
      <c r="L188" s="171">
        <v>21</v>
      </c>
      <c r="M188" s="171">
        <f>G188*(1+L188/100)</f>
        <v>0</v>
      </c>
      <c r="N188" s="171">
        <v>0.27399000000000001</v>
      </c>
      <c r="O188" s="171">
        <f>ROUND(E188*N188,2)</f>
        <v>4.1100000000000003</v>
      </c>
      <c r="P188" s="171">
        <v>0</v>
      </c>
      <c r="Q188" s="171">
        <f>ROUND(E188*P188,2)</f>
        <v>0</v>
      </c>
      <c r="R188" s="171" t="s">
        <v>334</v>
      </c>
      <c r="S188" s="171" t="s">
        <v>133</v>
      </c>
      <c r="T188" s="172" t="s">
        <v>133</v>
      </c>
      <c r="U188" s="156">
        <v>0</v>
      </c>
      <c r="V188" s="156">
        <f>ROUND(E188*U188,2)</f>
        <v>0</v>
      </c>
      <c r="W188" s="156"/>
      <c r="X188" s="156" t="s">
        <v>335</v>
      </c>
      <c r="Y188" s="147"/>
      <c r="Z188" s="147"/>
      <c r="AA188" s="147"/>
      <c r="AB188" s="147"/>
      <c r="AC188" s="147"/>
      <c r="AD188" s="147"/>
      <c r="AE188" s="147"/>
      <c r="AF188" s="147"/>
      <c r="AG188" s="147" t="s">
        <v>336</v>
      </c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ht="90" outlineLevel="1" x14ac:dyDescent="0.2">
      <c r="A189" s="154"/>
      <c r="B189" s="155"/>
      <c r="C189" s="248" t="s">
        <v>337</v>
      </c>
      <c r="D189" s="249"/>
      <c r="E189" s="249"/>
      <c r="F189" s="249"/>
      <c r="G189" s="249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156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80" t="str">
        <f>C189</f>
        <v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v>
      </c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176" t="s">
        <v>338</v>
      </c>
      <c r="D190" s="157"/>
      <c r="E190" s="158">
        <v>15</v>
      </c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129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239"/>
      <c r="D191" s="240"/>
      <c r="E191" s="240"/>
      <c r="F191" s="240"/>
      <c r="G191" s="240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130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x14ac:dyDescent="0.2">
      <c r="A192" s="3"/>
      <c r="B192" s="4"/>
      <c r="C192" s="177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v>15</v>
      </c>
      <c r="AF192">
        <v>21</v>
      </c>
      <c r="AG192" t="s">
        <v>106</v>
      </c>
    </row>
    <row r="193" spans="1:33" x14ac:dyDescent="0.2">
      <c r="A193" s="150"/>
      <c r="B193" s="151" t="s">
        <v>29</v>
      </c>
      <c r="C193" s="178"/>
      <c r="D193" s="152"/>
      <c r="E193" s="153"/>
      <c r="F193" s="153"/>
      <c r="G193" s="173">
        <f>G8+G73+G92+G114+G171+G178+G182+G187</f>
        <v>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AE193">
        <f>SUMIF(L7:L191,AE192,G7:G191)</f>
        <v>0</v>
      </c>
      <c r="AF193">
        <f>SUMIF(L7:L191,AF192,G7:G191)</f>
        <v>0</v>
      </c>
      <c r="AG193" t="s">
        <v>146</v>
      </c>
    </row>
    <row r="194" spans="1:33" x14ac:dyDescent="0.2">
      <c r="C194" s="179"/>
      <c r="D194" s="10"/>
      <c r="AG194" t="s">
        <v>147</v>
      </c>
    </row>
    <row r="195" spans="1:33" x14ac:dyDescent="0.2">
      <c r="D195" s="10"/>
    </row>
    <row r="196" spans="1:33" x14ac:dyDescent="0.2">
      <c r="D196" s="10"/>
    </row>
    <row r="197" spans="1:33" x14ac:dyDescent="0.2">
      <c r="D197" s="10"/>
    </row>
    <row r="198" spans="1:33" x14ac:dyDescent="0.2">
      <c r="D198" s="10"/>
    </row>
    <row r="199" spans="1:33" x14ac:dyDescent="0.2">
      <c r="D199" s="10"/>
    </row>
    <row r="200" spans="1:33" x14ac:dyDescent="0.2">
      <c r="D200" s="10"/>
    </row>
    <row r="201" spans="1:33" x14ac:dyDescent="0.2">
      <c r="D201" s="10"/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H+rfQnDkCUpfUr0/v3sQ7jmGzu0dC3uL9OZAOtY3zx0UIfJuYHw/7FuvsiaKqguHF9qjeUROefeMzWDnDnfTw==" saltValue="x7fmUHjWgYsJnPTi1UXmZg==" spinCount="100000" sheet="1"/>
  <mergeCells count="77">
    <mergeCell ref="C27:G27"/>
    <mergeCell ref="A1:G1"/>
    <mergeCell ref="C2:G2"/>
    <mergeCell ref="C3:G3"/>
    <mergeCell ref="C4:G4"/>
    <mergeCell ref="C10:G10"/>
    <mergeCell ref="C12:G12"/>
    <mergeCell ref="C14:G14"/>
    <mergeCell ref="C19:G19"/>
    <mergeCell ref="C21:G21"/>
    <mergeCell ref="C23:G23"/>
    <mergeCell ref="C25:G25"/>
    <mergeCell ref="C54:G54"/>
    <mergeCell ref="C29:G29"/>
    <mergeCell ref="C32:G32"/>
    <mergeCell ref="C34:G34"/>
    <mergeCell ref="C38:G38"/>
    <mergeCell ref="C40:G40"/>
    <mergeCell ref="C42:G42"/>
    <mergeCell ref="C44:G44"/>
    <mergeCell ref="C46:G46"/>
    <mergeCell ref="C48:G48"/>
    <mergeCell ref="C50:G50"/>
    <mergeCell ref="C52:G52"/>
    <mergeCell ref="C83:G83"/>
    <mergeCell ref="C56:G56"/>
    <mergeCell ref="C58:G58"/>
    <mergeCell ref="C60:G60"/>
    <mergeCell ref="C62:G62"/>
    <mergeCell ref="C65:G65"/>
    <mergeCell ref="C68:G68"/>
    <mergeCell ref="C72:G72"/>
    <mergeCell ref="C75:G75"/>
    <mergeCell ref="C77:G77"/>
    <mergeCell ref="C79:G79"/>
    <mergeCell ref="C81:G81"/>
    <mergeCell ref="C113:G113"/>
    <mergeCell ref="C85:G85"/>
    <mergeCell ref="C88:G88"/>
    <mergeCell ref="C91:G91"/>
    <mergeCell ref="C94:G94"/>
    <mergeCell ref="C96:G96"/>
    <mergeCell ref="C98:G98"/>
    <mergeCell ref="C102:G102"/>
    <mergeCell ref="C104:G104"/>
    <mergeCell ref="C106:G106"/>
    <mergeCell ref="C108:G108"/>
    <mergeCell ref="C110:G110"/>
    <mergeCell ref="C143:G143"/>
    <mergeCell ref="C116:G116"/>
    <mergeCell ref="C118:G118"/>
    <mergeCell ref="C120:G120"/>
    <mergeCell ref="C123:G123"/>
    <mergeCell ref="C125:G125"/>
    <mergeCell ref="C127:G127"/>
    <mergeCell ref="C129:G129"/>
    <mergeCell ref="C131:G131"/>
    <mergeCell ref="C134:G134"/>
    <mergeCell ref="C137:G137"/>
    <mergeCell ref="C140:G140"/>
    <mergeCell ref="C180:G180"/>
    <mergeCell ref="C146:G146"/>
    <mergeCell ref="C149:G149"/>
    <mergeCell ref="C152:G152"/>
    <mergeCell ref="C155:G155"/>
    <mergeCell ref="C158:G158"/>
    <mergeCell ref="C161:G161"/>
    <mergeCell ref="C164:G164"/>
    <mergeCell ref="C167:G167"/>
    <mergeCell ref="C170:G170"/>
    <mergeCell ref="C174:G174"/>
    <mergeCell ref="C177:G177"/>
    <mergeCell ref="C181:G181"/>
    <mergeCell ref="C184:G184"/>
    <mergeCell ref="C186:G186"/>
    <mergeCell ref="C189:G189"/>
    <mergeCell ref="C191:G19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00 00.1 Naklady</vt:lpstr>
      <vt:lpstr>1 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00.1 Naklady'!Názvy_tisku</vt:lpstr>
      <vt:lpstr>'1 1.1 Pol'!Názvy_tisku</vt:lpstr>
      <vt:lpstr>oadresa</vt:lpstr>
      <vt:lpstr>Stavba!Objednatel</vt:lpstr>
      <vt:lpstr>Stavba!Objekt</vt:lpstr>
      <vt:lpstr>'00 00.1 Naklady'!Oblast_tisku</vt:lpstr>
      <vt:lpstr>'1 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Jiří Šilhánek</cp:lastModifiedBy>
  <cp:lastPrinted>2019-03-19T12:27:02Z</cp:lastPrinted>
  <dcterms:created xsi:type="dcterms:W3CDTF">2009-04-08T07:15:50Z</dcterms:created>
  <dcterms:modified xsi:type="dcterms:W3CDTF">2021-06-25T05:58:32Z</dcterms:modified>
</cp:coreProperties>
</file>