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endelu-my.sharepoint.com/personal/silhanek_mendelu_cz/Documents/Dokumenty/05_VEŘEJNÉ ZAKÁZKY/99/01_2021/02_ČOV_hájovna Bukovinka/01_Zadávací dokumentace/"/>
    </mc:Choice>
  </mc:AlternateContent>
  <xr:revisionPtr revIDLastSave="0" documentId="8_{BDB7F69C-2AE5-49AC-82E5-0810898DA49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0 00.1 Naklady" sheetId="12" r:id="rId4"/>
    <sheet name="1 1.1 Pol" sheetId="13" r:id="rId5"/>
  </sheets>
  <externalReferences>
    <externalReference r:id="rId6"/>
  </externalReferences>
  <definedNames>
    <definedName name="CelkemDPHVypocet" localSheetId="1">Stavba!$H$45</definedName>
    <definedName name="CenaCelkem">Stavba!$G$29</definedName>
    <definedName name="CenaCelkemBezDPH">Stavba!$G$28</definedName>
    <definedName name="CenaCelkemVypocet" localSheetId="1">Stavba!$I$45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'00 00.1 Naklady'!$1:$7</definedName>
    <definedName name="_xlnm.Print_Titles" localSheetId="4">'1 1.1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'00 00.1 Naklady'!$A$1:$X$29</definedName>
    <definedName name="_xlnm.Print_Area" localSheetId="4">'1 1.1 Pol'!$A$1:$X$194</definedName>
    <definedName name="_xlnm.Print_Area" localSheetId="1">Stavba!$A$1:$J$63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Stavba!$F$45</definedName>
    <definedName name="ZakladDPHZakl">Stavba!$G$25</definedName>
    <definedName name="ZakladDPHZaklVypocet" localSheetId="1">Stavba!$G$45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A189" i="13" l="1"/>
  <c r="BA83" i="13"/>
  <c r="BA60" i="13"/>
  <c r="BA52" i="13"/>
  <c r="BA48" i="13"/>
  <c r="BA29" i="13"/>
  <c r="BA21" i="13"/>
  <c r="BA14" i="13"/>
  <c r="BA10" i="13"/>
  <c r="G9" i="13"/>
  <c r="M9" i="13" s="1"/>
  <c r="I9" i="13"/>
  <c r="K9" i="13"/>
  <c r="O9" i="13"/>
  <c r="Q9" i="13"/>
  <c r="V9" i="13"/>
  <c r="G13" i="13"/>
  <c r="M13" i="13" s="1"/>
  <c r="I13" i="13"/>
  <c r="K13" i="13"/>
  <c r="O13" i="13"/>
  <c r="Q13" i="13"/>
  <c r="V13" i="13"/>
  <c r="G20" i="13"/>
  <c r="M20" i="13" s="1"/>
  <c r="I20" i="13"/>
  <c r="K20" i="13"/>
  <c r="O20" i="13"/>
  <c r="Q20" i="13"/>
  <c r="V20" i="13"/>
  <c r="G24" i="13"/>
  <c r="I24" i="13"/>
  <c r="K24" i="13"/>
  <c r="M24" i="13"/>
  <c r="O24" i="13"/>
  <c r="Q24" i="13"/>
  <c r="V24" i="13"/>
  <c r="G28" i="13"/>
  <c r="I28" i="13"/>
  <c r="K28" i="13"/>
  <c r="M28" i="13"/>
  <c r="O28" i="13"/>
  <c r="Q28" i="13"/>
  <c r="V28" i="13"/>
  <c r="G33" i="13"/>
  <c r="M33" i="13" s="1"/>
  <c r="I33" i="13"/>
  <c r="K33" i="13"/>
  <c r="O33" i="13"/>
  <c r="Q33" i="13"/>
  <c r="V33" i="13"/>
  <c r="G39" i="13"/>
  <c r="M39" i="13" s="1"/>
  <c r="I39" i="13"/>
  <c r="K39" i="13"/>
  <c r="O39" i="13"/>
  <c r="Q39" i="13"/>
  <c r="V39" i="13"/>
  <c r="G43" i="13"/>
  <c r="M43" i="13" s="1"/>
  <c r="I43" i="13"/>
  <c r="K43" i="13"/>
  <c r="O43" i="13"/>
  <c r="Q43" i="13"/>
  <c r="V43" i="13"/>
  <c r="G47" i="13"/>
  <c r="I47" i="13"/>
  <c r="K47" i="13"/>
  <c r="M47" i="13"/>
  <c r="O47" i="13"/>
  <c r="Q47" i="13"/>
  <c r="V47" i="13"/>
  <c r="G51" i="13"/>
  <c r="I51" i="13"/>
  <c r="K51" i="13"/>
  <c r="M51" i="13"/>
  <c r="O51" i="13"/>
  <c r="Q51" i="13"/>
  <c r="V51" i="13"/>
  <c r="G55" i="13"/>
  <c r="I55" i="13"/>
  <c r="K55" i="13"/>
  <c r="M55" i="13"/>
  <c r="O55" i="13"/>
  <c r="Q55" i="13"/>
  <c r="V55" i="13"/>
  <c r="G59" i="13"/>
  <c r="M59" i="13" s="1"/>
  <c r="I59" i="13"/>
  <c r="K59" i="13"/>
  <c r="O59" i="13"/>
  <c r="Q59" i="13"/>
  <c r="V59" i="13"/>
  <c r="G63" i="13"/>
  <c r="M63" i="13" s="1"/>
  <c r="I63" i="13"/>
  <c r="K63" i="13"/>
  <c r="O63" i="13"/>
  <c r="Q63" i="13"/>
  <c r="V63" i="13"/>
  <c r="G66" i="13"/>
  <c r="M66" i="13" s="1"/>
  <c r="I66" i="13"/>
  <c r="K66" i="13"/>
  <c r="O66" i="13"/>
  <c r="Q66" i="13"/>
  <c r="V66" i="13"/>
  <c r="G69" i="13"/>
  <c r="I69" i="13"/>
  <c r="K69" i="13"/>
  <c r="M69" i="13"/>
  <c r="O69" i="13"/>
  <c r="Q69" i="13"/>
  <c r="V69" i="13"/>
  <c r="G74" i="13"/>
  <c r="I74" i="13"/>
  <c r="K74" i="13"/>
  <c r="M74" i="13"/>
  <c r="O74" i="13"/>
  <c r="Q74" i="13"/>
  <c r="V74" i="13"/>
  <c r="G78" i="13"/>
  <c r="M78" i="13" s="1"/>
  <c r="I78" i="13"/>
  <c r="K78" i="13"/>
  <c r="O78" i="13"/>
  <c r="Q78" i="13"/>
  <c r="V78" i="13"/>
  <c r="G82" i="13"/>
  <c r="M82" i="13" s="1"/>
  <c r="I82" i="13"/>
  <c r="K82" i="13"/>
  <c r="O82" i="13"/>
  <c r="Q82" i="13"/>
  <c r="V82" i="13"/>
  <c r="G86" i="13"/>
  <c r="I86" i="13"/>
  <c r="K86" i="13"/>
  <c r="M86" i="13"/>
  <c r="O86" i="13"/>
  <c r="Q86" i="13"/>
  <c r="V86" i="13"/>
  <c r="G89" i="13"/>
  <c r="M89" i="13" s="1"/>
  <c r="I89" i="13"/>
  <c r="K89" i="13"/>
  <c r="O89" i="13"/>
  <c r="Q89" i="13"/>
  <c r="V89" i="13"/>
  <c r="G93" i="13"/>
  <c r="I93" i="13"/>
  <c r="K93" i="13"/>
  <c r="M93" i="13"/>
  <c r="O93" i="13"/>
  <c r="Q93" i="13"/>
  <c r="V93" i="13"/>
  <c r="V92" i="13" s="1"/>
  <c r="G97" i="13"/>
  <c r="M97" i="13" s="1"/>
  <c r="I97" i="13"/>
  <c r="K97" i="13"/>
  <c r="O97" i="13"/>
  <c r="Q97" i="13"/>
  <c r="V97" i="13"/>
  <c r="G103" i="13"/>
  <c r="I103" i="13"/>
  <c r="K103" i="13"/>
  <c r="K92" i="13" s="1"/>
  <c r="M103" i="13"/>
  <c r="O103" i="13"/>
  <c r="Q103" i="13"/>
  <c r="V103" i="13"/>
  <c r="G107" i="13"/>
  <c r="M107" i="13" s="1"/>
  <c r="I107" i="13"/>
  <c r="K107" i="13"/>
  <c r="O107" i="13"/>
  <c r="Q107" i="13"/>
  <c r="V107" i="13"/>
  <c r="G111" i="13"/>
  <c r="M111" i="13" s="1"/>
  <c r="I111" i="13"/>
  <c r="K111" i="13"/>
  <c r="O111" i="13"/>
  <c r="Q111" i="13"/>
  <c r="V111" i="13"/>
  <c r="G115" i="13"/>
  <c r="I115" i="13"/>
  <c r="K115" i="13"/>
  <c r="M115" i="13"/>
  <c r="O115" i="13"/>
  <c r="Q115" i="13"/>
  <c r="V115" i="13"/>
  <c r="G119" i="13"/>
  <c r="M119" i="13" s="1"/>
  <c r="I119" i="13"/>
  <c r="K119" i="13"/>
  <c r="O119" i="13"/>
  <c r="Q119" i="13"/>
  <c r="V119" i="13"/>
  <c r="G124" i="13"/>
  <c r="M124" i="13" s="1"/>
  <c r="I124" i="13"/>
  <c r="K124" i="13"/>
  <c r="O124" i="13"/>
  <c r="Q124" i="13"/>
  <c r="V124" i="13"/>
  <c r="G128" i="13"/>
  <c r="I128" i="13"/>
  <c r="K128" i="13"/>
  <c r="M128" i="13"/>
  <c r="O128" i="13"/>
  <c r="Q128" i="13"/>
  <c r="V128" i="13"/>
  <c r="G132" i="13"/>
  <c r="I132" i="13"/>
  <c r="K132" i="13"/>
  <c r="M132" i="13"/>
  <c r="O132" i="13"/>
  <c r="Q132" i="13"/>
  <c r="V132" i="13"/>
  <c r="G135" i="13"/>
  <c r="M135" i="13" s="1"/>
  <c r="I135" i="13"/>
  <c r="K135" i="13"/>
  <c r="O135" i="13"/>
  <c r="Q135" i="13"/>
  <c r="V135" i="13"/>
  <c r="G138" i="13"/>
  <c r="I138" i="13"/>
  <c r="K138" i="13"/>
  <c r="M138" i="13"/>
  <c r="O138" i="13"/>
  <c r="Q138" i="13"/>
  <c r="V138" i="13"/>
  <c r="G141" i="13"/>
  <c r="M141" i="13" s="1"/>
  <c r="I141" i="13"/>
  <c r="K141" i="13"/>
  <c r="O141" i="13"/>
  <c r="Q141" i="13"/>
  <c r="V141" i="13"/>
  <c r="G144" i="13"/>
  <c r="M144" i="13" s="1"/>
  <c r="I144" i="13"/>
  <c r="K144" i="13"/>
  <c r="O144" i="13"/>
  <c r="Q144" i="13"/>
  <c r="V144" i="13"/>
  <c r="G147" i="13"/>
  <c r="M147" i="13" s="1"/>
  <c r="I147" i="13"/>
  <c r="K147" i="13"/>
  <c r="O147" i="13"/>
  <c r="Q147" i="13"/>
  <c r="V147" i="13"/>
  <c r="G150" i="13"/>
  <c r="M150" i="13" s="1"/>
  <c r="I150" i="13"/>
  <c r="K150" i="13"/>
  <c r="O150" i="13"/>
  <c r="Q150" i="13"/>
  <c r="V150" i="13"/>
  <c r="G153" i="13"/>
  <c r="M153" i="13" s="1"/>
  <c r="I153" i="13"/>
  <c r="K153" i="13"/>
  <c r="O153" i="13"/>
  <c r="Q153" i="13"/>
  <c r="V153" i="13"/>
  <c r="G156" i="13"/>
  <c r="I156" i="13"/>
  <c r="K156" i="13"/>
  <c r="M156" i="13"/>
  <c r="O156" i="13"/>
  <c r="Q156" i="13"/>
  <c r="V156" i="13"/>
  <c r="G159" i="13"/>
  <c r="M159" i="13" s="1"/>
  <c r="I159" i="13"/>
  <c r="K159" i="13"/>
  <c r="O159" i="13"/>
  <c r="Q159" i="13"/>
  <c r="V159" i="13"/>
  <c r="G162" i="13"/>
  <c r="I162" i="13"/>
  <c r="K162" i="13"/>
  <c r="M162" i="13"/>
  <c r="O162" i="13"/>
  <c r="Q162" i="13"/>
  <c r="V162" i="13"/>
  <c r="G165" i="13"/>
  <c r="I165" i="13"/>
  <c r="K165" i="13"/>
  <c r="M165" i="13"/>
  <c r="O165" i="13"/>
  <c r="Q165" i="13"/>
  <c r="V165" i="13"/>
  <c r="G168" i="13"/>
  <c r="M168" i="13" s="1"/>
  <c r="I168" i="13"/>
  <c r="K168" i="13"/>
  <c r="O168" i="13"/>
  <c r="Q168" i="13"/>
  <c r="V168" i="13"/>
  <c r="V171" i="13"/>
  <c r="G172" i="13"/>
  <c r="I172" i="13"/>
  <c r="K172" i="13"/>
  <c r="K171" i="13" s="1"/>
  <c r="M172" i="13"/>
  <c r="O172" i="13"/>
  <c r="Q172" i="13"/>
  <c r="V172" i="13"/>
  <c r="G175" i="13"/>
  <c r="M175" i="13" s="1"/>
  <c r="M171" i="13" s="1"/>
  <c r="I175" i="13"/>
  <c r="I171" i="13" s="1"/>
  <c r="K175" i="13"/>
  <c r="O175" i="13"/>
  <c r="O171" i="13" s="1"/>
  <c r="Q175" i="13"/>
  <c r="V175" i="13"/>
  <c r="G178" i="13"/>
  <c r="I58" i="1" s="1"/>
  <c r="O178" i="13"/>
  <c r="G179" i="13"/>
  <c r="M179" i="13" s="1"/>
  <c r="M178" i="13" s="1"/>
  <c r="I179" i="13"/>
  <c r="I178" i="13" s="1"/>
  <c r="K179" i="13"/>
  <c r="K178" i="13" s="1"/>
  <c r="O179" i="13"/>
  <c r="Q179" i="13"/>
  <c r="Q178" i="13" s="1"/>
  <c r="V179" i="13"/>
  <c r="V178" i="13" s="1"/>
  <c r="Q182" i="13"/>
  <c r="G183" i="13"/>
  <c r="M183" i="13" s="1"/>
  <c r="M182" i="13" s="1"/>
  <c r="I183" i="13"/>
  <c r="I182" i="13" s="1"/>
  <c r="K183" i="13"/>
  <c r="K182" i="13" s="1"/>
  <c r="O183" i="13"/>
  <c r="O182" i="13" s="1"/>
  <c r="Q183" i="13"/>
  <c r="V183" i="13"/>
  <c r="V182" i="13" s="1"/>
  <c r="G187" i="13"/>
  <c r="I60" i="1" s="1"/>
  <c r="I18" i="1" s="1"/>
  <c r="K187" i="13"/>
  <c r="Q187" i="13"/>
  <c r="G188" i="13"/>
  <c r="M188" i="13" s="1"/>
  <c r="M187" i="13" s="1"/>
  <c r="I188" i="13"/>
  <c r="I187" i="13" s="1"/>
  <c r="K188" i="13"/>
  <c r="O188" i="13"/>
  <c r="O187" i="13" s="1"/>
  <c r="Q188" i="13"/>
  <c r="V188" i="13"/>
  <c r="V187" i="13" s="1"/>
  <c r="AE193" i="13"/>
  <c r="F44" i="1" s="1"/>
  <c r="G8" i="12"/>
  <c r="I52" i="1" s="1"/>
  <c r="V8" i="12"/>
  <c r="G9" i="12"/>
  <c r="I9" i="12"/>
  <c r="I8" i="12" s="1"/>
  <c r="K9" i="12"/>
  <c r="K8" i="12" s="1"/>
  <c r="M9" i="12"/>
  <c r="M8" i="12" s="1"/>
  <c r="O9" i="12"/>
  <c r="O8" i="12" s="1"/>
  <c r="Q9" i="12"/>
  <c r="Q8" i="12" s="1"/>
  <c r="V9" i="12"/>
  <c r="G12" i="12"/>
  <c r="I61" i="1" s="1"/>
  <c r="I19" i="1" s="1"/>
  <c r="G13" i="12"/>
  <c r="I13" i="12"/>
  <c r="K13" i="12"/>
  <c r="K12" i="12" s="1"/>
  <c r="M13" i="12"/>
  <c r="O13" i="12"/>
  <c r="Q13" i="12"/>
  <c r="V13" i="12"/>
  <c r="G15" i="12"/>
  <c r="M15" i="12" s="1"/>
  <c r="I15" i="12"/>
  <c r="K15" i="12"/>
  <c r="O15" i="12"/>
  <c r="Q15" i="12"/>
  <c r="V15" i="12"/>
  <c r="V12" i="12" s="1"/>
  <c r="G17" i="12"/>
  <c r="M17" i="12" s="1"/>
  <c r="I17" i="12"/>
  <c r="K17" i="12"/>
  <c r="O17" i="12"/>
  <c r="Q17" i="12"/>
  <c r="V17" i="12"/>
  <c r="G19" i="12"/>
  <c r="I62" i="1" s="1"/>
  <c r="I20" i="1" s="1"/>
  <c r="Q19" i="12"/>
  <c r="G20" i="12"/>
  <c r="M20" i="12" s="1"/>
  <c r="I20" i="12"/>
  <c r="K20" i="12"/>
  <c r="O20" i="12"/>
  <c r="Q20" i="12"/>
  <c r="V20" i="12"/>
  <c r="V19" i="12" s="1"/>
  <c r="G22" i="12"/>
  <c r="M22" i="12" s="1"/>
  <c r="I22" i="12"/>
  <c r="K22" i="12"/>
  <c r="K19" i="12" s="1"/>
  <c r="O22" i="12"/>
  <c r="Q22" i="12"/>
  <c r="V22" i="12"/>
  <c r="G25" i="12"/>
  <c r="M25" i="12" s="1"/>
  <c r="I25" i="12"/>
  <c r="K25" i="12"/>
  <c r="O25" i="12"/>
  <c r="Q25" i="12"/>
  <c r="V25" i="12"/>
  <c r="AE28" i="12"/>
  <c r="F41" i="1" s="1"/>
  <c r="AF28" i="12"/>
  <c r="G40" i="1" s="1"/>
  <c r="H42" i="1"/>
  <c r="J28" i="1"/>
  <c r="J26" i="1"/>
  <c r="G38" i="1"/>
  <c r="F38" i="1"/>
  <c r="J23" i="1"/>
  <c r="J24" i="1"/>
  <c r="J25" i="1"/>
  <c r="J27" i="1"/>
  <c r="E24" i="1"/>
  <c r="E26" i="1"/>
  <c r="Q12" i="12" l="1"/>
  <c r="G28" i="12"/>
  <c r="Q171" i="13"/>
  <c r="I92" i="13"/>
  <c r="Q73" i="13"/>
  <c r="G41" i="1"/>
  <c r="H41" i="1" s="1"/>
  <c r="I41" i="1" s="1"/>
  <c r="F43" i="1"/>
  <c r="O12" i="12"/>
  <c r="M12" i="12"/>
  <c r="Q114" i="13"/>
  <c r="K73" i="13"/>
  <c r="V8" i="13"/>
  <c r="F39" i="1"/>
  <c r="O19" i="12"/>
  <c r="I12" i="12"/>
  <c r="V114" i="13"/>
  <c r="Q92" i="13"/>
  <c r="I73" i="13"/>
  <c r="K8" i="13"/>
  <c r="Q8" i="13"/>
  <c r="I19" i="12"/>
  <c r="O73" i="13"/>
  <c r="I8" i="13"/>
  <c r="O8" i="13"/>
  <c r="F40" i="1"/>
  <c r="H40" i="1" s="1"/>
  <c r="I40" i="1" s="1"/>
  <c r="M19" i="12"/>
  <c r="O114" i="13"/>
  <c r="K114" i="13"/>
  <c r="G73" i="13"/>
  <c r="I54" i="1" s="1"/>
  <c r="I114" i="13"/>
  <c r="O92" i="13"/>
  <c r="V73" i="13"/>
  <c r="M8" i="13"/>
  <c r="M92" i="13"/>
  <c r="M73" i="13"/>
  <c r="M114" i="13"/>
  <c r="AF193" i="13"/>
  <c r="G8" i="13"/>
  <c r="G92" i="13"/>
  <c r="I55" i="1" s="1"/>
  <c r="G171" i="13"/>
  <c r="I57" i="1" s="1"/>
  <c r="G182" i="13"/>
  <c r="I59" i="1" s="1"/>
  <c r="I17" i="1" s="1"/>
  <c r="G114" i="13"/>
  <c r="I56" i="1" s="1"/>
  <c r="I53" i="1" l="1"/>
  <c r="G193" i="13"/>
  <c r="G44" i="1"/>
  <c r="H44" i="1" s="1"/>
  <c r="I44" i="1" s="1"/>
  <c r="G43" i="1"/>
  <c r="H43" i="1" s="1"/>
  <c r="I43" i="1" s="1"/>
  <c r="G39" i="1"/>
  <c r="H39" i="1"/>
  <c r="H45" i="1" s="1"/>
  <c r="F45" i="1"/>
  <c r="G23" i="1" l="1"/>
  <c r="G45" i="1"/>
  <c r="G25" i="1" s="1"/>
  <c r="A25" i="1" s="1"/>
  <c r="I39" i="1"/>
  <c r="I45" i="1" s="1"/>
  <c r="I16" i="1"/>
  <c r="I21" i="1" s="1"/>
  <c r="I63" i="1"/>
  <c r="J40" i="1" l="1"/>
  <c r="J39" i="1"/>
  <c r="J45" i="1" s="1"/>
  <c r="J43" i="1"/>
  <c r="J44" i="1"/>
  <c r="J41" i="1"/>
  <c r="A26" i="1"/>
  <c r="G26" i="1"/>
  <c r="J62" i="1"/>
  <c r="J59" i="1"/>
  <c r="J52" i="1"/>
  <c r="J56" i="1"/>
  <c r="J57" i="1"/>
  <c r="J58" i="1"/>
  <c r="J54" i="1"/>
  <c r="J60" i="1"/>
  <c r="J61" i="1"/>
  <c r="J53" i="1"/>
  <c r="J55" i="1"/>
  <c r="G28" i="1"/>
  <c r="A23" i="1"/>
  <c r="J63" i="1" l="1"/>
  <c r="A24" i="1"/>
  <c r="G24" i="1"/>
  <c r="A27" i="1" s="1"/>
  <c r="G29" i="1" l="1"/>
  <c r="G27" i="1" s="1"/>
  <c r="A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</author>
  </authors>
  <commentList>
    <comment ref="S6" authorId="0" shapeId="0" xr:uid="{1E5394FC-00E2-4DF2-85B8-58390E8DBEA6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477F0DB3-140F-4FAC-9B18-68E6918FCF69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</author>
  </authors>
  <commentList>
    <comment ref="S6" authorId="0" shapeId="0" xr:uid="{618CE60F-9389-428E-A2BB-D41A8CD345A5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909637DE-A107-4397-974D-4332A5F86991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<sst xmlns="http://schemas.openxmlformats.org/spreadsheetml/2006/main" count="897" uniqueCount="339">
  <si>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</si>
  <si>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</si>
  <si>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</si>
  <si>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</si>
  <si>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</si>
  <si>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</si>
  <si>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</si>
  <si>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</si>
  <si>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</si>
  <si>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</si>
  <si>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</si>
  <si>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</si>
  <si>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</si>
  <si>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</si>
  <si>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</si>
  <si>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</si>
  <si>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</si>
  <si>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</si>
  <si>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</si>
  <si>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</si>
  <si>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</si>
  <si>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</si>
  <si>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</si>
  <si>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</si>
  <si>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</si>
  <si>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</si>
  <si>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</si>
  <si>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</si>
  <si>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</si>
  <si>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</si>
  <si>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</si>
  <si>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</si>
  <si>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</si>
  <si>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</si>
  <si>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</si>
  <si>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</si>
  <si>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</si>
  <si>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</si>
  <si>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</si>
  <si>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</si>
  <si>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</si>
  <si>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</si>
  <si>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</si>
  <si>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Odehnal Petr</t>
  </si>
  <si>
    <t>sdfsdf</t>
  </si>
  <si>
    <t>166</t>
  </si>
  <si>
    <t>Bukovinka - ČOV a kanalizace pro hájenku č.p. 97</t>
  </si>
  <si>
    <t>Mendelova univerzita v Brně</t>
  </si>
  <si>
    <t>Zemědělská 1665/1</t>
  </si>
  <si>
    <t>Brno-Černá Pole</t>
  </si>
  <si>
    <t>61300</t>
  </si>
  <si>
    <t>62156489</t>
  </si>
  <si>
    <t>CZ62156489</t>
  </si>
  <si>
    <t>Petr Odehnal</t>
  </si>
  <si>
    <t>Zahradní 676</t>
  </si>
  <si>
    <t>Jedovnice-Jedovnice</t>
  </si>
  <si>
    <t>67906</t>
  </si>
  <si>
    <t>73796433</t>
  </si>
  <si>
    <t>CZ7212273761</t>
  </si>
  <si>
    <t>Stavba</t>
  </si>
  <si>
    <t>Ostatní a vedlejší náklady</t>
  </si>
  <si>
    <t>00.1</t>
  </si>
  <si>
    <t>Vedlejší a ostatní náklady</t>
  </si>
  <si>
    <t>Stavební objekt</t>
  </si>
  <si>
    <t>1</t>
  </si>
  <si>
    <t>ČOV a kanalizace</t>
  </si>
  <si>
    <t>1.1</t>
  </si>
  <si>
    <t>ČOV, kanalizace, vsak</t>
  </si>
  <si>
    <t>Celkem za stavbu</t>
  </si>
  <si>
    <t>CZK</t>
  </si>
  <si>
    <t>Rekapitulace dílů</t>
  </si>
  <si>
    <t>Typ dílu</t>
  </si>
  <si>
    <t>0</t>
  </si>
  <si>
    <t>Nepřiřazený díl</t>
  </si>
  <si>
    <t>Zemní práce</t>
  </si>
  <si>
    <t>2</t>
  </si>
  <si>
    <t>Základy a zvláštní zakládání</t>
  </si>
  <si>
    <t>4</t>
  </si>
  <si>
    <t>Vodorovné konstrukce</t>
  </si>
  <si>
    <t>8</t>
  </si>
  <si>
    <t>Trubní vedení</t>
  </si>
  <si>
    <t>96</t>
  </si>
  <si>
    <t>Bourání konstrukcí</t>
  </si>
  <si>
    <t>99</t>
  </si>
  <si>
    <t>Staveništní přesun hmot</t>
  </si>
  <si>
    <t>721</t>
  </si>
  <si>
    <t>Vnitřní kanalizace</t>
  </si>
  <si>
    <t>M21</t>
  </si>
  <si>
    <t>Elektromontáže</t>
  </si>
  <si>
    <t>VN</t>
  </si>
  <si>
    <t>ON</t>
  </si>
  <si>
    <t>Soupis vedlejších a ostatních nákladů</t>
  </si>
  <si>
    <t>#TypZaznamu#</t>
  </si>
  <si>
    <t>STA</t>
  </si>
  <si>
    <t>00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</si>
  <si>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</si>
  <si>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</si>
  <si>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</si>
  <si>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</si>
  <si>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</si>
  <si>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</si>
  <si>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</si>
  <si>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</si>
  <si>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</si>
  <si>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</si>
  <si>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</si>
  <si>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</si>
  <si>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</si>
  <si>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</si>
  <si>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</si>
  <si>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</si>
  <si>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</si>
  <si>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</si>
  <si>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</si>
  <si>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</si>
  <si>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</si>
  <si>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</si>
  <si>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</si>
  <si>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</si>
  <si>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</si>
  <si>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</si>
  <si>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1000T</t>
  </si>
  <si>
    <t>Dokumentace ke kolaudaci</t>
  </si>
  <si>
    <t>Soubor</t>
  </si>
  <si>
    <t>Vlastní</t>
  </si>
  <si>
    <t>Indiv</t>
  </si>
  <si>
    <t>VRN</t>
  </si>
  <si>
    <t>POL99_8</t>
  </si>
  <si>
    <t>kompletace dokladové části : 1</t>
  </si>
  <si>
    <t>VV</t>
  </si>
  <si>
    <t>SPU</t>
  </si>
  <si>
    <t>005121010R</t>
  </si>
  <si>
    <t>Vybudování zařízení staveniště</t>
  </si>
  <si>
    <t>RTS 21/ I</t>
  </si>
  <si>
    <t>POL99_2</t>
  </si>
  <si>
    <t>005121020R</t>
  </si>
  <si>
    <t xml:space="preserve">Provoz zařízení staveniště </t>
  </si>
  <si>
    <t>005121030R</t>
  </si>
  <si>
    <t>Odstranění zařízení staveniště</t>
  </si>
  <si>
    <t>005211080R</t>
  </si>
  <si>
    <t xml:space="preserve">Bezpečnostní a hygienická opatření na staveništi </t>
  </si>
  <si>
    <t>005231020R</t>
  </si>
  <si>
    <t>Individuální a komplexní vyzkoušení</t>
  </si>
  <si>
    <t>ČOV : 1</t>
  </si>
  <si>
    <t>005241010R</t>
  </si>
  <si>
    <t xml:space="preserve">Dokumentace skutečného provedení </t>
  </si>
  <si>
    <t>SUM</t>
  </si>
  <si>
    <t>END</t>
  </si>
  <si>
    <t>Položkový soupis prací a dodávek</t>
  </si>
  <si>
    <t>121101101R00</t>
  </si>
  <si>
    <t>Sejmutí ornice s přemístěním na vzdálenost do 50 m</t>
  </si>
  <si>
    <t>m3</t>
  </si>
  <si>
    <t>800-1</t>
  </si>
  <si>
    <t>Práce</t>
  </si>
  <si>
    <t>POL1_</t>
  </si>
  <si>
    <t>nebo lesní půdy, s vodorovným přemístěním na hromady v místě upotřebení nebo na dočasné či trvalé skládky se složením</t>
  </si>
  <si>
    <t>SPI</t>
  </si>
  <si>
    <t>dotčený nezpevněný terén, uložení v místě stavby bez odvozu : 68,0*0,2</t>
  </si>
  <si>
    <t>132201211R00</t>
  </si>
  <si>
    <t xml:space="preserve">Hloubení rýh šířky přes 60 do 200 cm do 100 m3, v hornině 3, hloubení strojně </t>
  </si>
  <si>
    <t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t>
  </si>
  <si>
    <t>kanalizace, objekty na kanalizaci : (14,5*0,9)+(31,6*0,9)+35,7+6,6</t>
  </si>
  <si>
    <t>kabel NN - rozšíření rýhy : 2,2</t>
  </si>
  <si>
    <t>odpočet - ornice : -13,60</t>
  </si>
  <si>
    <t>odpočet - ruční výkop : -0,99</t>
  </si>
  <si>
    <t>132201219R00</t>
  </si>
  <si>
    <t xml:space="preserve">Hloubení rýh šířky přes 60 do 200 cm příplatek za lepivost, v hornině 3,  </t>
  </si>
  <si>
    <t>Odkaz na mn. položky pořadí 2 : 71,40000*0,2</t>
  </si>
  <si>
    <t>139601102R00</t>
  </si>
  <si>
    <t>Ruční výkop jam, rýh a šachet v hornině 3</t>
  </si>
  <si>
    <t>s přehozením na vzdálenost do 5 m nebo s naložením na ruční dopravní prostředek</t>
  </si>
  <si>
    <t>v místě přepojení kanalizace a prostupu do objektu : 2*1,1*0,9*0,5</t>
  </si>
  <si>
    <t>161101101R00</t>
  </si>
  <si>
    <t>Svislé přemístění výkopku z horniny 1 až 4, při hloubce výkopu přes 1 do 2,5 m</t>
  </si>
  <si>
    <t>bez naložení do dopravní nádoby, ale s vyprázdněním dopravní nádoby na hromadu nebo na dopravní prostředek,</t>
  </si>
  <si>
    <t>Odkaz na mn. položky pořadí 2 : 71,40000</t>
  </si>
  <si>
    <t>Odkaz na mn. položky pořadí 4 : 0,99000</t>
  </si>
  <si>
    <t>162701105R00</t>
  </si>
  <si>
    <t>Vodorovné přemístění výkopku z horniny 1 až 4, na vzdálenost přes 9 000  do 10 000 m</t>
  </si>
  <si>
    <t>po suchu, bez naložení výkopku, avšak se složením bez rozhrnutí, zpáteční cesta vozidla.</t>
  </si>
  <si>
    <t>Odkaz na mn. položky pořadí 8 : 37,70000*-1</t>
  </si>
  <si>
    <t>162701109R00</t>
  </si>
  <si>
    <t>Vodorovné přemístění výkopku příplatek k ceně za každých dalších i započatých 1 000 m přes 10 000 m_x000D_
 z horniny 1 až 4</t>
  </si>
  <si>
    <t>Odkaz na mn. položky pořadí 6 : 34,69000*15</t>
  </si>
  <si>
    <t>174101101R00</t>
  </si>
  <si>
    <t>Zásyp sypaninou se zhutněním jam, šachet, rýh nebo kolem objektů v těchto vykopávkách</t>
  </si>
  <si>
    <t>z jakékoliv horniny s uložením výkopku po vrstvách,</t>
  </si>
  <si>
    <t>výkopek ze stavby : 37,7</t>
  </si>
  <si>
    <t>175101101R00</t>
  </si>
  <si>
    <t>Obsyp potrubí bez prohození sypaniny, bez dodávky obsypového materiálu</t>
  </si>
  <si>
    <t>sypaninou z vhodných hornin tř. 1 - 4 nebo materiálem připraveným podél výkopu ve vzdálenosti do 3 m od jeho kraje, pro jakoukoliv hloubku výkopu a jakoukoliv míru zhutnění,</t>
  </si>
  <si>
    <t>materiál ve specifikaci : 13,1</t>
  </si>
  <si>
    <t>175101201R00</t>
  </si>
  <si>
    <t>Obsyp objektů bez prohození sypaniny</t>
  </si>
  <si>
    <t>sypaninou z vhodných hornin tř. 1 - 4 nebo materiálem, uloženým ve vzdálenosti do 30 m od vnějšího kraje objektu, pro jakoukoliv míru zhutnění,</t>
  </si>
  <si>
    <t>ČOV - tl. 300mm - materiál ve specifikaci : 2,11*1,41</t>
  </si>
  <si>
    <t>180402111R00</t>
  </si>
  <si>
    <t>Založení trávníku parkový trávník, výsevem, v rovině nebo na svahu do 1:5</t>
  </si>
  <si>
    <t>m2</t>
  </si>
  <si>
    <t>823-1</t>
  </si>
  <si>
    <t>na půdě předem připravené s pokosením, naložením, odvozem odpadu do 20 km a se složením,</t>
  </si>
  <si>
    <t>dotčený nezpevněný terén - vegetační úpravy - ornice v místě stavby : 68,0</t>
  </si>
  <si>
    <t>181301103R00</t>
  </si>
  <si>
    <t>Rozprostření a urovnání ornice v rovině v souvislé ploše do 500 m2, tloušťka vrstvy přes 150 do 200 mm</t>
  </si>
  <si>
    <t>s případným nutným přemístěním hromad nebo dočasných skládek na místo potřeby ze vzdálenosti do 30 m, v rovině nebo ve svahu do 1 : 5,</t>
  </si>
  <si>
    <t>Odkaz na mn. položky pořadí 11 : 68,00000</t>
  </si>
  <si>
    <t>199000002R00</t>
  </si>
  <si>
    <t>Poplatky za skládku horniny 1- 4</t>
  </si>
  <si>
    <t>Odkaz na mn. položky pořadí 6 : 34,69000</t>
  </si>
  <si>
    <t>00572472R</t>
  </si>
  <si>
    <t>směs travní luční, dlouhodobá</t>
  </si>
  <si>
    <t>kg</t>
  </si>
  <si>
    <t>SPCM</t>
  </si>
  <si>
    <t>Specifikace</t>
  </si>
  <si>
    <t>POL3_</t>
  </si>
  <si>
    <t>Odkaz na mn. položky pořadí 11 : 68,00000*0,03</t>
  </si>
  <si>
    <t>583412006R</t>
  </si>
  <si>
    <t>kamenivo přírodní drcené frakce 0,0 až 4,0 mm; třída D</t>
  </si>
  <si>
    <t>t</t>
  </si>
  <si>
    <t>Odkaz na mn. položky pořadí 9 : 13,10000*2,2</t>
  </si>
  <si>
    <t>Odkaz na mn. položky pořadí 10 : 2,97510*2,2</t>
  </si>
  <si>
    <t>211561111RK1</t>
  </si>
  <si>
    <t>Výplň odvodňovacích žeber kamenivem hrubým drceným frakce 4 - 16 mm</t>
  </si>
  <si>
    <t>800-2</t>
  </si>
  <si>
    <t>do rýh bez zhutnění s úpravou povrchu výplně, s vytvořením průduchů z lomového kamene</t>
  </si>
  <si>
    <t>vsakovací rýha : 13,6</t>
  </si>
  <si>
    <t>211971121R00</t>
  </si>
  <si>
    <t>Zřízení opláštění odvod. žeber z geotextilie o sklonu přes 1:2,5, při rozvinuté šířce opláštění od 0 do 2,5 m</t>
  </si>
  <si>
    <t>v rýze nebo v zářezu se stěnami,</t>
  </si>
  <si>
    <t>vsakovací rýha : (2,0+0,8+0,8+2,4)*8</t>
  </si>
  <si>
    <t>212792112R00</t>
  </si>
  <si>
    <t>Montáž trativodů z flexibilních trubek jakékoliv DN</t>
  </si>
  <si>
    <t>m</t>
  </si>
  <si>
    <t>827-1</t>
  </si>
  <si>
    <t>se zřízením štěrkopískového lože pod trubky a s jejich obsypem v průměrném celkovém množství do 0,15 m3/m,</t>
  </si>
  <si>
    <t>vsakovací rýha : 7,0+7,0+1,0+1,0</t>
  </si>
  <si>
    <t>28611224.AR</t>
  </si>
  <si>
    <t>trubka plastová drenážní PVC; ohebná; perforovaná po celém obvodu; DN 125,0 mm</t>
  </si>
  <si>
    <t>Odkaz na mn. položky pořadí 18 : 16,00000*1,03</t>
  </si>
  <si>
    <t>67390525R</t>
  </si>
  <si>
    <t>geotextilie PP, PES; funkce drenážní, separační, ochranná, výztužná, filtrační; plošná hmotnost 250 g/m2</t>
  </si>
  <si>
    <t>Odkaz na mn. položky pořadí 17 : 48,00000*1,1</t>
  </si>
  <si>
    <t>451541111R00</t>
  </si>
  <si>
    <t>Lože pod potrubí, stoky a drobné objekty ze štěrkodrtě 0÷63 mm</t>
  </si>
  <si>
    <t>v otevřeném výkopu,</t>
  </si>
  <si>
    <t>vsakovací jímka, fr. 16-32mm : 1*2,5*0,5</t>
  </si>
  <si>
    <t>451572111RK1</t>
  </si>
  <si>
    <t>Lože pod potrubí, stoky a drobné objekty z kameniva drobného těženého 0÷4 mm</t>
  </si>
  <si>
    <t>kanalizace : 34,6*0,9*0,1</t>
  </si>
  <si>
    <t>ČOV : 2,6*0,08</t>
  </si>
  <si>
    <t>vsakovací jímka : 0,2</t>
  </si>
  <si>
    <t>452311141R00</t>
  </si>
  <si>
    <t>Podkladní a zajišťovací konstrukce z betonu desky pod potrubí, stoky a drobné objekty , z betonu prostého třídy C 16/20</t>
  </si>
  <si>
    <t>z cementu portlandského nebo struskoportlandského, v otevřeném výkopu,</t>
  </si>
  <si>
    <t>ČOV : 2,0*0,15</t>
  </si>
  <si>
    <t>452351101R00</t>
  </si>
  <si>
    <t>Bednění podkladních a zajišťovacích konstrukcí desek nebo sedlových loží pod potrubí, stoky a drobné objekty</t>
  </si>
  <si>
    <t>ČOV : 5*0,15</t>
  </si>
  <si>
    <t>31316660R</t>
  </si>
  <si>
    <t>síť ocelová svařovaná mat. žebírk.dráty tvář. za studena; KH 30; d drátu 6,0/6,0 mm; rozměry oka 100/100 mm; l = 3000,0 mm; š = 2 000 mm</t>
  </si>
  <si>
    <t>kus</t>
  </si>
  <si>
    <t>ČOV : 0,4</t>
  </si>
  <si>
    <t>871313121R00</t>
  </si>
  <si>
    <t>Montáž potrubí z trub z plastů těsněných gumovým kroužkem  DN 150 mm</t>
  </si>
  <si>
    <t>v otevřeném výkopu ve sklonu do 20 %,</t>
  </si>
  <si>
    <t>kanalizace : 1,6+9,3+23,7</t>
  </si>
  <si>
    <t>877353121R00</t>
  </si>
  <si>
    <t>Montáž tvarovek na potrubí z trub z plastů těsněných gumovým kroužkem odbočných DN 200 mm</t>
  </si>
  <si>
    <t>kanalizace : 1</t>
  </si>
  <si>
    <t>vsakovací jímka : 2</t>
  </si>
  <si>
    <t>877313122R00</t>
  </si>
  <si>
    <t>Montáž tvarovek na potrubí z trub z plastů těsněných gumovým kroužkem přesuvek DN 150 mm</t>
  </si>
  <si>
    <t>napojení do ČOV : 1</t>
  </si>
  <si>
    <t>877313123R00</t>
  </si>
  <si>
    <t>Montáž tvarovek na potrubí z trub z plastů těsněných gumovým kroužkem jednoosých DN 150 mm</t>
  </si>
  <si>
    <t>kanalizace : 4</t>
  </si>
  <si>
    <t>894401211RT2</t>
  </si>
  <si>
    <t>Osazení betonových dílců pro šachty skruží rovných_x000D_
 o rozměrech 290/1000/90 mm</t>
  </si>
  <si>
    <t>vsakovací jímka, vč. stupadel : 1*1,01</t>
  </si>
  <si>
    <t>894402211RT2</t>
  </si>
  <si>
    <t>Osazení beton. skruží přechodových 60/100/70/9, včetně skruže přechod. TBR-Q 625/600/90/SPK (SLK)</t>
  </si>
  <si>
    <t>vsakovací jímka : 1*1,01</t>
  </si>
  <si>
    <t>899101111RT2</t>
  </si>
  <si>
    <t>Osazení poklopů litinových a ocelových včetně dodávky poklopu litinového s rámem _x000D_
 čtyřhranného 300 x 300 mm</t>
  </si>
  <si>
    <t>vsakovací jímka - poklop tř. A15 : 1</t>
  </si>
  <si>
    <t>28611145.AR</t>
  </si>
  <si>
    <t>trubka plastová kanalizační PVC; hladká, s hrdlem; Sn 4 kN/m2; D = 125,0 mm; s = 3,20 mm; l = 500,0 mm</t>
  </si>
  <si>
    <t>kanalizace - SN 8 : 1*1,03</t>
  </si>
  <si>
    <t>28611146.AR</t>
  </si>
  <si>
    <t>trubka plastová kanalizační PVC; hladká, s hrdlem; Sn 4 kN/m2; D = 125,0 mm; s = 3,20 mm; l = 1000,0 mm</t>
  </si>
  <si>
    <t>kanalizace - SN 8 : 6*1,03</t>
  </si>
  <si>
    <t>28611148.AR</t>
  </si>
  <si>
    <t>trubka plastová kanalizační PVC; hladká, s hrdlem; Sn 4 kN/m2; D = 125,0 mm; s = 3,20 mm; l = 3000,0 mm</t>
  </si>
  <si>
    <t>kanalizace - SN 8 : 3*1,03</t>
  </si>
  <si>
    <t>28611149.AR</t>
  </si>
  <si>
    <t>trubka plastová kanalizační PVC; hladká, s hrdlem; Sn 4 kN/m2; D = 125,0 mm; s = 3,20 mm; l = 5000,0 mm</t>
  </si>
  <si>
    <t>kanalizace - SN 8 : 4*1,03</t>
  </si>
  <si>
    <t>28651657.AR</t>
  </si>
  <si>
    <t>koleno PVC; 45,0 °; D = 125,0 mm; s 1 hrdlem</t>
  </si>
  <si>
    <t>kanalizace : 4*1,015</t>
  </si>
  <si>
    <t>28651702.AR</t>
  </si>
  <si>
    <t>odbočka PVC; 45,0 °; d1 = 125 mm; d2 = 125 mm; l = 320 mm; hladká, hrdlovaná; DN 125,0 mm; DN2 125 mm</t>
  </si>
  <si>
    <t>kanalizace : 1*1,015</t>
  </si>
  <si>
    <t>28651752.AR</t>
  </si>
  <si>
    <t>odbočka PVC; 87,0 °; d1 = 125 mm; d2 = 125 mm; l = 280 mm; hladká, hrdlovaná; DN 125,0 mm; DN2 125 mm</t>
  </si>
  <si>
    <t>vsakovací jímka : 2*1,015</t>
  </si>
  <si>
    <t>28651811.AR</t>
  </si>
  <si>
    <t>spojka přesuvná (přesuvka) PVC; DN 125,0 mm; l = 158 mm; hladká, hrdlovaná</t>
  </si>
  <si>
    <t>Odkaz na mn. položky pořadí 28 : 1,00000*1,015</t>
  </si>
  <si>
    <t>28651857.AR</t>
  </si>
  <si>
    <t>přechod kamenina-plast DN 125,0 mm; l = 171 mm</t>
  </si>
  <si>
    <t>přepojení stáv. kanalizace 2 : 1</t>
  </si>
  <si>
    <t>28697a</t>
  </si>
  <si>
    <t>Čistírna domovní</t>
  </si>
  <si>
    <t>vč. dmychadla a dmychadlové šachty - dodávka + montáž : 1</t>
  </si>
  <si>
    <t>970031130R00</t>
  </si>
  <si>
    <t>Jádrové vrtání, kruhové prostupy v cihelném zdivu jádrové vrtání, do D 130 mm</t>
  </si>
  <si>
    <t>801-3</t>
  </si>
  <si>
    <t>prostup kanalizace do hájenky 1, vč. utěsnění, opravy hydroizolace a vnitřní omítky : 0,5</t>
  </si>
  <si>
    <t>970041130R00</t>
  </si>
  <si>
    <t>Jádrové vrtání, kruhové prostupy v prostém betonu jádrové vrtání , do D 130 mm</t>
  </si>
  <si>
    <t>vsakovací jímka - prostup kanalizace, vč. utěsnění : 2*0,09</t>
  </si>
  <si>
    <t>998276101R00</t>
  </si>
  <si>
    <t>Přesun hmot pro trubní vedení z trub plastových nebo sklolaminátových v otevřeném výkopu</t>
  </si>
  <si>
    <t>Přesun hmot</t>
  </si>
  <si>
    <t>POL7_</t>
  </si>
  <si>
    <t>vodovodu nebo kanalizace ražené nebo hloubené (827 1.1, 827 1.9, 827 2.1, 827 2.9), drobných objektů</t>
  </si>
  <si>
    <t>721194109R00</t>
  </si>
  <si>
    <t>Zřízení přípojek na potrubí D 110  mm, materiál ve specifikaci</t>
  </si>
  <si>
    <t>800-721</t>
  </si>
  <si>
    <t>vyvedení a upevnění odpadních výpustek,</t>
  </si>
  <si>
    <t>přepojení vnitřní kanalizace, vč. redukce 110/125 : 1</t>
  </si>
  <si>
    <t>210100010RAA</t>
  </si>
  <si>
    <t>Kabelová přípojka v zemní rýze pro rodinné domy, ve volném terénu, kabel CYKY 4x16</t>
  </si>
  <si>
    <t>AP-M</t>
  </si>
  <si>
    <t>Agregovaná položka</t>
  </si>
  <si>
    <t>POL2_</t>
  </si>
  <si>
    <t>hloubení rýhy 50 x 70 cm  v hornině 3, strojně včetně přípravných, pomocných a vytyčovacích prací v průměrných podmínkách a se započítáním podílu prací v jiných než běžných podmínkách, s jedním výhozem až do vzdálenosti 3 m za okraj rýhy nebo s případným naložením do dopravního vozíku přistaveného k okraji rýhy. Zřízení kabelového lože z kopaného písku bez zakrytí, dodání kopaného písku, přísun písku do rýhy, pokrytí dna rýhy souvislou urovnanou vrstvou písku tloušťky 10 cm pod kabelem. Dodávka kabelu do 1000 V, položení . Zakrytí kabelu výstražnou fólií z PVC s rozvinutím a uložením, včetně dodávky fólie. Ruční zához nezapažené kabelové rýhy s případným rozpojováním výkopku a s jedním přehozem až do vzdálenosti 3 m nebo se shozením z vozidel, bez pěchování zeminy. Úprava terénu, odkopání terénních nerovností až do hloubky 10 cm, zásyp materiálem získaným odkopávkou. Upěchování zasypaných nerovností ručním pěchem tak, aby nerovnosti terénu nebyly větší než 2 cm od vodorovné hladiny.</t>
  </si>
  <si>
    <t>napojení dmychadla (venkovní + vnitřní rozvod) : 9,1+5,9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</si>
</sst>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0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49" fontId="0" fillId="0" borderId="6" xfId="0" applyNumberFormat="1" applyBorder="1" applyAlignment="1">
      <alignment vertical="center"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8" fillId="0" borderId="0" xfId="0" applyNumberFormat="1" applyFont="1" applyAlignment="1">
      <alignment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" fontId="8" fillId="0" borderId="32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16" fillId="4" borderId="18" xfId="0" applyNumberFormat="1" applyFont="1" applyFill="1" applyBorder="1" applyAlignment="1" applyProtection="1">
      <alignment horizontal="left" vertical="top" wrapText="1"/>
      <protection locked="0"/>
    </xf>
    <xf numFmtId="49" fontId="16" fillId="4" borderId="18" xfId="0" applyNumberFormat="1" applyFont="1" applyFill="1" applyBorder="1" applyAlignment="1" applyProtection="1">
      <alignment vertical="top"/>
      <protection locked="0"/>
    </xf>
    <xf numFmtId="49" fontId="16" fillId="4" borderId="0" xfId="0" applyNumberFormat="1" applyFont="1" applyFill="1" applyBorder="1" applyAlignment="1" applyProtection="1">
      <alignment horizontal="left" vertical="top" wrapText="1"/>
      <protection locked="0"/>
    </xf>
    <xf numFmtId="49" fontId="16" fillId="4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16" fillId="0" borderId="18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181" t="s">
        <v>39</v>
      </c>
      <c r="B2" s="181"/>
      <c r="C2" s="181"/>
      <c r="D2" s="181"/>
      <c r="E2" s="181"/>
      <c r="F2" s="181"/>
      <c r="G2" s="181"/>
    </row>
  </sheetData>
  <sheetProtection algorithmName="SHA-512" hashValue="Noe1NMmQaxinbIbqLS8j/oWuMRV/hZ9xPMCgXKaIOTOlYFg5NAYjvi/pyutduccQMrg9luKf6mU0UnvUT23dug==" saltValue="PUvel1RmkROUMKzBSZjsDQ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6"/>
  <sheetViews>
    <sheetView showGridLines="0" tabSelected="1" view="pageBreakPreview" topLeftCell="B1" zoomScale="75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0" customWidth="1"/>
    <col min="4" max="4" width="13" style="50" customWidth="1"/>
    <col min="5" max="5" width="9.7109375" style="50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6" t="s">
        <v>36</v>
      </c>
      <c r="B1" s="216" t="s">
        <v>41</v>
      </c>
      <c r="C1" s="217"/>
      <c r="D1" s="217"/>
      <c r="E1" s="217"/>
      <c r="F1" s="217"/>
      <c r="G1" s="217"/>
      <c r="H1" s="217"/>
      <c r="I1" s="217"/>
      <c r="J1" s="218"/>
    </row>
    <row r="2" spans="1:15" ht="36" customHeight="1" x14ac:dyDescent="0.2">
      <c r="A2" s="2"/>
      <c r="B2" s="72" t="s">
        <v>22</v>
      </c>
      <c r="C2" s="73"/>
      <c r="D2" s="74" t="s">
        <v>45</v>
      </c>
      <c r="E2" s="222" t="s">
        <v>46</v>
      </c>
      <c r="F2" s="223"/>
      <c r="G2" s="223"/>
      <c r="H2" s="223"/>
      <c r="I2" s="223"/>
      <c r="J2" s="224"/>
      <c r="O2" s="1"/>
    </row>
    <row r="3" spans="1:15" ht="27" hidden="1" customHeight="1" x14ac:dyDescent="0.2">
      <c r="A3" s="2"/>
      <c r="B3" s="75"/>
      <c r="C3" s="73"/>
      <c r="D3" s="76"/>
      <c r="E3" s="225"/>
      <c r="F3" s="226"/>
      <c r="G3" s="226"/>
      <c r="H3" s="226"/>
      <c r="I3" s="226"/>
      <c r="J3" s="227"/>
    </row>
    <row r="4" spans="1:15" ht="23.25" customHeight="1" x14ac:dyDescent="0.2">
      <c r="A4" s="2"/>
      <c r="B4" s="77"/>
      <c r="C4" s="78"/>
      <c r="D4" s="79"/>
      <c r="E4" s="206"/>
      <c r="F4" s="206"/>
      <c r="G4" s="206"/>
      <c r="H4" s="206"/>
      <c r="I4" s="206"/>
      <c r="J4" s="207"/>
    </row>
    <row r="5" spans="1:15" ht="24" customHeight="1" x14ac:dyDescent="0.2">
      <c r="A5" s="2"/>
      <c r="B5" s="30" t="s">
        <v>42</v>
      </c>
      <c r="D5" s="210" t="s">
        <v>47</v>
      </c>
      <c r="E5" s="211"/>
      <c r="F5" s="211"/>
      <c r="G5" s="211"/>
      <c r="H5" s="18" t="s">
        <v>40</v>
      </c>
      <c r="I5" s="81" t="s">
        <v>51</v>
      </c>
      <c r="J5" s="8"/>
    </row>
    <row r="6" spans="1:15" ht="15.75" customHeight="1" x14ac:dyDescent="0.2">
      <c r="A6" s="2"/>
      <c r="B6" s="27"/>
      <c r="C6" s="52"/>
      <c r="D6" s="212" t="s">
        <v>48</v>
      </c>
      <c r="E6" s="213"/>
      <c r="F6" s="213"/>
      <c r="G6" s="213"/>
      <c r="H6" s="18" t="s">
        <v>34</v>
      </c>
      <c r="I6" s="81" t="s">
        <v>52</v>
      </c>
      <c r="J6" s="8"/>
    </row>
    <row r="7" spans="1:15" ht="15.75" customHeight="1" x14ac:dyDescent="0.2">
      <c r="A7" s="2"/>
      <c r="B7" s="28"/>
      <c r="C7" s="53"/>
      <c r="D7" s="80" t="s">
        <v>50</v>
      </c>
      <c r="E7" s="214" t="s">
        <v>49</v>
      </c>
      <c r="F7" s="215"/>
      <c r="G7" s="215"/>
      <c r="H7" s="23"/>
      <c r="I7" s="22"/>
      <c r="J7" s="33"/>
    </row>
    <row r="8" spans="1:15" ht="24" hidden="1" customHeight="1" x14ac:dyDescent="0.2">
      <c r="A8" s="2"/>
      <c r="B8" s="30" t="s">
        <v>20</v>
      </c>
      <c r="D8" s="82" t="s">
        <v>53</v>
      </c>
      <c r="H8" s="18" t="s">
        <v>40</v>
      </c>
      <c r="I8" s="81" t="s">
        <v>57</v>
      </c>
      <c r="J8" s="8"/>
    </row>
    <row r="9" spans="1:15" ht="15.75" hidden="1" customHeight="1" x14ac:dyDescent="0.2">
      <c r="A9" s="2"/>
      <c r="B9" s="2"/>
      <c r="D9" s="82" t="s">
        <v>54</v>
      </c>
      <c r="H9" s="18" t="s">
        <v>34</v>
      </c>
      <c r="I9" s="81" t="s">
        <v>58</v>
      </c>
      <c r="J9" s="8"/>
    </row>
    <row r="10" spans="1:15" ht="15.75" hidden="1" customHeight="1" x14ac:dyDescent="0.2">
      <c r="A10" s="2"/>
      <c r="B10" s="34"/>
      <c r="C10" s="53"/>
      <c r="D10" s="80" t="s">
        <v>56</v>
      </c>
      <c r="E10" s="83" t="s">
        <v>55</v>
      </c>
      <c r="F10" s="23"/>
      <c r="G10" s="14"/>
      <c r="H10" s="14"/>
      <c r="I10" s="35"/>
      <c r="J10" s="33"/>
    </row>
    <row r="11" spans="1:15" ht="24" customHeight="1" x14ac:dyDescent="0.2">
      <c r="A11" s="2"/>
      <c r="B11" s="30" t="s">
        <v>19</v>
      </c>
      <c r="D11" s="229"/>
      <c r="E11" s="229"/>
      <c r="F11" s="229"/>
      <c r="G11" s="229"/>
      <c r="H11" s="18" t="s">
        <v>40</v>
      </c>
      <c r="I11" s="85"/>
      <c r="J11" s="8"/>
    </row>
    <row r="12" spans="1:15" ht="15.75" customHeight="1" x14ac:dyDescent="0.2">
      <c r="A12" s="2"/>
      <c r="B12" s="27"/>
      <c r="C12" s="52"/>
      <c r="D12" s="205"/>
      <c r="E12" s="205"/>
      <c r="F12" s="205"/>
      <c r="G12" s="205"/>
      <c r="H12" s="18" t="s">
        <v>34</v>
      </c>
      <c r="I12" s="85"/>
      <c r="J12" s="8"/>
    </row>
    <row r="13" spans="1:15" ht="15.75" customHeight="1" x14ac:dyDescent="0.2">
      <c r="A13" s="2"/>
      <c r="B13" s="28"/>
      <c r="C13" s="53"/>
      <c r="D13" s="84"/>
      <c r="E13" s="208"/>
      <c r="F13" s="209"/>
      <c r="G13" s="209"/>
      <c r="H13" s="19"/>
      <c r="I13" s="22"/>
      <c r="J13" s="33"/>
    </row>
    <row r="14" spans="1:15" ht="24" customHeight="1" x14ac:dyDescent="0.2">
      <c r="A14" s="2"/>
      <c r="B14" s="42" t="s">
        <v>21</v>
      </c>
      <c r="C14" s="54"/>
      <c r="D14" s="55" t="s">
        <v>43</v>
      </c>
      <c r="E14" s="56"/>
      <c r="F14" s="43"/>
      <c r="G14" s="43"/>
      <c r="H14" s="44"/>
      <c r="I14" s="43"/>
      <c r="J14" s="45"/>
    </row>
    <row r="15" spans="1:15" ht="32.25" customHeight="1" x14ac:dyDescent="0.2">
      <c r="A15" s="2"/>
      <c r="B15" s="34" t="s">
        <v>32</v>
      </c>
      <c r="C15" s="57"/>
      <c r="D15" s="51"/>
      <c r="E15" s="228"/>
      <c r="F15" s="228"/>
      <c r="G15" s="230"/>
      <c r="H15" s="230"/>
      <c r="I15" s="230" t="s">
        <v>29</v>
      </c>
      <c r="J15" s="231"/>
    </row>
    <row r="16" spans="1:15" ht="23.25" customHeight="1" x14ac:dyDescent="0.2">
      <c r="A16" s="138" t="s">
        <v>24</v>
      </c>
      <c r="B16" s="37" t="s">
        <v>24</v>
      </c>
      <c r="C16" s="58"/>
      <c r="D16" s="59"/>
      <c r="E16" s="194"/>
      <c r="F16" s="195"/>
      <c r="G16" s="194"/>
      <c r="H16" s="195"/>
      <c r="I16" s="194">
        <f>SUMIF(F52:F62,A16,I52:I62)+SUMIF(F52:F62,"PSU",I52:I62)</f>
        <v>0</v>
      </c>
      <c r="J16" s="196"/>
    </row>
    <row r="17" spans="1:10" ht="23.25" customHeight="1" x14ac:dyDescent="0.2">
      <c r="A17" s="138" t="s">
        <v>25</v>
      </c>
      <c r="B17" s="37" t="s">
        <v>25</v>
      </c>
      <c r="C17" s="58"/>
      <c r="D17" s="59"/>
      <c r="E17" s="194"/>
      <c r="F17" s="195"/>
      <c r="G17" s="194"/>
      <c r="H17" s="195"/>
      <c r="I17" s="194">
        <f>SUMIF(F52:F62,A17,I52:I62)</f>
        <v>0</v>
      </c>
      <c r="J17" s="196"/>
    </row>
    <row r="18" spans="1:10" ht="23.25" customHeight="1" x14ac:dyDescent="0.2">
      <c r="A18" s="138" t="s">
        <v>26</v>
      </c>
      <c r="B18" s="37" t="s">
        <v>26</v>
      </c>
      <c r="C18" s="58"/>
      <c r="D18" s="59"/>
      <c r="E18" s="194"/>
      <c r="F18" s="195"/>
      <c r="G18" s="194"/>
      <c r="H18" s="195"/>
      <c r="I18" s="194">
        <f>SUMIF(F52:F62,A18,I52:I62)</f>
        <v>0</v>
      </c>
      <c r="J18" s="196"/>
    </row>
    <row r="19" spans="1:10" ht="23.25" customHeight="1" x14ac:dyDescent="0.2">
      <c r="A19" s="138" t="s">
        <v>89</v>
      </c>
      <c r="B19" s="37" t="s">
        <v>27</v>
      </c>
      <c r="C19" s="58"/>
      <c r="D19" s="59"/>
      <c r="E19" s="194"/>
      <c r="F19" s="195"/>
      <c r="G19" s="194"/>
      <c r="H19" s="195"/>
      <c r="I19" s="194">
        <f>SUMIF(F52:F62,A19,I52:I62)</f>
        <v>0</v>
      </c>
      <c r="J19" s="196"/>
    </row>
    <row r="20" spans="1:10" ht="23.25" customHeight="1" x14ac:dyDescent="0.2">
      <c r="A20" s="138" t="s">
        <v>90</v>
      </c>
      <c r="B20" s="37" t="s">
        <v>28</v>
      </c>
      <c r="C20" s="58"/>
      <c r="D20" s="59"/>
      <c r="E20" s="194"/>
      <c r="F20" s="195"/>
      <c r="G20" s="194"/>
      <c r="H20" s="195"/>
      <c r="I20" s="194">
        <f>SUMIF(F52:F62,A20,I52:I62)</f>
        <v>0</v>
      </c>
      <c r="J20" s="196"/>
    </row>
    <row r="21" spans="1:10" ht="23.25" customHeight="1" x14ac:dyDescent="0.2">
      <c r="A21" s="2"/>
      <c r="B21" s="47" t="s">
        <v>29</v>
      </c>
      <c r="C21" s="60"/>
      <c r="D21" s="61"/>
      <c r="E21" s="197"/>
      <c r="F21" s="232"/>
      <c r="G21" s="197"/>
      <c r="H21" s="232"/>
      <c r="I21" s="197">
        <f>SUM(I16:J20)</f>
        <v>0</v>
      </c>
      <c r="J21" s="198"/>
    </row>
    <row r="22" spans="1:10" ht="33" customHeight="1" x14ac:dyDescent="0.2">
      <c r="A22" s="2"/>
      <c r="B22" s="41" t="s">
        <v>33</v>
      </c>
      <c r="C22" s="58"/>
      <c r="D22" s="59"/>
      <c r="E22" s="62"/>
      <c r="F22" s="38"/>
      <c r="G22" s="32"/>
      <c r="H22" s="32"/>
      <c r="I22" s="32"/>
      <c r="J22" s="39"/>
    </row>
    <row r="23" spans="1:10" ht="23.25" customHeight="1" x14ac:dyDescent="0.2">
      <c r="A23" s="2">
        <f>ZakladDPHSni*SazbaDPH1/100</f>
        <v>0</v>
      </c>
      <c r="B23" s="37" t="s">
        <v>12</v>
      </c>
      <c r="C23" s="58"/>
      <c r="D23" s="59"/>
      <c r="E23" s="63">
        <v>15</v>
      </c>
      <c r="F23" s="38" t="s">
        <v>0</v>
      </c>
      <c r="G23" s="192">
        <f>ZakladDPHSniVypocet</f>
        <v>0</v>
      </c>
      <c r="H23" s="193"/>
      <c r="I23" s="193"/>
      <c r="J23" s="39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7" t="s">
        <v>13</v>
      </c>
      <c r="C24" s="58"/>
      <c r="D24" s="59"/>
      <c r="E24" s="63">
        <f>SazbaDPH1</f>
        <v>15</v>
      </c>
      <c r="F24" s="38" t="s">
        <v>0</v>
      </c>
      <c r="G24" s="190">
        <f>A23</f>
        <v>0</v>
      </c>
      <c r="H24" s="191"/>
      <c r="I24" s="191"/>
      <c r="J24" s="39" t="str">
        <f t="shared" si="0"/>
        <v>CZK</v>
      </c>
    </row>
    <row r="25" spans="1:10" ht="23.25" customHeight="1" x14ac:dyDescent="0.2">
      <c r="A25" s="2">
        <f>ZakladDPHZakl*SazbaDPH2/100</f>
        <v>0</v>
      </c>
      <c r="B25" s="37" t="s">
        <v>14</v>
      </c>
      <c r="C25" s="58"/>
      <c r="D25" s="59"/>
      <c r="E25" s="63">
        <v>21</v>
      </c>
      <c r="F25" s="38" t="s">
        <v>0</v>
      </c>
      <c r="G25" s="192">
        <f>ZakladDPHZaklVypocet</f>
        <v>0</v>
      </c>
      <c r="H25" s="193"/>
      <c r="I25" s="193"/>
      <c r="J25" s="39" t="str">
        <f t="shared" si="0"/>
        <v>CZK</v>
      </c>
    </row>
    <row r="26" spans="1:10" ht="23.25" customHeight="1" x14ac:dyDescent="0.2">
      <c r="A26" s="2">
        <f>(A25-INT(A25))*100</f>
        <v>0</v>
      </c>
      <c r="B26" s="31" t="s">
        <v>15</v>
      </c>
      <c r="C26" s="64"/>
      <c r="D26" s="51"/>
      <c r="E26" s="65">
        <f>SazbaDPH2</f>
        <v>21</v>
      </c>
      <c r="F26" s="29" t="s">
        <v>0</v>
      </c>
      <c r="G26" s="219">
        <f>A25</f>
        <v>0</v>
      </c>
      <c r="H26" s="220"/>
      <c r="I26" s="220"/>
      <c r="J26" s="36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0" t="s">
        <v>4</v>
      </c>
      <c r="C27" s="66"/>
      <c r="D27" s="67"/>
      <c r="E27" s="66"/>
      <c r="F27" s="16"/>
      <c r="G27" s="221">
        <f>CenaCelkem-(ZakladDPHSni+DPHSni+ZakladDPHZakl+DPHZakl)</f>
        <v>0</v>
      </c>
      <c r="H27" s="221"/>
      <c r="I27" s="221"/>
      <c r="J27" s="40" t="str">
        <f t="shared" si="0"/>
        <v>CZK</v>
      </c>
    </row>
    <row r="28" spans="1:10" ht="27.75" hidden="1" customHeight="1" thickBot="1" x14ac:dyDescent="0.25">
      <c r="A28" s="2"/>
      <c r="B28" s="112" t="s">
        <v>23</v>
      </c>
      <c r="C28" s="113"/>
      <c r="D28" s="113"/>
      <c r="E28" s="114"/>
      <c r="F28" s="115"/>
      <c r="G28" s="200">
        <f>ZakladDPHSniVypocet+ZakladDPHZaklVypocet</f>
        <v>0</v>
      </c>
      <c r="H28" s="200"/>
      <c r="I28" s="200"/>
      <c r="J28" s="116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2" t="s">
        <v>35</v>
      </c>
      <c r="C29" s="117"/>
      <c r="D29" s="117"/>
      <c r="E29" s="117"/>
      <c r="F29" s="118"/>
      <c r="G29" s="199">
        <f>A27</f>
        <v>0</v>
      </c>
      <c r="H29" s="199"/>
      <c r="I29" s="199"/>
      <c r="J29" s="119" t="s">
        <v>69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68" t="s">
        <v>11</v>
      </c>
      <c r="D32" s="69"/>
      <c r="E32" s="69"/>
      <c r="F32" s="15" t="s">
        <v>10</v>
      </c>
      <c r="G32" s="25"/>
      <c r="H32" s="26"/>
      <c r="I32" s="25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0"/>
      <c r="D34" s="201" t="s">
        <v>44</v>
      </c>
      <c r="E34" s="202"/>
      <c r="G34" s="203"/>
      <c r="H34" s="204"/>
      <c r="I34" s="204"/>
      <c r="J34" s="24"/>
    </row>
    <row r="35" spans="1:10" ht="12.75" customHeight="1" x14ac:dyDescent="0.2">
      <c r="A35" s="2"/>
      <c r="B35" s="2"/>
      <c r="D35" s="189" t="s">
        <v>2</v>
      </c>
      <c r="E35" s="189"/>
      <c r="H35" s="10" t="s">
        <v>3</v>
      </c>
      <c r="J35" s="9"/>
    </row>
    <row r="36" spans="1:10" ht="13.5" customHeight="1" thickBot="1" x14ac:dyDescent="0.25">
      <c r="A36" s="11"/>
      <c r="B36" s="11"/>
      <c r="C36" s="71"/>
      <c r="D36" s="71"/>
      <c r="E36" s="71"/>
      <c r="F36" s="12"/>
      <c r="G36" s="12"/>
      <c r="H36" s="12"/>
      <c r="I36" s="12"/>
      <c r="J36" s="13"/>
    </row>
    <row r="37" spans="1:10" ht="27" customHeight="1" x14ac:dyDescent="0.2">
      <c r="B37" s="89" t="s">
        <v>16</v>
      </c>
      <c r="C37" s="90"/>
      <c r="D37" s="90"/>
      <c r="E37" s="90"/>
      <c r="F37" s="91"/>
      <c r="G37" s="91"/>
      <c r="H37" s="91"/>
      <c r="I37" s="91"/>
      <c r="J37" s="92"/>
    </row>
    <row r="38" spans="1:10" ht="25.5" customHeight="1" x14ac:dyDescent="0.2">
      <c r="A38" s="88" t="s">
        <v>37</v>
      </c>
      <c r="B38" s="93" t="s">
        <v>17</v>
      </c>
      <c r="C38" s="94" t="s">
        <v>5</v>
      </c>
      <c r="D38" s="94"/>
      <c r="E38" s="94"/>
      <c r="F38" s="95" t="str">
        <f>B23</f>
        <v>Základ pro sníženou DPH</v>
      </c>
      <c r="G38" s="95" t="str">
        <f>B25</f>
        <v>Základ pro základní DPH</v>
      </c>
      <c r="H38" s="96" t="s">
        <v>18</v>
      </c>
      <c r="I38" s="96" t="s">
        <v>1</v>
      </c>
      <c r="J38" s="97" t="s">
        <v>0</v>
      </c>
    </row>
    <row r="39" spans="1:10" ht="25.5" hidden="1" customHeight="1" x14ac:dyDescent="0.2">
      <c r="A39" s="88">
        <v>1</v>
      </c>
      <c r="B39" s="98" t="s">
        <v>59</v>
      </c>
      <c r="C39" s="184"/>
      <c r="D39" s="184"/>
      <c r="E39" s="184"/>
      <c r="F39" s="99">
        <f>'00 00.1 Naklady'!AE28+'1 1.1 Pol'!AE193</f>
        <v>0</v>
      </c>
      <c r="G39" s="100">
        <f>'00 00.1 Naklady'!AF28+'1 1.1 Pol'!AF193</f>
        <v>0</v>
      </c>
      <c r="H39" s="101">
        <f t="shared" ref="H39:H44" si="1">(F39*SazbaDPH1/100)+(G39*SazbaDPH2/100)</f>
        <v>0</v>
      </c>
      <c r="I39" s="101">
        <f>F39+G39+H39</f>
        <v>0</v>
      </c>
      <c r="J39" s="102" t="str">
        <f>IF(CenaCelkemVypocet=0,"",I39/CenaCelkemVypocet*100)</f>
        <v/>
      </c>
    </row>
    <row r="40" spans="1:10" ht="25.5" customHeight="1" x14ac:dyDescent="0.2">
      <c r="A40" s="88">
        <v>2</v>
      </c>
      <c r="B40" s="103"/>
      <c r="C40" s="188" t="s">
        <v>60</v>
      </c>
      <c r="D40" s="188"/>
      <c r="E40" s="188"/>
      <c r="F40" s="104">
        <f>'00 00.1 Naklady'!AE28</f>
        <v>0</v>
      </c>
      <c r="G40" s="105">
        <f>'00 00.1 Naklady'!AF28</f>
        <v>0</v>
      </c>
      <c r="H40" s="105">
        <f t="shared" si="1"/>
        <v>0</v>
      </c>
      <c r="I40" s="105">
        <f>F40+G40+H40</f>
        <v>0</v>
      </c>
      <c r="J40" s="106" t="str">
        <f>IF(CenaCelkemVypocet=0,"",I40/CenaCelkemVypocet*100)</f>
        <v/>
      </c>
    </row>
    <row r="41" spans="1:10" ht="25.5" customHeight="1" x14ac:dyDescent="0.2">
      <c r="A41" s="88">
        <v>3</v>
      </c>
      <c r="B41" s="107" t="s">
        <v>61</v>
      </c>
      <c r="C41" s="184" t="s">
        <v>62</v>
      </c>
      <c r="D41" s="184"/>
      <c r="E41" s="184"/>
      <c r="F41" s="108">
        <f>'00 00.1 Naklady'!AE28</f>
        <v>0</v>
      </c>
      <c r="G41" s="101">
        <f>'00 00.1 Naklady'!AF28</f>
        <v>0</v>
      </c>
      <c r="H41" s="101">
        <f t="shared" si="1"/>
        <v>0</v>
      </c>
      <c r="I41" s="101">
        <f>F41+G41+H41</f>
        <v>0</v>
      </c>
      <c r="J41" s="102" t="str">
        <f>IF(CenaCelkemVypocet=0,"",I41/CenaCelkemVypocet*100)</f>
        <v/>
      </c>
    </row>
    <row r="42" spans="1:10" ht="25.5" customHeight="1" x14ac:dyDescent="0.2">
      <c r="A42" s="88">
        <v>2</v>
      </c>
      <c r="B42" s="103"/>
      <c r="C42" s="188" t="s">
        <v>63</v>
      </c>
      <c r="D42" s="188"/>
      <c r="E42" s="188"/>
      <c r="F42" s="104"/>
      <c r="G42" s="105"/>
      <c r="H42" s="105">
        <f t="shared" si="1"/>
        <v>0</v>
      </c>
      <c r="I42" s="105"/>
      <c r="J42" s="106"/>
    </row>
    <row r="43" spans="1:10" ht="25.5" customHeight="1" x14ac:dyDescent="0.2">
      <c r="A43" s="88">
        <v>2</v>
      </c>
      <c r="B43" s="103" t="s">
        <v>64</v>
      </c>
      <c r="C43" s="188" t="s">
        <v>65</v>
      </c>
      <c r="D43" s="188"/>
      <c r="E43" s="188"/>
      <c r="F43" s="104">
        <f>'1 1.1 Pol'!AE193</f>
        <v>0</v>
      </c>
      <c r="G43" s="105">
        <f>'1 1.1 Pol'!AF193</f>
        <v>0</v>
      </c>
      <c r="H43" s="105">
        <f t="shared" si="1"/>
        <v>0</v>
      </c>
      <c r="I43" s="105">
        <f>F43+G43+H43</f>
        <v>0</v>
      </c>
      <c r="J43" s="106" t="str">
        <f>IF(CenaCelkemVypocet=0,"",I43/CenaCelkemVypocet*100)</f>
        <v/>
      </c>
    </row>
    <row r="44" spans="1:10" ht="25.5" customHeight="1" x14ac:dyDescent="0.2">
      <c r="A44" s="88">
        <v>3</v>
      </c>
      <c r="B44" s="107" t="s">
        <v>66</v>
      </c>
      <c r="C44" s="184" t="s">
        <v>67</v>
      </c>
      <c r="D44" s="184"/>
      <c r="E44" s="184"/>
      <c r="F44" s="108">
        <f>'1 1.1 Pol'!AE193</f>
        <v>0</v>
      </c>
      <c r="G44" s="101">
        <f>'1 1.1 Pol'!AF193</f>
        <v>0</v>
      </c>
      <c r="H44" s="101">
        <f t="shared" si="1"/>
        <v>0</v>
      </c>
      <c r="I44" s="101">
        <f>F44+G44+H44</f>
        <v>0</v>
      </c>
      <c r="J44" s="102" t="str">
        <f>IF(CenaCelkemVypocet=0,"",I44/CenaCelkemVypocet*100)</f>
        <v/>
      </c>
    </row>
    <row r="45" spans="1:10" ht="25.5" customHeight="1" x14ac:dyDescent="0.2">
      <c r="A45" s="88"/>
      <c r="B45" s="185" t="s">
        <v>68</v>
      </c>
      <c r="C45" s="186"/>
      <c r="D45" s="186"/>
      <c r="E45" s="187"/>
      <c r="F45" s="109">
        <f>SUMIF(A39:A44,"=1",F39:F44)</f>
        <v>0</v>
      </c>
      <c r="G45" s="110">
        <f>SUMIF(A39:A44,"=1",G39:G44)</f>
        <v>0</v>
      </c>
      <c r="H45" s="110">
        <f>SUMIF(A39:A44,"=1",H39:H44)</f>
        <v>0</v>
      </c>
      <c r="I45" s="110">
        <f>SUMIF(A39:A44,"=1",I39:I44)</f>
        <v>0</v>
      </c>
      <c r="J45" s="111">
        <f>SUMIF(A39:A44,"=1",J39:J44)</f>
        <v>0</v>
      </c>
    </row>
    <row r="49" spans="1:10" ht="15.75" x14ac:dyDescent="0.25">
      <c r="B49" s="120" t="s">
        <v>70</v>
      </c>
    </row>
    <row r="51" spans="1:10" ht="25.5" customHeight="1" x14ac:dyDescent="0.2">
      <c r="A51" s="122"/>
      <c r="B51" s="125" t="s">
        <v>17</v>
      </c>
      <c r="C51" s="125" t="s">
        <v>5</v>
      </c>
      <c r="D51" s="126"/>
      <c r="E51" s="126"/>
      <c r="F51" s="127" t="s">
        <v>71</v>
      </c>
      <c r="G51" s="127"/>
      <c r="H51" s="127"/>
      <c r="I51" s="127" t="s">
        <v>29</v>
      </c>
      <c r="J51" s="127" t="s">
        <v>0</v>
      </c>
    </row>
    <row r="52" spans="1:10" ht="36.75" customHeight="1" x14ac:dyDescent="0.2">
      <c r="A52" s="123"/>
      <c r="B52" s="128" t="s">
        <v>72</v>
      </c>
      <c r="C52" s="182" t="s">
        <v>73</v>
      </c>
      <c r="D52" s="183"/>
      <c r="E52" s="183"/>
      <c r="F52" s="134" t="s">
        <v>24</v>
      </c>
      <c r="G52" s="135"/>
      <c r="H52" s="135"/>
      <c r="I52" s="135">
        <f>'00 00.1 Naklady'!G8</f>
        <v>0</v>
      </c>
      <c r="J52" s="132" t="str">
        <f>IF(I63=0,"",I52/I63*100)</f>
        <v/>
      </c>
    </row>
    <row r="53" spans="1:10" ht="36.75" customHeight="1" x14ac:dyDescent="0.2">
      <c r="A53" s="123"/>
      <c r="B53" s="128" t="s">
        <v>64</v>
      </c>
      <c r="C53" s="182" t="s">
        <v>74</v>
      </c>
      <c r="D53" s="183"/>
      <c r="E53" s="183"/>
      <c r="F53" s="134" t="s">
        <v>24</v>
      </c>
      <c r="G53" s="135"/>
      <c r="H53" s="135"/>
      <c r="I53" s="135">
        <f>'1 1.1 Pol'!G8</f>
        <v>0</v>
      </c>
      <c r="J53" s="132" t="str">
        <f>IF(I63=0,"",I53/I63*100)</f>
        <v/>
      </c>
    </row>
    <row r="54" spans="1:10" ht="36.75" customHeight="1" x14ac:dyDescent="0.2">
      <c r="A54" s="123"/>
      <c r="B54" s="128" t="s">
        <v>75</v>
      </c>
      <c r="C54" s="182" t="s">
        <v>76</v>
      </c>
      <c r="D54" s="183"/>
      <c r="E54" s="183"/>
      <c r="F54" s="134" t="s">
        <v>24</v>
      </c>
      <c r="G54" s="135"/>
      <c r="H54" s="135"/>
      <c r="I54" s="135">
        <f>'1 1.1 Pol'!G73</f>
        <v>0</v>
      </c>
      <c r="J54" s="132" t="str">
        <f>IF(I63=0,"",I54/I63*100)</f>
        <v/>
      </c>
    </row>
    <row r="55" spans="1:10" ht="36.75" customHeight="1" x14ac:dyDescent="0.2">
      <c r="A55" s="123"/>
      <c r="B55" s="128" t="s">
        <v>77</v>
      </c>
      <c r="C55" s="182" t="s">
        <v>78</v>
      </c>
      <c r="D55" s="183"/>
      <c r="E55" s="183"/>
      <c r="F55" s="134" t="s">
        <v>24</v>
      </c>
      <c r="G55" s="135"/>
      <c r="H55" s="135"/>
      <c r="I55" s="135">
        <f>'1 1.1 Pol'!G92</f>
        <v>0</v>
      </c>
      <c r="J55" s="132" t="str">
        <f>IF(I63=0,"",I55/I63*100)</f>
        <v/>
      </c>
    </row>
    <row r="56" spans="1:10" ht="36.75" customHeight="1" x14ac:dyDescent="0.2">
      <c r="A56" s="123"/>
      <c r="B56" s="128" t="s">
        <v>79</v>
      </c>
      <c r="C56" s="182" t="s">
        <v>80</v>
      </c>
      <c r="D56" s="183"/>
      <c r="E56" s="183"/>
      <c r="F56" s="134" t="s">
        <v>24</v>
      </c>
      <c r="G56" s="135"/>
      <c r="H56" s="135"/>
      <c r="I56" s="135">
        <f>'1 1.1 Pol'!G114</f>
        <v>0</v>
      </c>
      <c r="J56" s="132" t="str">
        <f>IF(I63=0,"",I56/I63*100)</f>
        <v/>
      </c>
    </row>
    <row r="57" spans="1:10" ht="36.75" customHeight="1" x14ac:dyDescent="0.2">
      <c r="A57" s="123"/>
      <c r="B57" s="128" t="s">
        <v>81</v>
      </c>
      <c r="C57" s="182" t="s">
        <v>82</v>
      </c>
      <c r="D57" s="183"/>
      <c r="E57" s="183"/>
      <c r="F57" s="134" t="s">
        <v>24</v>
      </c>
      <c r="G57" s="135"/>
      <c r="H57" s="135"/>
      <c r="I57" s="135">
        <f>'1 1.1 Pol'!G171</f>
        <v>0</v>
      </c>
      <c r="J57" s="132" t="str">
        <f>IF(I63=0,"",I57/I63*100)</f>
        <v/>
      </c>
    </row>
    <row r="58" spans="1:10" ht="36.75" customHeight="1" x14ac:dyDescent="0.2">
      <c r="A58" s="123"/>
      <c r="B58" s="128" t="s">
        <v>83</v>
      </c>
      <c r="C58" s="182" t="s">
        <v>84</v>
      </c>
      <c r="D58" s="183"/>
      <c r="E58" s="183"/>
      <c r="F58" s="134" t="s">
        <v>24</v>
      </c>
      <c r="G58" s="135"/>
      <c r="H58" s="135"/>
      <c r="I58" s="135">
        <f>'1 1.1 Pol'!G178</f>
        <v>0</v>
      </c>
      <c r="J58" s="132" t="str">
        <f>IF(I63=0,"",I58/I63*100)</f>
        <v/>
      </c>
    </row>
    <row r="59" spans="1:10" ht="36.75" customHeight="1" x14ac:dyDescent="0.2">
      <c r="A59" s="123"/>
      <c r="B59" s="128" t="s">
        <v>85</v>
      </c>
      <c r="C59" s="182" t="s">
        <v>86</v>
      </c>
      <c r="D59" s="183"/>
      <c r="E59" s="183"/>
      <c r="F59" s="134" t="s">
        <v>25</v>
      </c>
      <c r="G59" s="135"/>
      <c r="H59" s="135"/>
      <c r="I59" s="135">
        <f>'1 1.1 Pol'!G182</f>
        <v>0</v>
      </c>
      <c r="J59" s="132" t="str">
        <f>IF(I63=0,"",I59/I63*100)</f>
        <v/>
      </c>
    </row>
    <row r="60" spans="1:10" ht="36.75" customHeight="1" x14ac:dyDescent="0.2">
      <c r="A60" s="123"/>
      <c r="B60" s="128" t="s">
        <v>87</v>
      </c>
      <c r="C60" s="182" t="s">
        <v>88</v>
      </c>
      <c r="D60" s="183"/>
      <c r="E60" s="183"/>
      <c r="F60" s="134" t="s">
        <v>26</v>
      </c>
      <c r="G60" s="135"/>
      <c r="H60" s="135"/>
      <c r="I60" s="135">
        <f>'1 1.1 Pol'!G187</f>
        <v>0</v>
      </c>
      <c r="J60" s="132" t="str">
        <f>IF(I63=0,"",I60/I63*100)</f>
        <v/>
      </c>
    </row>
    <row r="61" spans="1:10" ht="36.75" customHeight="1" x14ac:dyDescent="0.2">
      <c r="A61" s="123"/>
      <c r="B61" s="128" t="s">
        <v>89</v>
      </c>
      <c r="C61" s="182" t="s">
        <v>27</v>
      </c>
      <c r="D61" s="183"/>
      <c r="E61" s="183"/>
      <c r="F61" s="134" t="s">
        <v>89</v>
      </c>
      <c r="G61" s="135"/>
      <c r="H61" s="135"/>
      <c r="I61" s="135">
        <f>'00 00.1 Naklady'!G12</f>
        <v>0</v>
      </c>
      <c r="J61" s="132" t="str">
        <f>IF(I63=0,"",I61/I63*100)</f>
        <v/>
      </c>
    </row>
    <row r="62" spans="1:10" ht="36.75" customHeight="1" x14ac:dyDescent="0.2">
      <c r="A62" s="123"/>
      <c r="B62" s="128" t="s">
        <v>90</v>
      </c>
      <c r="C62" s="182" t="s">
        <v>28</v>
      </c>
      <c r="D62" s="183"/>
      <c r="E62" s="183"/>
      <c r="F62" s="134" t="s">
        <v>90</v>
      </c>
      <c r="G62" s="135"/>
      <c r="H62" s="135"/>
      <c r="I62" s="135">
        <f>'00 00.1 Naklady'!G19</f>
        <v>0</v>
      </c>
      <c r="J62" s="132" t="str">
        <f>IF(I63=0,"",I62/I63*100)</f>
        <v/>
      </c>
    </row>
    <row r="63" spans="1:10" ht="25.5" customHeight="1" x14ac:dyDescent="0.2">
      <c r="A63" s="124"/>
      <c r="B63" s="129" t="s">
        <v>1</v>
      </c>
      <c r="C63" s="130"/>
      <c r="D63" s="131"/>
      <c r="E63" s="131"/>
      <c r="F63" s="136"/>
      <c r="G63" s="137"/>
      <c r="H63" s="137"/>
      <c r="I63" s="137">
        <f>SUM(I52:I62)</f>
        <v>0</v>
      </c>
      <c r="J63" s="133">
        <f>SUM(J52:J62)</f>
        <v>0</v>
      </c>
    </row>
    <row r="64" spans="1:10" x14ac:dyDescent="0.2">
      <c r="F64" s="86"/>
      <c r="G64" s="86"/>
      <c r="H64" s="86"/>
      <c r="I64" s="86"/>
      <c r="J64" s="87"/>
    </row>
    <row r="65" spans="6:10" x14ac:dyDescent="0.2">
      <c r="F65" s="86"/>
      <c r="G65" s="86"/>
      <c r="H65" s="86"/>
      <c r="I65" s="86"/>
      <c r="J65" s="87"/>
    </row>
    <row r="66" spans="6:10" x14ac:dyDescent="0.2">
      <c r="F66" s="86"/>
      <c r="G66" s="86"/>
      <c r="H66" s="86"/>
      <c r="I66" s="86"/>
      <c r="J66" s="87"/>
    </row>
  </sheetData>
  <sheetProtection algorithmName="SHA-512" hashValue="7G/TcyvTsRmak24VDsMGrpOhFJ9hS1lTQnA+1GCgC7HOH5I4Yj+C6slF0ghytGvw73QOWkENh6G6fkenCk6v9g==" saltValue="qoaXqyZlb8H+5owskljt8g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9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C43:E43"/>
    <mergeCell ref="C44:E44"/>
    <mergeCell ref="B45:E45"/>
    <mergeCell ref="C52:E52"/>
    <mergeCell ref="C53:E53"/>
    <mergeCell ref="C54:E54"/>
    <mergeCell ref="C60:E60"/>
    <mergeCell ref="C61:E61"/>
    <mergeCell ref="C62:E62"/>
    <mergeCell ref="C55:E55"/>
    <mergeCell ref="C56:E56"/>
    <mergeCell ref="C57:E57"/>
    <mergeCell ref="C58:E58"/>
    <mergeCell ref="C59:E59"/>
  </mergeCells>
  <phoneticPr fontId="0" type="noConversion"/>
  <pageMargins left="0.39370078740157483" right="0.19685039370078741" top="0.59055118110236227" bottom="0.39370078740157483" header="0" footer="0.19685039370078741"/>
  <pageSetup paperSize="9" scale="9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33" t="s">
        <v>6</v>
      </c>
      <c r="B1" s="233"/>
      <c r="C1" s="234"/>
      <c r="D1" s="233"/>
      <c r="E1" s="233"/>
      <c r="F1" s="233"/>
      <c r="G1" s="233"/>
    </row>
    <row r="2" spans="1:7" ht="24.95" customHeight="1" x14ac:dyDescent="0.2">
      <c r="A2" s="49" t="s">
        <v>7</v>
      </c>
      <c r="B2" s="48"/>
      <c r="C2" s="235"/>
      <c r="D2" s="235"/>
      <c r="E2" s="235"/>
      <c r="F2" s="235"/>
      <c r="G2" s="236"/>
    </row>
    <row r="3" spans="1:7" ht="24.95" customHeight="1" x14ac:dyDescent="0.2">
      <c r="A3" s="49" t="s">
        <v>8</v>
      </c>
      <c r="B3" s="48"/>
      <c r="C3" s="235"/>
      <c r="D3" s="235"/>
      <c r="E3" s="235"/>
      <c r="F3" s="235"/>
      <c r="G3" s="236"/>
    </row>
    <row r="4" spans="1:7" ht="24.95" customHeight="1" x14ac:dyDescent="0.2">
      <c r="A4" s="49" t="s">
        <v>9</v>
      </c>
      <c r="B4" s="48"/>
      <c r="C4" s="235"/>
      <c r="D4" s="235"/>
      <c r="E4" s="235"/>
      <c r="F4" s="235"/>
      <c r="G4" s="236"/>
    </row>
    <row r="5" spans="1:7" x14ac:dyDescent="0.2">
      <c r="B5" s="4"/>
      <c r="C5" s="5"/>
      <c r="D5" s="6"/>
    </row>
  </sheetData>
  <sheetProtection algorithmName="SHA-512" hashValue="Yf4Lz7FegM0SBqsqx6NFVJP0xLcM5KHmog9oj2q9JQHET3Oe10BHW0nnQYJ+OuMla+yObjvoo/8nBWYmgH6pEg==" saltValue="bDMmYfG3n/qhGWShwDI1jA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8AC3F-2F19-4CF2-A0BF-1F48DD47C447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1" customWidth="1"/>
    <col min="3" max="3" width="63.28515625" style="12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1" t="s">
        <v>91</v>
      </c>
      <c r="B1" s="241"/>
      <c r="C1" s="241"/>
      <c r="D1" s="241"/>
      <c r="E1" s="241"/>
      <c r="F1" s="241"/>
      <c r="G1" s="241"/>
      <c r="AG1" t="s">
        <v>92</v>
      </c>
    </row>
    <row r="2" spans="1:60" ht="24.95" customHeight="1" x14ac:dyDescent="0.2">
      <c r="A2" s="139" t="s">
        <v>7</v>
      </c>
      <c r="B2" s="48" t="s">
        <v>45</v>
      </c>
      <c r="C2" s="242" t="s">
        <v>46</v>
      </c>
      <c r="D2" s="243"/>
      <c r="E2" s="243"/>
      <c r="F2" s="243"/>
      <c r="G2" s="244"/>
      <c r="AG2" t="s">
        <v>93</v>
      </c>
    </row>
    <row r="3" spans="1:60" ht="24.95" customHeight="1" x14ac:dyDescent="0.2">
      <c r="A3" s="139" t="s">
        <v>8</v>
      </c>
      <c r="B3" s="48" t="s">
        <v>94</v>
      </c>
      <c r="C3" s="242" t="s">
        <v>62</v>
      </c>
      <c r="D3" s="243"/>
      <c r="E3" s="243"/>
      <c r="F3" s="243"/>
      <c r="G3" s="244"/>
      <c r="AC3" s="121" t="s">
        <v>95</v>
      </c>
      <c r="AG3" t="s">
        <v>96</v>
      </c>
    </row>
    <row r="4" spans="1:60" ht="24.95" customHeight="1" x14ac:dyDescent="0.2">
      <c r="A4" s="140" t="s">
        <v>9</v>
      </c>
      <c r="B4" s="141" t="s">
        <v>61</v>
      </c>
      <c r="C4" s="245" t="s">
        <v>62</v>
      </c>
      <c r="D4" s="246"/>
      <c r="E4" s="246"/>
      <c r="F4" s="246"/>
      <c r="G4" s="247"/>
      <c r="AG4" t="s">
        <v>97</v>
      </c>
    </row>
    <row r="5" spans="1:60" x14ac:dyDescent="0.2">
      <c r="D5" s="10"/>
    </row>
    <row r="6" spans="1:60" ht="38.25" x14ac:dyDescent="0.2">
      <c r="A6" s="143" t="s">
        <v>98</v>
      </c>
      <c r="B6" s="145" t="s">
        <v>99</v>
      </c>
      <c r="C6" s="145" t="s">
        <v>100</v>
      </c>
      <c r="D6" s="144" t="s">
        <v>101</v>
      </c>
      <c r="E6" s="143" t="s">
        <v>102</v>
      </c>
      <c r="F6" s="142" t="s">
        <v>103</v>
      </c>
      <c r="G6" s="143" t="s">
        <v>29</v>
      </c>
      <c r="H6" s="146" t="s">
        <v>30</v>
      </c>
      <c r="I6" s="146" t="s">
        <v>104</v>
      </c>
      <c r="J6" s="146" t="s">
        <v>31</v>
      </c>
      <c r="K6" s="146" t="s">
        <v>105</v>
      </c>
      <c r="L6" s="146" t="s">
        <v>106</v>
      </c>
      <c r="M6" s="146" t="s">
        <v>107</v>
      </c>
      <c r="N6" s="146" t="s">
        <v>108</v>
      </c>
      <c r="O6" s="146" t="s">
        <v>109</v>
      </c>
      <c r="P6" s="146" t="s">
        <v>110</v>
      </c>
      <c r="Q6" s="146" t="s">
        <v>111</v>
      </c>
      <c r="R6" s="146" t="s">
        <v>112</v>
      </c>
      <c r="S6" s="146" t="s">
        <v>113</v>
      </c>
      <c r="T6" s="146" t="s">
        <v>114</v>
      </c>
      <c r="U6" s="146" t="s">
        <v>115</v>
      </c>
      <c r="V6" s="146" t="s">
        <v>116</v>
      </c>
      <c r="W6" s="146" t="s">
        <v>117</v>
      </c>
      <c r="X6" s="146" t="s">
        <v>118</v>
      </c>
    </row>
    <row r="7" spans="1:60" hidden="1" x14ac:dyDescent="0.2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x14ac:dyDescent="0.2">
      <c r="A8" s="160" t="s">
        <v>119</v>
      </c>
      <c r="B8" s="161" t="s">
        <v>72</v>
      </c>
      <c r="C8" s="174" t="s">
        <v>73</v>
      </c>
      <c r="D8" s="162"/>
      <c r="E8" s="163"/>
      <c r="F8" s="164"/>
      <c r="G8" s="164">
        <f>SUMIF(AG9:AG11,"&lt;&gt;NOR",G9:G11)</f>
        <v>0</v>
      </c>
      <c r="H8" s="164"/>
      <c r="I8" s="164">
        <f>SUM(I9:I11)</f>
        <v>0</v>
      </c>
      <c r="J8" s="164"/>
      <c r="K8" s="164">
        <f>SUM(K9:K11)</f>
        <v>0</v>
      </c>
      <c r="L8" s="164"/>
      <c r="M8" s="164">
        <f>SUM(M9:M11)</f>
        <v>0</v>
      </c>
      <c r="N8" s="164"/>
      <c r="O8" s="164">
        <f>SUM(O9:O11)</f>
        <v>0</v>
      </c>
      <c r="P8" s="164"/>
      <c r="Q8" s="164">
        <f>SUM(Q9:Q11)</f>
        <v>0</v>
      </c>
      <c r="R8" s="164"/>
      <c r="S8" s="164"/>
      <c r="T8" s="165"/>
      <c r="U8" s="159"/>
      <c r="V8" s="159">
        <f>SUM(V9:V11)</f>
        <v>0</v>
      </c>
      <c r="W8" s="159"/>
      <c r="X8" s="159"/>
      <c r="AG8" t="s">
        <v>120</v>
      </c>
    </row>
    <row r="9" spans="1:60" outlineLevel="1" x14ac:dyDescent="0.2">
      <c r="A9" s="166">
        <v>1</v>
      </c>
      <c r="B9" s="167" t="s">
        <v>121</v>
      </c>
      <c r="C9" s="175" t="s">
        <v>122</v>
      </c>
      <c r="D9" s="168" t="s">
        <v>123</v>
      </c>
      <c r="E9" s="169">
        <v>1</v>
      </c>
      <c r="F9" s="170"/>
      <c r="G9" s="171">
        <f>ROUND(E9*F9,2)</f>
        <v>0</v>
      </c>
      <c r="H9" s="170"/>
      <c r="I9" s="171">
        <f>ROUND(E9*H9,2)</f>
        <v>0</v>
      </c>
      <c r="J9" s="170"/>
      <c r="K9" s="171">
        <f>ROUND(E9*J9,2)</f>
        <v>0</v>
      </c>
      <c r="L9" s="171">
        <v>21</v>
      </c>
      <c r="M9" s="171">
        <f>G9*(1+L9/100)</f>
        <v>0</v>
      </c>
      <c r="N9" s="171">
        <v>0</v>
      </c>
      <c r="O9" s="171">
        <f>ROUND(E9*N9,2)</f>
        <v>0</v>
      </c>
      <c r="P9" s="171">
        <v>0</v>
      </c>
      <c r="Q9" s="171">
        <f>ROUND(E9*P9,2)</f>
        <v>0</v>
      </c>
      <c r="R9" s="171"/>
      <c r="S9" s="171" t="s">
        <v>124</v>
      </c>
      <c r="T9" s="172" t="s">
        <v>125</v>
      </c>
      <c r="U9" s="156">
        <v>0</v>
      </c>
      <c r="V9" s="156">
        <f>ROUND(E9*U9,2)</f>
        <v>0</v>
      </c>
      <c r="W9" s="156"/>
      <c r="X9" s="156" t="s">
        <v>126</v>
      </c>
      <c r="Y9" s="147"/>
      <c r="Z9" s="147"/>
      <c r="AA9" s="147"/>
      <c r="AB9" s="147"/>
      <c r="AC9" s="147"/>
      <c r="AD9" s="147"/>
      <c r="AE9" s="147"/>
      <c r="AF9" s="147"/>
      <c r="AG9" s="147" t="s">
        <v>127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 x14ac:dyDescent="0.2">
      <c r="A10" s="154"/>
      <c r="B10" s="155"/>
      <c r="C10" s="176" t="s">
        <v>128</v>
      </c>
      <c r="D10" s="157"/>
      <c r="E10" s="158">
        <v>1</v>
      </c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47"/>
      <c r="Z10" s="147"/>
      <c r="AA10" s="147"/>
      <c r="AB10" s="147"/>
      <c r="AC10" s="147"/>
      <c r="AD10" s="147"/>
      <c r="AE10" s="147"/>
      <c r="AF10" s="147"/>
      <c r="AG10" s="147" t="s">
        <v>129</v>
      </c>
      <c r="AH10" s="147">
        <v>0</v>
      </c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outlineLevel="1" x14ac:dyDescent="0.2">
      <c r="A11" s="154"/>
      <c r="B11" s="155"/>
      <c r="C11" s="239"/>
      <c r="D11" s="240"/>
      <c r="E11" s="240"/>
      <c r="F11" s="240"/>
      <c r="G11" s="240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47"/>
      <c r="Z11" s="147"/>
      <c r="AA11" s="147"/>
      <c r="AB11" s="147"/>
      <c r="AC11" s="147"/>
      <c r="AD11" s="147"/>
      <c r="AE11" s="147"/>
      <c r="AF11" s="147"/>
      <c r="AG11" s="147" t="s">
        <v>130</v>
      </c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x14ac:dyDescent="0.2">
      <c r="A12" s="160" t="s">
        <v>119</v>
      </c>
      <c r="B12" s="161" t="s">
        <v>89</v>
      </c>
      <c r="C12" s="174" t="s">
        <v>27</v>
      </c>
      <c r="D12" s="162"/>
      <c r="E12" s="163"/>
      <c r="F12" s="164"/>
      <c r="G12" s="164">
        <f>SUMIF(AG13:AG18,"&lt;&gt;NOR",G13:G18)</f>
        <v>0</v>
      </c>
      <c r="H12" s="164"/>
      <c r="I12" s="164">
        <f>SUM(I13:I18)</f>
        <v>0</v>
      </c>
      <c r="J12" s="164"/>
      <c r="K12" s="164">
        <f>SUM(K13:K18)</f>
        <v>0</v>
      </c>
      <c r="L12" s="164"/>
      <c r="M12" s="164">
        <f>SUM(M13:M18)</f>
        <v>0</v>
      </c>
      <c r="N12" s="164"/>
      <c r="O12" s="164">
        <f>SUM(O13:O18)</f>
        <v>0</v>
      </c>
      <c r="P12" s="164"/>
      <c r="Q12" s="164">
        <f>SUM(Q13:Q18)</f>
        <v>0</v>
      </c>
      <c r="R12" s="164"/>
      <c r="S12" s="164"/>
      <c r="T12" s="165"/>
      <c r="U12" s="159"/>
      <c r="V12" s="159">
        <f>SUM(V13:V18)</f>
        <v>0</v>
      </c>
      <c r="W12" s="159"/>
      <c r="X12" s="159"/>
      <c r="AG12" t="s">
        <v>120</v>
      </c>
    </row>
    <row r="13" spans="1:60" outlineLevel="1" x14ac:dyDescent="0.2">
      <c r="A13" s="166">
        <v>2</v>
      </c>
      <c r="B13" s="167" t="s">
        <v>131</v>
      </c>
      <c r="C13" s="175" t="s">
        <v>132</v>
      </c>
      <c r="D13" s="168" t="s">
        <v>123</v>
      </c>
      <c r="E13" s="169">
        <v>1</v>
      </c>
      <c r="F13" s="170"/>
      <c r="G13" s="171">
        <f>ROUND(E13*F13,2)</f>
        <v>0</v>
      </c>
      <c r="H13" s="170"/>
      <c r="I13" s="171">
        <f>ROUND(E13*H13,2)</f>
        <v>0</v>
      </c>
      <c r="J13" s="170"/>
      <c r="K13" s="171">
        <f>ROUND(E13*J13,2)</f>
        <v>0</v>
      </c>
      <c r="L13" s="171">
        <v>21</v>
      </c>
      <c r="M13" s="171">
        <f>G13*(1+L13/100)</f>
        <v>0</v>
      </c>
      <c r="N13" s="171">
        <v>0</v>
      </c>
      <c r="O13" s="171">
        <f>ROUND(E13*N13,2)</f>
        <v>0</v>
      </c>
      <c r="P13" s="171">
        <v>0</v>
      </c>
      <c r="Q13" s="171">
        <f>ROUND(E13*P13,2)</f>
        <v>0</v>
      </c>
      <c r="R13" s="171"/>
      <c r="S13" s="171" t="s">
        <v>133</v>
      </c>
      <c r="T13" s="172" t="s">
        <v>125</v>
      </c>
      <c r="U13" s="156">
        <v>0</v>
      </c>
      <c r="V13" s="156">
        <f>ROUND(E13*U13,2)</f>
        <v>0</v>
      </c>
      <c r="W13" s="156"/>
      <c r="X13" s="156" t="s">
        <v>126</v>
      </c>
      <c r="Y13" s="147"/>
      <c r="Z13" s="147"/>
      <c r="AA13" s="147"/>
      <c r="AB13" s="147"/>
      <c r="AC13" s="147"/>
      <c r="AD13" s="147"/>
      <c r="AE13" s="147"/>
      <c r="AF13" s="147"/>
      <c r="AG13" s="147" t="s">
        <v>134</v>
      </c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 x14ac:dyDescent="0.2">
      <c r="A14" s="154"/>
      <c r="B14" s="155"/>
      <c r="C14" s="237"/>
      <c r="D14" s="238"/>
      <c r="E14" s="238"/>
      <c r="F14" s="238"/>
      <c r="G14" s="238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47"/>
      <c r="Z14" s="147"/>
      <c r="AA14" s="147"/>
      <c r="AB14" s="147"/>
      <c r="AC14" s="147"/>
      <c r="AD14" s="147"/>
      <c r="AE14" s="147"/>
      <c r="AF14" s="147"/>
      <c r="AG14" s="147" t="s">
        <v>130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 x14ac:dyDescent="0.2">
      <c r="A15" s="166">
        <v>3</v>
      </c>
      <c r="B15" s="167" t="s">
        <v>135</v>
      </c>
      <c r="C15" s="175" t="s">
        <v>136</v>
      </c>
      <c r="D15" s="168" t="s">
        <v>123</v>
      </c>
      <c r="E15" s="169">
        <v>1</v>
      </c>
      <c r="F15" s="170"/>
      <c r="G15" s="171">
        <f>ROUND(E15*F15,2)</f>
        <v>0</v>
      </c>
      <c r="H15" s="170"/>
      <c r="I15" s="171">
        <f>ROUND(E15*H15,2)</f>
        <v>0</v>
      </c>
      <c r="J15" s="170"/>
      <c r="K15" s="171">
        <f>ROUND(E15*J15,2)</f>
        <v>0</v>
      </c>
      <c r="L15" s="171">
        <v>21</v>
      </c>
      <c r="M15" s="171">
        <f>G15*(1+L15/100)</f>
        <v>0</v>
      </c>
      <c r="N15" s="171">
        <v>0</v>
      </c>
      <c r="O15" s="171">
        <f>ROUND(E15*N15,2)</f>
        <v>0</v>
      </c>
      <c r="P15" s="171">
        <v>0</v>
      </c>
      <c r="Q15" s="171">
        <f>ROUND(E15*P15,2)</f>
        <v>0</v>
      </c>
      <c r="R15" s="171"/>
      <c r="S15" s="171" t="s">
        <v>133</v>
      </c>
      <c r="T15" s="172" t="s">
        <v>125</v>
      </c>
      <c r="U15" s="156">
        <v>0</v>
      </c>
      <c r="V15" s="156">
        <f>ROUND(E15*U15,2)</f>
        <v>0</v>
      </c>
      <c r="W15" s="156"/>
      <c r="X15" s="156" t="s">
        <v>126</v>
      </c>
      <c r="Y15" s="147"/>
      <c r="Z15" s="147"/>
      <c r="AA15" s="147"/>
      <c r="AB15" s="147"/>
      <c r="AC15" s="147"/>
      <c r="AD15" s="147"/>
      <c r="AE15" s="147"/>
      <c r="AF15" s="147"/>
      <c r="AG15" s="147" t="s">
        <v>134</v>
      </c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outlineLevel="1" x14ac:dyDescent="0.2">
      <c r="A16" s="154"/>
      <c r="B16" s="155"/>
      <c r="C16" s="237"/>
      <c r="D16" s="238"/>
      <c r="E16" s="238"/>
      <c r="F16" s="238"/>
      <c r="G16" s="238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47"/>
      <c r="Z16" s="147"/>
      <c r="AA16" s="147"/>
      <c r="AB16" s="147"/>
      <c r="AC16" s="147"/>
      <c r="AD16" s="147"/>
      <c r="AE16" s="147"/>
      <c r="AF16" s="147"/>
      <c r="AG16" s="147" t="s">
        <v>130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outlineLevel="1" x14ac:dyDescent="0.2">
      <c r="A17" s="166">
        <v>4</v>
      </c>
      <c r="B17" s="167" t="s">
        <v>137</v>
      </c>
      <c r="C17" s="175" t="s">
        <v>138</v>
      </c>
      <c r="D17" s="168" t="s">
        <v>123</v>
      </c>
      <c r="E17" s="169">
        <v>1</v>
      </c>
      <c r="F17" s="170"/>
      <c r="G17" s="171">
        <f>ROUND(E17*F17,2)</f>
        <v>0</v>
      </c>
      <c r="H17" s="170"/>
      <c r="I17" s="171">
        <f>ROUND(E17*H17,2)</f>
        <v>0</v>
      </c>
      <c r="J17" s="170"/>
      <c r="K17" s="171">
        <f>ROUND(E17*J17,2)</f>
        <v>0</v>
      </c>
      <c r="L17" s="171">
        <v>21</v>
      </c>
      <c r="M17" s="171">
        <f>G17*(1+L17/100)</f>
        <v>0</v>
      </c>
      <c r="N17" s="171">
        <v>0</v>
      </c>
      <c r="O17" s="171">
        <f>ROUND(E17*N17,2)</f>
        <v>0</v>
      </c>
      <c r="P17" s="171">
        <v>0</v>
      </c>
      <c r="Q17" s="171">
        <f>ROUND(E17*P17,2)</f>
        <v>0</v>
      </c>
      <c r="R17" s="171"/>
      <c r="S17" s="171" t="s">
        <v>133</v>
      </c>
      <c r="T17" s="172" t="s">
        <v>125</v>
      </c>
      <c r="U17" s="156">
        <v>0</v>
      </c>
      <c r="V17" s="156">
        <f>ROUND(E17*U17,2)</f>
        <v>0</v>
      </c>
      <c r="W17" s="156"/>
      <c r="X17" s="156" t="s">
        <v>126</v>
      </c>
      <c r="Y17" s="147"/>
      <c r="Z17" s="147"/>
      <c r="AA17" s="147"/>
      <c r="AB17" s="147"/>
      <c r="AC17" s="147"/>
      <c r="AD17" s="147"/>
      <c r="AE17" s="147"/>
      <c r="AF17" s="147"/>
      <c r="AG17" s="147" t="s">
        <v>134</v>
      </c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outlineLevel="1" x14ac:dyDescent="0.2">
      <c r="A18" s="154"/>
      <c r="B18" s="155"/>
      <c r="C18" s="237"/>
      <c r="D18" s="238"/>
      <c r="E18" s="238"/>
      <c r="F18" s="238"/>
      <c r="G18" s="238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47"/>
      <c r="Z18" s="147"/>
      <c r="AA18" s="147"/>
      <c r="AB18" s="147"/>
      <c r="AC18" s="147"/>
      <c r="AD18" s="147"/>
      <c r="AE18" s="147"/>
      <c r="AF18" s="147"/>
      <c r="AG18" s="147" t="s">
        <v>130</v>
      </c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x14ac:dyDescent="0.2">
      <c r="A19" s="160" t="s">
        <v>119</v>
      </c>
      <c r="B19" s="161" t="s">
        <v>90</v>
      </c>
      <c r="C19" s="174" t="s">
        <v>28</v>
      </c>
      <c r="D19" s="162"/>
      <c r="E19" s="163"/>
      <c r="F19" s="164"/>
      <c r="G19" s="164">
        <f>SUMIF(AG20:AG26,"&lt;&gt;NOR",G20:G26)</f>
        <v>0</v>
      </c>
      <c r="H19" s="164"/>
      <c r="I19" s="164">
        <f>SUM(I20:I26)</f>
        <v>0</v>
      </c>
      <c r="J19" s="164"/>
      <c r="K19" s="164">
        <f>SUM(K20:K26)</f>
        <v>0</v>
      </c>
      <c r="L19" s="164"/>
      <c r="M19" s="164">
        <f>SUM(M20:M26)</f>
        <v>0</v>
      </c>
      <c r="N19" s="164"/>
      <c r="O19" s="164">
        <f>SUM(O20:O26)</f>
        <v>0</v>
      </c>
      <c r="P19" s="164"/>
      <c r="Q19" s="164">
        <f>SUM(Q20:Q26)</f>
        <v>0</v>
      </c>
      <c r="R19" s="164"/>
      <c r="S19" s="164"/>
      <c r="T19" s="165"/>
      <c r="U19" s="159"/>
      <c r="V19" s="159">
        <f>SUM(V20:V26)</f>
        <v>0</v>
      </c>
      <c r="W19" s="159"/>
      <c r="X19" s="159"/>
      <c r="AG19" t="s">
        <v>120</v>
      </c>
    </row>
    <row r="20" spans="1:60" outlineLevel="1" x14ac:dyDescent="0.2">
      <c r="A20" s="166">
        <v>5</v>
      </c>
      <c r="B20" s="167" t="s">
        <v>139</v>
      </c>
      <c r="C20" s="175" t="s">
        <v>140</v>
      </c>
      <c r="D20" s="168" t="s">
        <v>123</v>
      </c>
      <c r="E20" s="169">
        <v>1</v>
      </c>
      <c r="F20" s="170"/>
      <c r="G20" s="171">
        <f>ROUND(E20*F20,2)</f>
        <v>0</v>
      </c>
      <c r="H20" s="170"/>
      <c r="I20" s="171">
        <f>ROUND(E20*H20,2)</f>
        <v>0</v>
      </c>
      <c r="J20" s="170"/>
      <c r="K20" s="171">
        <f>ROUND(E20*J20,2)</f>
        <v>0</v>
      </c>
      <c r="L20" s="171">
        <v>21</v>
      </c>
      <c r="M20" s="171">
        <f>G20*(1+L20/100)</f>
        <v>0</v>
      </c>
      <c r="N20" s="171">
        <v>0</v>
      </c>
      <c r="O20" s="171">
        <f>ROUND(E20*N20,2)</f>
        <v>0</v>
      </c>
      <c r="P20" s="171">
        <v>0</v>
      </c>
      <c r="Q20" s="171">
        <f>ROUND(E20*P20,2)</f>
        <v>0</v>
      </c>
      <c r="R20" s="171"/>
      <c r="S20" s="171" t="s">
        <v>133</v>
      </c>
      <c r="T20" s="172" t="s">
        <v>125</v>
      </c>
      <c r="U20" s="156">
        <v>0</v>
      </c>
      <c r="V20" s="156">
        <f>ROUND(E20*U20,2)</f>
        <v>0</v>
      </c>
      <c r="W20" s="156"/>
      <c r="X20" s="156" t="s">
        <v>126</v>
      </c>
      <c r="Y20" s="147"/>
      <c r="Z20" s="147"/>
      <c r="AA20" s="147"/>
      <c r="AB20" s="147"/>
      <c r="AC20" s="147"/>
      <c r="AD20" s="147"/>
      <c r="AE20" s="147"/>
      <c r="AF20" s="147"/>
      <c r="AG20" s="147" t="s">
        <v>127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outlineLevel="1" x14ac:dyDescent="0.2">
      <c r="A21" s="154"/>
      <c r="B21" s="155"/>
      <c r="C21" s="237"/>
      <c r="D21" s="238"/>
      <c r="E21" s="238"/>
      <c r="F21" s="238"/>
      <c r="G21" s="238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47"/>
      <c r="Z21" s="147"/>
      <c r="AA21" s="147"/>
      <c r="AB21" s="147"/>
      <c r="AC21" s="147"/>
      <c r="AD21" s="147"/>
      <c r="AE21" s="147"/>
      <c r="AF21" s="147"/>
      <c r="AG21" s="147" t="s">
        <v>130</v>
      </c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outlineLevel="1" x14ac:dyDescent="0.2">
      <c r="A22" s="166">
        <v>6</v>
      </c>
      <c r="B22" s="167" t="s">
        <v>141</v>
      </c>
      <c r="C22" s="175" t="s">
        <v>142</v>
      </c>
      <c r="D22" s="168" t="s">
        <v>123</v>
      </c>
      <c r="E22" s="169">
        <v>1</v>
      </c>
      <c r="F22" s="170"/>
      <c r="G22" s="171">
        <f>ROUND(E22*F22,2)</f>
        <v>0</v>
      </c>
      <c r="H22" s="170"/>
      <c r="I22" s="171">
        <f>ROUND(E22*H22,2)</f>
        <v>0</v>
      </c>
      <c r="J22" s="170"/>
      <c r="K22" s="171">
        <f>ROUND(E22*J22,2)</f>
        <v>0</v>
      </c>
      <c r="L22" s="171">
        <v>21</v>
      </c>
      <c r="M22" s="171">
        <f>G22*(1+L22/100)</f>
        <v>0</v>
      </c>
      <c r="N22" s="171">
        <v>0</v>
      </c>
      <c r="O22" s="171">
        <f>ROUND(E22*N22,2)</f>
        <v>0</v>
      </c>
      <c r="P22" s="171">
        <v>0</v>
      </c>
      <c r="Q22" s="171">
        <f>ROUND(E22*P22,2)</f>
        <v>0</v>
      </c>
      <c r="R22" s="171"/>
      <c r="S22" s="171" t="s">
        <v>133</v>
      </c>
      <c r="T22" s="172" t="s">
        <v>125</v>
      </c>
      <c r="U22" s="156">
        <v>0</v>
      </c>
      <c r="V22" s="156">
        <f>ROUND(E22*U22,2)</f>
        <v>0</v>
      </c>
      <c r="W22" s="156"/>
      <c r="X22" s="156" t="s">
        <v>126</v>
      </c>
      <c r="Y22" s="147"/>
      <c r="Z22" s="147"/>
      <c r="AA22" s="147"/>
      <c r="AB22" s="147"/>
      <c r="AC22" s="147"/>
      <c r="AD22" s="147"/>
      <c r="AE22" s="147"/>
      <c r="AF22" s="147"/>
      <c r="AG22" s="147" t="s">
        <v>127</v>
      </c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outlineLevel="1" x14ac:dyDescent="0.2">
      <c r="A23" s="154"/>
      <c r="B23" s="155"/>
      <c r="C23" s="176" t="s">
        <v>143</v>
      </c>
      <c r="D23" s="157"/>
      <c r="E23" s="158">
        <v>1</v>
      </c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47"/>
      <c r="Z23" s="147"/>
      <c r="AA23" s="147"/>
      <c r="AB23" s="147"/>
      <c r="AC23" s="147"/>
      <c r="AD23" s="147"/>
      <c r="AE23" s="147"/>
      <c r="AF23" s="147"/>
      <c r="AG23" s="147" t="s">
        <v>129</v>
      </c>
      <c r="AH23" s="147">
        <v>0</v>
      </c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outlineLevel="1" x14ac:dyDescent="0.2">
      <c r="A24" s="154"/>
      <c r="B24" s="155"/>
      <c r="C24" s="239"/>
      <c r="D24" s="240"/>
      <c r="E24" s="240"/>
      <c r="F24" s="240"/>
      <c r="G24" s="240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47"/>
      <c r="Z24" s="147"/>
      <c r="AA24" s="147"/>
      <c r="AB24" s="147"/>
      <c r="AC24" s="147"/>
      <c r="AD24" s="147"/>
      <c r="AE24" s="147"/>
      <c r="AF24" s="147"/>
      <c r="AG24" s="147" t="s">
        <v>130</v>
      </c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outlineLevel="1" x14ac:dyDescent="0.2">
      <c r="A25" s="166">
        <v>7</v>
      </c>
      <c r="B25" s="167" t="s">
        <v>144</v>
      </c>
      <c r="C25" s="175" t="s">
        <v>145</v>
      </c>
      <c r="D25" s="168" t="s">
        <v>123</v>
      </c>
      <c r="E25" s="169">
        <v>1</v>
      </c>
      <c r="F25" s="170"/>
      <c r="G25" s="171">
        <f>ROUND(E25*F25,2)</f>
        <v>0</v>
      </c>
      <c r="H25" s="170"/>
      <c r="I25" s="171">
        <f>ROUND(E25*H25,2)</f>
        <v>0</v>
      </c>
      <c r="J25" s="170"/>
      <c r="K25" s="171">
        <f>ROUND(E25*J25,2)</f>
        <v>0</v>
      </c>
      <c r="L25" s="171">
        <v>21</v>
      </c>
      <c r="M25" s="171">
        <f>G25*(1+L25/100)</f>
        <v>0</v>
      </c>
      <c r="N25" s="171">
        <v>0</v>
      </c>
      <c r="O25" s="171">
        <f>ROUND(E25*N25,2)</f>
        <v>0</v>
      </c>
      <c r="P25" s="171">
        <v>0</v>
      </c>
      <c r="Q25" s="171">
        <f>ROUND(E25*P25,2)</f>
        <v>0</v>
      </c>
      <c r="R25" s="171"/>
      <c r="S25" s="171" t="s">
        <v>133</v>
      </c>
      <c r="T25" s="172" t="s">
        <v>125</v>
      </c>
      <c r="U25" s="156">
        <v>0</v>
      </c>
      <c r="V25" s="156">
        <f>ROUND(E25*U25,2)</f>
        <v>0</v>
      </c>
      <c r="W25" s="156"/>
      <c r="X25" s="156" t="s">
        <v>126</v>
      </c>
      <c r="Y25" s="147"/>
      <c r="Z25" s="147"/>
      <c r="AA25" s="147"/>
      <c r="AB25" s="147"/>
      <c r="AC25" s="147"/>
      <c r="AD25" s="147"/>
      <c r="AE25" s="147"/>
      <c r="AF25" s="147"/>
      <c r="AG25" s="147" t="s">
        <v>127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outlineLevel="1" x14ac:dyDescent="0.2">
      <c r="A26" s="154"/>
      <c r="B26" s="155"/>
      <c r="C26" s="237"/>
      <c r="D26" s="238"/>
      <c r="E26" s="238"/>
      <c r="F26" s="238"/>
      <c r="G26" s="238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47"/>
      <c r="Z26" s="147"/>
      <c r="AA26" s="147"/>
      <c r="AB26" s="147"/>
      <c r="AC26" s="147"/>
      <c r="AD26" s="147"/>
      <c r="AE26" s="147"/>
      <c r="AF26" s="147"/>
      <c r="AG26" s="147" t="s">
        <v>130</v>
      </c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x14ac:dyDescent="0.2">
      <c r="A27" s="3"/>
      <c r="B27" s="4"/>
      <c r="C27" s="177"/>
      <c r="D27" s="6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AE27">
        <v>15</v>
      </c>
      <c r="AF27">
        <v>21</v>
      </c>
      <c r="AG27" t="s">
        <v>106</v>
      </c>
    </row>
    <row r="28" spans="1:60" x14ac:dyDescent="0.2">
      <c r="A28" s="150"/>
      <c r="B28" s="151" t="s">
        <v>29</v>
      </c>
      <c r="C28" s="178"/>
      <c r="D28" s="152"/>
      <c r="E28" s="153"/>
      <c r="F28" s="153"/>
      <c r="G28" s="173">
        <f>G8+G12+G19</f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AE28">
        <f>SUMIF(L7:L26,AE27,G7:G26)</f>
        <v>0</v>
      </c>
      <c r="AF28">
        <f>SUMIF(L7:L26,AF27,G7:G26)</f>
        <v>0</v>
      </c>
      <c r="AG28" t="s">
        <v>146</v>
      </c>
    </row>
    <row r="29" spans="1:60" x14ac:dyDescent="0.2">
      <c r="C29" s="179"/>
      <c r="D29" s="10"/>
      <c r="AG29" t="s">
        <v>147</v>
      </c>
    </row>
    <row r="30" spans="1:60" x14ac:dyDescent="0.2">
      <c r="D30" s="10"/>
    </row>
    <row r="31" spans="1:60" x14ac:dyDescent="0.2">
      <c r="D31" s="10"/>
    </row>
    <row r="32" spans="1:60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PbCdD9lgLOjnLvp5mpDiccQpXt/iFS3XLoh9NEQfdouvUDz8x4HzCDL/+V1CYX7fY/axBpf6KEey4kEHvSjsgQ==" saltValue="camZIcdYePvzV6+jQJUCIg==" spinCount="100000" sheet="1"/>
  <mergeCells count="11">
    <mergeCell ref="C14:G14"/>
    <mergeCell ref="A1:G1"/>
    <mergeCell ref="C2:G2"/>
    <mergeCell ref="C3:G3"/>
    <mergeCell ref="C4:G4"/>
    <mergeCell ref="C11:G11"/>
    <mergeCell ref="C16:G16"/>
    <mergeCell ref="C18:G18"/>
    <mergeCell ref="C21:G21"/>
    <mergeCell ref="C24:G24"/>
    <mergeCell ref="C26:G26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B10A5-DAD2-4B08-A2D8-3AFA3E75BBE6}">
  <sheetPr>
    <outlinePr summaryBelow="0"/>
  </sheetPr>
  <dimension ref="A1:BH5000"/>
  <sheetViews>
    <sheetView workbookViewId="0">
      <pane ySplit="7" topLeftCell="A8" activePane="bottomLeft" state="frozen"/>
      <selection pane="bottomLeft" activeCell="R14" sqref="R14"/>
    </sheetView>
  </sheetViews>
  <sheetFormatPr defaultRowHeight="12.75" outlineLevelRow="1" x14ac:dyDescent="0.2"/>
  <cols>
    <col min="1" max="1" width="3.42578125" customWidth="1"/>
    <col min="2" max="2" width="12.5703125" style="121" customWidth="1"/>
    <col min="3" max="3" width="63.28515625" style="12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41" t="s">
        <v>148</v>
      </c>
      <c r="B1" s="241"/>
      <c r="C1" s="241"/>
      <c r="D1" s="241"/>
      <c r="E1" s="241"/>
      <c r="F1" s="241"/>
      <c r="G1" s="241"/>
      <c r="AG1" t="s">
        <v>92</v>
      </c>
    </row>
    <row r="2" spans="1:60" ht="24.95" customHeight="1" x14ac:dyDescent="0.2">
      <c r="A2" s="139" t="s">
        <v>7</v>
      </c>
      <c r="B2" s="48" t="s">
        <v>45</v>
      </c>
      <c r="C2" s="242" t="s">
        <v>46</v>
      </c>
      <c r="D2" s="243"/>
      <c r="E2" s="243"/>
      <c r="F2" s="243"/>
      <c r="G2" s="244"/>
      <c r="AG2" t="s">
        <v>93</v>
      </c>
    </row>
    <row r="3" spans="1:60" ht="24.95" customHeight="1" x14ac:dyDescent="0.2">
      <c r="A3" s="139" t="s">
        <v>8</v>
      </c>
      <c r="B3" s="48" t="s">
        <v>64</v>
      </c>
      <c r="C3" s="242" t="s">
        <v>65</v>
      </c>
      <c r="D3" s="243"/>
      <c r="E3" s="243"/>
      <c r="F3" s="243"/>
      <c r="G3" s="244"/>
      <c r="AC3" s="121" t="s">
        <v>93</v>
      </c>
      <c r="AG3" t="s">
        <v>96</v>
      </c>
    </row>
    <row r="4" spans="1:60" ht="24.95" customHeight="1" x14ac:dyDescent="0.2">
      <c r="A4" s="140" t="s">
        <v>9</v>
      </c>
      <c r="B4" s="141" t="s">
        <v>66</v>
      </c>
      <c r="C4" s="245" t="s">
        <v>67</v>
      </c>
      <c r="D4" s="246"/>
      <c r="E4" s="246"/>
      <c r="F4" s="246"/>
      <c r="G4" s="247"/>
      <c r="AG4" t="s">
        <v>97</v>
      </c>
    </row>
    <row r="5" spans="1:60" x14ac:dyDescent="0.2">
      <c r="D5" s="10"/>
    </row>
    <row r="6" spans="1:60" ht="38.25" x14ac:dyDescent="0.2">
      <c r="A6" s="143" t="s">
        <v>98</v>
      </c>
      <c r="B6" s="145" t="s">
        <v>99</v>
      </c>
      <c r="C6" s="145" t="s">
        <v>100</v>
      </c>
      <c r="D6" s="144" t="s">
        <v>101</v>
      </c>
      <c r="E6" s="143" t="s">
        <v>102</v>
      </c>
      <c r="F6" s="142" t="s">
        <v>103</v>
      </c>
      <c r="G6" s="143" t="s">
        <v>29</v>
      </c>
      <c r="H6" s="146" t="s">
        <v>30</v>
      </c>
      <c r="I6" s="146" t="s">
        <v>104</v>
      </c>
      <c r="J6" s="146" t="s">
        <v>31</v>
      </c>
      <c r="K6" s="146" t="s">
        <v>105</v>
      </c>
      <c r="L6" s="146" t="s">
        <v>106</v>
      </c>
      <c r="M6" s="146" t="s">
        <v>107</v>
      </c>
      <c r="N6" s="146" t="s">
        <v>108</v>
      </c>
      <c r="O6" s="146" t="s">
        <v>109</v>
      </c>
      <c r="P6" s="146" t="s">
        <v>110</v>
      </c>
      <c r="Q6" s="146" t="s">
        <v>111</v>
      </c>
      <c r="R6" s="146" t="s">
        <v>112</v>
      </c>
      <c r="S6" s="146" t="s">
        <v>113</v>
      </c>
      <c r="T6" s="146" t="s">
        <v>114</v>
      </c>
      <c r="U6" s="146" t="s">
        <v>115</v>
      </c>
      <c r="V6" s="146" t="s">
        <v>116</v>
      </c>
      <c r="W6" s="146" t="s">
        <v>117</v>
      </c>
      <c r="X6" s="146" t="s">
        <v>118</v>
      </c>
    </row>
    <row r="7" spans="1:60" hidden="1" x14ac:dyDescent="0.2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x14ac:dyDescent="0.2">
      <c r="A8" s="160" t="s">
        <v>119</v>
      </c>
      <c r="B8" s="161" t="s">
        <v>64</v>
      </c>
      <c r="C8" s="174" t="s">
        <v>74</v>
      </c>
      <c r="D8" s="162"/>
      <c r="E8" s="163"/>
      <c r="F8" s="164"/>
      <c r="G8" s="164">
        <f>SUMIF(AG9:AG72,"&lt;&gt;NOR",G9:G72)</f>
        <v>0</v>
      </c>
      <c r="H8" s="164"/>
      <c r="I8" s="164">
        <f>SUM(I9:I72)</f>
        <v>0</v>
      </c>
      <c r="J8" s="164"/>
      <c r="K8" s="164">
        <f>SUM(K9:K72)</f>
        <v>0</v>
      </c>
      <c r="L8" s="164"/>
      <c r="M8" s="164">
        <f>SUM(M9:M72)</f>
        <v>0</v>
      </c>
      <c r="N8" s="164"/>
      <c r="O8" s="164">
        <f>SUM(O9:O72)</f>
        <v>35.369999999999997</v>
      </c>
      <c r="P8" s="164"/>
      <c r="Q8" s="164">
        <f>SUM(Q9:Q72)</f>
        <v>0</v>
      </c>
      <c r="R8" s="164"/>
      <c r="S8" s="164"/>
      <c r="T8" s="165"/>
      <c r="U8" s="159"/>
      <c r="V8" s="159">
        <f>SUM(V9:V72)</f>
        <v>101.96</v>
      </c>
      <c r="W8" s="159"/>
      <c r="X8" s="159"/>
      <c r="AG8" t="s">
        <v>120</v>
      </c>
    </row>
    <row r="9" spans="1:60" outlineLevel="1" x14ac:dyDescent="0.2">
      <c r="A9" s="166">
        <v>1</v>
      </c>
      <c r="B9" s="167" t="s">
        <v>149</v>
      </c>
      <c r="C9" s="175" t="s">
        <v>150</v>
      </c>
      <c r="D9" s="168" t="s">
        <v>151</v>
      </c>
      <c r="E9" s="169">
        <v>13.6</v>
      </c>
      <c r="F9" s="170"/>
      <c r="G9" s="171">
        <f>ROUND(E9*F9,2)</f>
        <v>0</v>
      </c>
      <c r="H9" s="170"/>
      <c r="I9" s="171">
        <f>ROUND(E9*H9,2)</f>
        <v>0</v>
      </c>
      <c r="J9" s="170"/>
      <c r="K9" s="171">
        <f>ROUND(E9*J9,2)</f>
        <v>0</v>
      </c>
      <c r="L9" s="171">
        <v>21</v>
      </c>
      <c r="M9" s="171">
        <f>G9*(1+L9/100)</f>
        <v>0</v>
      </c>
      <c r="N9" s="171">
        <v>0</v>
      </c>
      <c r="O9" s="171">
        <f>ROUND(E9*N9,2)</f>
        <v>0</v>
      </c>
      <c r="P9" s="171">
        <v>0</v>
      </c>
      <c r="Q9" s="171">
        <f>ROUND(E9*P9,2)</f>
        <v>0</v>
      </c>
      <c r="R9" s="171" t="s">
        <v>152</v>
      </c>
      <c r="S9" s="171" t="s">
        <v>133</v>
      </c>
      <c r="T9" s="172" t="s">
        <v>133</v>
      </c>
      <c r="U9" s="156">
        <v>0.1</v>
      </c>
      <c r="V9" s="156">
        <f>ROUND(E9*U9,2)</f>
        <v>1.36</v>
      </c>
      <c r="W9" s="156"/>
      <c r="X9" s="156" t="s">
        <v>153</v>
      </c>
      <c r="Y9" s="147"/>
      <c r="Z9" s="147"/>
      <c r="AA9" s="147"/>
      <c r="AB9" s="147"/>
      <c r="AC9" s="147"/>
      <c r="AD9" s="147"/>
      <c r="AE9" s="147"/>
      <c r="AF9" s="147"/>
      <c r="AG9" s="147" t="s">
        <v>154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 x14ac:dyDescent="0.2">
      <c r="A10" s="154"/>
      <c r="B10" s="155"/>
      <c r="C10" s="248" t="s">
        <v>155</v>
      </c>
      <c r="D10" s="249"/>
      <c r="E10" s="249"/>
      <c r="F10" s="249"/>
      <c r="G10" s="249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47"/>
      <c r="Z10" s="147"/>
      <c r="AA10" s="147"/>
      <c r="AB10" s="147"/>
      <c r="AC10" s="147"/>
      <c r="AD10" s="147"/>
      <c r="AE10" s="147"/>
      <c r="AF10" s="147"/>
      <c r="AG10" s="147" t="s">
        <v>156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80" t="str">
        <f>C10</f>
        <v>nebo lesní půdy, s vodorovným přemístěním na hromady v místě upotřebení nebo na dočasné či trvalé skládky se složením</v>
      </c>
      <c r="BB10" s="147"/>
      <c r="BC10" s="147"/>
      <c r="BD10" s="147"/>
      <c r="BE10" s="147"/>
      <c r="BF10" s="147"/>
      <c r="BG10" s="147"/>
      <c r="BH10" s="147"/>
    </row>
    <row r="11" spans="1:60" outlineLevel="1" x14ac:dyDescent="0.2">
      <c r="A11" s="154"/>
      <c r="B11" s="155"/>
      <c r="C11" s="176" t="s">
        <v>157</v>
      </c>
      <c r="D11" s="157"/>
      <c r="E11" s="158">
        <v>13.6</v>
      </c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47"/>
      <c r="Z11" s="147"/>
      <c r="AA11" s="147"/>
      <c r="AB11" s="147"/>
      <c r="AC11" s="147"/>
      <c r="AD11" s="147"/>
      <c r="AE11" s="147"/>
      <c r="AF11" s="147"/>
      <c r="AG11" s="147" t="s">
        <v>129</v>
      </c>
      <c r="AH11" s="147">
        <v>0</v>
      </c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outlineLevel="1" x14ac:dyDescent="0.2">
      <c r="A12" s="154"/>
      <c r="B12" s="155"/>
      <c r="C12" s="239"/>
      <c r="D12" s="240"/>
      <c r="E12" s="240"/>
      <c r="F12" s="240"/>
      <c r="G12" s="240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47"/>
      <c r="Z12" s="147"/>
      <c r="AA12" s="147"/>
      <c r="AB12" s="147"/>
      <c r="AC12" s="147"/>
      <c r="AD12" s="147"/>
      <c r="AE12" s="147"/>
      <c r="AF12" s="147"/>
      <c r="AG12" s="147" t="s">
        <v>130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 x14ac:dyDescent="0.2">
      <c r="A13" s="166">
        <v>2</v>
      </c>
      <c r="B13" s="167" t="s">
        <v>158</v>
      </c>
      <c r="C13" s="175" t="s">
        <v>159</v>
      </c>
      <c r="D13" s="168" t="s">
        <v>151</v>
      </c>
      <c r="E13" s="169">
        <v>71.400000000000006</v>
      </c>
      <c r="F13" s="170"/>
      <c r="G13" s="171">
        <f>ROUND(E13*F13,2)</f>
        <v>0</v>
      </c>
      <c r="H13" s="170"/>
      <c r="I13" s="171">
        <f>ROUND(E13*H13,2)</f>
        <v>0</v>
      </c>
      <c r="J13" s="170"/>
      <c r="K13" s="171">
        <f>ROUND(E13*J13,2)</f>
        <v>0</v>
      </c>
      <c r="L13" s="171">
        <v>21</v>
      </c>
      <c r="M13" s="171">
        <f>G13*(1+L13/100)</f>
        <v>0</v>
      </c>
      <c r="N13" s="171">
        <v>0</v>
      </c>
      <c r="O13" s="171">
        <f>ROUND(E13*N13,2)</f>
        <v>0</v>
      </c>
      <c r="P13" s="171">
        <v>0</v>
      </c>
      <c r="Q13" s="171">
        <f>ROUND(E13*P13,2)</f>
        <v>0</v>
      </c>
      <c r="R13" s="171" t="s">
        <v>152</v>
      </c>
      <c r="S13" s="171" t="s">
        <v>133</v>
      </c>
      <c r="T13" s="172" t="s">
        <v>133</v>
      </c>
      <c r="U13" s="156">
        <v>0.2</v>
      </c>
      <c r="V13" s="156">
        <f>ROUND(E13*U13,2)</f>
        <v>14.28</v>
      </c>
      <c r="W13" s="156"/>
      <c r="X13" s="156" t="s">
        <v>153</v>
      </c>
      <c r="Y13" s="147"/>
      <c r="Z13" s="147"/>
      <c r="AA13" s="147"/>
      <c r="AB13" s="147"/>
      <c r="AC13" s="147"/>
      <c r="AD13" s="147"/>
      <c r="AE13" s="147"/>
      <c r="AF13" s="147"/>
      <c r="AG13" s="147" t="s">
        <v>154</v>
      </c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ht="33.75" outlineLevel="1" x14ac:dyDescent="0.2">
      <c r="A14" s="154"/>
      <c r="B14" s="155"/>
      <c r="C14" s="248" t="s">
        <v>160</v>
      </c>
      <c r="D14" s="249"/>
      <c r="E14" s="249"/>
      <c r="F14" s="249"/>
      <c r="G14" s="249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47"/>
      <c r="Z14" s="147"/>
      <c r="AA14" s="147"/>
      <c r="AB14" s="147"/>
      <c r="AC14" s="147"/>
      <c r="AD14" s="147"/>
      <c r="AE14" s="147"/>
      <c r="AF14" s="147"/>
      <c r="AG14" s="147" t="s">
        <v>156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80" t="str">
        <f>C14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14" s="147"/>
      <c r="BC14" s="147"/>
      <c r="BD14" s="147"/>
      <c r="BE14" s="147"/>
      <c r="BF14" s="147"/>
      <c r="BG14" s="147"/>
      <c r="BH14" s="147"/>
    </row>
    <row r="15" spans="1:60" outlineLevel="1" x14ac:dyDescent="0.2">
      <c r="A15" s="154"/>
      <c r="B15" s="155"/>
      <c r="C15" s="176" t="s">
        <v>161</v>
      </c>
      <c r="D15" s="157"/>
      <c r="E15" s="158">
        <v>83.79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47"/>
      <c r="Z15" s="147"/>
      <c r="AA15" s="147"/>
      <c r="AB15" s="147"/>
      <c r="AC15" s="147"/>
      <c r="AD15" s="147"/>
      <c r="AE15" s="147"/>
      <c r="AF15" s="147"/>
      <c r="AG15" s="147" t="s">
        <v>129</v>
      </c>
      <c r="AH15" s="147">
        <v>0</v>
      </c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outlineLevel="1" x14ac:dyDescent="0.2">
      <c r="A16" s="154"/>
      <c r="B16" s="155"/>
      <c r="C16" s="176" t="s">
        <v>162</v>
      </c>
      <c r="D16" s="157"/>
      <c r="E16" s="158">
        <v>2.2000000000000002</v>
      </c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47"/>
      <c r="Z16" s="147"/>
      <c r="AA16" s="147"/>
      <c r="AB16" s="147"/>
      <c r="AC16" s="147"/>
      <c r="AD16" s="147"/>
      <c r="AE16" s="147"/>
      <c r="AF16" s="147"/>
      <c r="AG16" s="147" t="s">
        <v>129</v>
      </c>
      <c r="AH16" s="147">
        <v>0</v>
      </c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outlineLevel="1" x14ac:dyDescent="0.2">
      <c r="A17" s="154"/>
      <c r="B17" s="155"/>
      <c r="C17" s="176" t="s">
        <v>163</v>
      </c>
      <c r="D17" s="157"/>
      <c r="E17" s="158">
        <v>-13.6</v>
      </c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47"/>
      <c r="Z17" s="147"/>
      <c r="AA17" s="147"/>
      <c r="AB17" s="147"/>
      <c r="AC17" s="147"/>
      <c r="AD17" s="147"/>
      <c r="AE17" s="147"/>
      <c r="AF17" s="147"/>
      <c r="AG17" s="147" t="s">
        <v>129</v>
      </c>
      <c r="AH17" s="147">
        <v>0</v>
      </c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outlineLevel="1" x14ac:dyDescent="0.2">
      <c r="A18" s="154"/>
      <c r="B18" s="155"/>
      <c r="C18" s="176" t="s">
        <v>164</v>
      </c>
      <c r="D18" s="157"/>
      <c r="E18" s="158">
        <v>-0.99</v>
      </c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47"/>
      <c r="Z18" s="147"/>
      <c r="AA18" s="147"/>
      <c r="AB18" s="147"/>
      <c r="AC18" s="147"/>
      <c r="AD18" s="147"/>
      <c r="AE18" s="147"/>
      <c r="AF18" s="147"/>
      <c r="AG18" s="147" t="s">
        <v>129</v>
      </c>
      <c r="AH18" s="147">
        <v>0</v>
      </c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outlineLevel="1" x14ac:dyDescent="0.2">
      <c r="A19" s="154"/>
      <c r="B19" s="155"/>
      <c r="C19" s="239"/>
      <c r="D19" s="240"/>
      <c r="E19" s="240"/>
      <c r="F19" s="240"/>
      <c r="G19" s="240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47"/>
      <c r="Z19" s="147"/>
      <c r="AA19" s="147"/>
      <c r="AB19" s="147"/>
      <c r="AC19" s="147"/>
      <c r="AD19" s="147"/>
      <c r="AE19" s="147"/>
      <c r="AF19" s="147"/>
      <c r="AG19" s="147" t="s">
        <v>130</v>
      </c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outlineLevel="1" x14ac:dyDescent="0.2">
      <c r="A20" s="166">
        <v>3</v>
      </c>
      <c r="B20" s="167" t="s">
        <v>165</v>
      </c>
      <c r="C20" s="175" t="s">
        <v>166</v>
      </c>
      <c r="D20" s="168" t="s">
        <v>151</v>
      </c>
      <c r="E20" s="169">
        <v>14.28</v>
      </c>
      <c r="F20" s="170"/>
      <c r="G20" s="171">
        <f>ROUND(E20*F20,2)</f>
        <v>0</v>
      </c>
      <c r="H20" s="170"/>
      <c r="I20" s="171">
        <f>ROUND(E20*H20,2)</f>
        <v>0</v>
      </c>
      <c r="J20" s="170"/>
      <c r="K20" s="171">
        <f>ROUND(E20*J20,2)</f>
        <v>0</v>
      </c>
      <c r="L20" s="171">
        <v>21</v>
      </c>
      <c r="M20" s="171">
        <f>G20*(1+L20/100)</f>
        <v>0</v>
      </c>
      <c r="N20" s="171">
        <v>0</v>
      </c>
      <c r="O20" s="171">
        <f>ROUND(E20*N20,2)</f>
        <v>0</v>
      </c>
      <c r="P20" s="171">
        <v>0</v>
      </c>
      <c r="Q20" s="171">
        <f>ROUND(E20*P20,2)</f>
        <v>0</v>
      </c>
      <c r="R20" s="171" t="s">
        <v>152</v>
      </c>
      <c r="S20" s="171" t="s">
        <v>133</v>
      </c>
      <c r="T20" s="172" t="s">
        <v>133</v>
      </c>
      <c r="U20" s="156">
        <v>0.08</v>
      </c>
      <c r="V20" s="156">
        <f>ROUND(E20*U20,2)</f>
        <v>1.1399999999999999</v>
      </c>
      <c r="W20" s="156"/>
      <c r="X20" s="156" t="s">
        <v>153</v>
      </c>
      <c r="Y20" s="147"/>
      <c r="Z20" s="147"/>
      <c r="AA20" s="147"/>
      <c r="AB20" s="147"/>
      <c r="AC20" s="147"/>
      <c r="AD20" s="147"/>
      <c r="AE20" s="147"/>
      <c r="AF20" s="147"/>
      <c r="AG20" s="147" t="s">
        <v>154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ht="33.75" outlineLevel="1" x14ac:dyDescent="0.2">
      <c r="A21" s="154"/>
      <c r="B21" s="155"/>
      <c r="C21" s="248" t="s">
        <v>160</v>
      </c>
      <c r="D21" s="249"/>
      <c r="E21" s="249"/>
      <c r="F21" s="249"/>
      <c r="G21" s="249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47"/>
      <c r="Z21" s="147"/>
      <c r="AA21" s="147"/>
      <c r="AB21" s="147"/>
      <c r="AC21" s="147"/>
      <c r="AD21" s="147"/>
      <c r="AE21" s="147"/>
      <c r="AF21" s="147"/>
      <c r="AG21" s="147" t="s">
        <v>156</v>
      </c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80" t="str">
        <f>C21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21" s="147"/>
      <c r="BC21" s="147"/>
      <c r="BD21" s="147"/>
      <c r="BE21" s="147"/>
      <c r="BF21" s="147"/>
      <c r="BG21" s="147"/>
      <c r="BH21" s="147"/>
    </row>
    <row r="22" spans="1:60" outlineLevel="1" x14ac:dyDescent="0.2">
      <c r="A22" s="154"/>
      <c r="B22" s="155"/>
      <c r="C22" s="176" t="s">
        <v>167</v>
      </c>
      <c r="D22" s="157"/>
      <c r="E22" s="158">
        <v>14.28</v>
      </c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47"/>
      <c r="Z22" s="147"/>
      <c r="AA22" s="147"/>
      <c r="AB22" s="147"/>
      <c r="AC22" s="147"/>
      <c r="AD22" s="147"/>
      <c r="AE22" s="147"/>
      <c r="AF22" s="147"/>
      <c r="AG22" s="147" t="s">
        <v>129</v>
      </c>
      <c r="AH22" s="147">
        <v>5</v>
      </c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outlineLevel="1" x14ac:dyDescent="0.2">
      <c r="A23" s="154"/>
      <c r="B23" s="155"/>
      <c r="C23" s="239"/>
      <c r="D23" s="240"/>
      <c r="E23" s="240"/>
      <c r="F23" s="240"/>
      <c r="G23" s="240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47"/>
      <c r="Z23" s="147"/>
      <c r="AA23" s="147"/>
      <c r="AB23" s="147"/>
      <c r="AC23" s="147"/>
      <c r="AD23" s="147"/>
      <c r="AE23" s="147"/>
      <c r="AF23" s="147"/>
      <c r="AG23" s="147" t="s">
        <v>130</v>
      </c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outlineLevel="1" x14ac:dyDescent="0.2">
      <c r="A24" s="166">
        <v>4</v>
      </c>
      <c r="B24" s="167" t="s">
        <v>168</v>
      </c>
      <c r="C24" s="175" t="s">
        <v>169</v>
      </c>
      <c r="D24" s="168" t="s">
        <v>151</v>
      </c>
      <c r="E24" s="169">
        <v>0.99</v>
      </c>
      <c r="F24" s="170"/>
      <c r="G24" s="171">
        <f>ROUND(E24*F24,2)</f>
        <v>0</v>
      </c>
      <c r="H24" s="170"/>
      <c r="I24" s="171">
        <f>ROUND(E24*H24,2)</f>
        <v>0</v>
      </c>
      <c r="J24" s="170"/>
      <c r="K24" s="171">
        <f>ROUND(E24*J24,2)</f>
        <v>0</v>
      </c>
      <c r="L24" s="171">
        <v>21</v>
      </c>
      <c r="M24" s="171">
        <f>G24*(1+L24/100)</f>
        <v>0</v>
      </c>
      <c r="N24" s="171">
        <v>0</v>
      </c>
      <c r="O24" s="171">
        <f>ROUND(E24*N24,2)</f>
        <v>0</v>
      </c>
      <c r="P24" s="171">
        <v>0</v>
      </c>
      <c r="Q24" s="171">
        <f>ROUND(E24*P24,2)</f>
        <v>0</v>
      </c>
      <c r="R24" s="171" t="s">
        <v>152</v>
      </c>
      <c r="S24" s="171" t="s">
        <v>133</v>
      </c>
      <c r="T24" s="172" t="s">
        <v>133</v>
      </c>
      <c r="U24" s="156">
        <v>3.53</v>
      </c>
      <c r="V24" s="156">
        <f>ROUND(E24*U24,2)</f>
        <v>3.49</v>
      </c>
      <c r="W24" s="156"/>
      <c r="X24" s="156" t="s">
        <v>153</v>
      </c>
      <c r="Y24" s="147"/>
      <c r="Z24" s="147"/>
      <c r="AA24" s="147"/>
      <c r="AB24" s="147"/>
      <c r="AC24" s="147"/>
      <c r="AD24" s="147"/>
      <c r="AE24" s="147"/>
      <c r="AF24" s="147"/>
      <c r="AG24" s="147" t="s">
        <v>154</v>
      </c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outlineLevel="1" x14ac:dyDescent="0.2">
      <c r="A25" s="154"/>
      <c r="B25" s="155"/>
      <c r="C25" s="248" t="s">
        <v>170</v>
      </c>
      <c r="D25" s="249"/>
      <c r="E25" s="249"/>
      <c r="F25" s="249"/>
      <c r="G25" s="249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47"/>
      <c r="Z25" s="147"/>
      <c r="AA25" s="147"/>
      <c r="AB25" s="147"/>
      <c r="AC25" s="147"/>
      <c r="AD25" s="147"/>
      <c r="AE25" s="147"/>
      <c r="AF25" s="147"/>
      <c r="AG25" s="147" t="s">
        <v>156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outlineLevel="1" x14ac:dyDescent="0.2">
      <c r="A26" s="154"/>
      <c r="B26" s="155"/>
      <c r="C26" s="176" t="s">
        <v>171</v>
      </c>
      <c r="D26" s="157"/>
      <c r="E26" s="158">
        <v>0.99</v>
      </c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47"/>
      <c r="Z26" s="147"/>
      <c r="AA26" s="147"/>
      <c r="AB26" s="147"/>
      <c r="AC26" s="147"/>
      <c r="AD26" s="147"/>
      <c r="AE26" s="147"/>
      <c r="AF26" s="147"/>
      <c r="AG26" s="147" t="s">
        <v>129</v>
      </c>
      <c r="AH26" s="147">
        <v>0</v>
      </c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outlineLevel="1" x14ac:dyDescent="0.2">
      <c r="A27" s="154"/>
      <c r="B27" s="155"/>
      <c r="C27" s="239"/>
      <c r="D27" s="240"/>
      <c r="E27" s="240"/>
      <c r="F27" s="240"/>
      <c r="G27" s="240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47"/>
      <c r="Z27" s="147"/>
      <c r="AA27" s="147"/>
      <c r="AB27" s="147"/>
      <c r="AC27" s="147"/>
      <c r="AD27" s="147"/>
      <c r="AE27" s="147"/>
      <c r="AF27" s="147"/>
      <c r="AG27" s="147" t="s">
        <v>130</v>
      </c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outlineLevel="1" x14ac:dyDescent="0.2">
      <c r="A28" s="166">
        <v>5</v>
      </c>
      <c r="B28" s="167" t="s">
        <v>172</v>
      </c>
      <c r="C28" s="175" t="s">
        <v>173</v>
      </c>
      <c r="D28" s="168" t="s">
        <v>151</v>
      </c>
      <c r="E28" s="169">
        <v>72.39</v>
      </c>
      <c r="F28" s="170"/>
      <c r="G28" s="171">
        <f>ROUND(E28*F28,2)</f>
        <v>0</v>
      </c>
      <c r="H28" s="170"/>
      <c r="I28" s="171">
        <f>ROUND(E28*H28,2)</f>
        <v>0</v>
      </c>
      <c r="J28" s="170"/>
      <c r="K28" s="171">
        <f>ROUND(E28*J28,2)</f>
        <v>0</v>
      </c>
      <c r="L28" s="171">
        <v>21</v>
      </c>
      <c r="M28" s="171">
        <f>G28*(1+L28/100)</f>
        <v>0</v>
      </c>
      <c r="N28" s="171">
        <v>0</v>
      </c>
      <c r="O28" s="171">
        <f>ROUND(E28*N28,2)</f>
        <v>0</v>
      </c>
      <c r="P28" s="171">
        <v>0</v>
      </c>
      <c r="Q28" s="171">
        <f>ROUND(E28*P28,2)</f>
        <v>0</v>
      </c>
      <c r="R28" s="171" t="s">
        <v>152</v>
      </c>
      <c r="S28" s="171" t="s">
        <v>133</v>
      </c>
      <c r="T28" s="172" t="s">
        <v>133</v>
      </c>
      <c r="U28" s="156">
        <v>0.35</v>
      </c>
      <c r="V28" s="156">
        <f>ROUND(E28*U28,2)</f>
        <v>25.34</v>
      </c>
      <c r="W28" s="156"/>
      <c r="X28" s="156" t="s">
        <v>153</v>
      </c>
      <c r="Y28" s="147"/>
      <c r="Z28" s="147"/>
      <c r="AA28" s="147"/>
      <c r="AB28" s="147"/>
      <c r="AC28" s="147"/>
      <c r="AD28" s="147"/>
      <c r="AE28" s="147"/>
      <c r="AF28" s="147"/>
      <c r="AG28" s="147" t="s">
        <v>154</v>
      </c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outlineLevel="1" x14ac:dyDescent="0.2">
      <c r="A29" s="154"/>
      <c r="B29" s="155"/>
      <c r="C29" s="248" t="s">
        <v>174</v>
      </c>
      <c r="D29" s="249"/>
      <c r="E29" s="249"/>
      <c r="F29" s="249"/>
      <c r="G29" s="249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47"/>
      <c r="Z29" s="147"/>
      <c r="AA29" s="147"/>
      <c r="AB29" s="147"/>
      <c r="AC29" s="147"/>
      <c r="AD29" s="147"/>
      <c r="AE29" s="147"/>
      <c r="AF29" s="147"/>
      <c r="AG29" s="147" t="s">
        <v>156</v>
      </c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80" t="str">
        <f>C29</f>
        <v>bez naložení do dopravní nádoby, ale s vyprázdněním dopravní nádoby na hromadu nebo na dopravní prostředek,</v>
      </c>
      <c r="BB29" s="147"/>
      <c r="BC29" s="147"/>
      <c r="BD29" s="147"/>
      <c r="BE29" s="147"/>
      <c r="BF29" s="147"/>
      <c r="BG29" s="147"/>
      <c r="BH29" s="147"/>
    </row>
    <row r="30" spans="1:60" outlineLevel="1" x14ac:dyDescent="0.2">
      <c r="A30" s="154"/>
      <c r="B30" s="155"/>
      <c r="C30" s="176" t="s">
        <v>175</v>
      </c>
      <c r="D30" s="157"/>
      <c r="E30" s="158">
        <v>71.400000000000006</v>
      </c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47"/>
      <c r="Z30" s="147"/>
      <c r="AA30" s="147"/>
      <c r="AB30" s="147"/>
      <c r="AC30" s="147"/>
      <c r="AD30" s="147"/>
      <c r="AE30" s="147"/>
      <c r="AF30" s="147"/>
      <c r="AG30" s="147" t="s">
        <v>129</v>
      </c>
      <c r="AH30" s="147">
        <v>5</v>
      </c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outlineLevel="1" x14ac:dyDescent="0.2">
      <c r="A31" s="154"/>
      <c r="B31" s="155"/>
      <c r="C31" s="176" t="s">
        <v>176</v>
      </c>
      <c r="D31" s="157"/>
      <c r="E31" s="158">
        <v>0.99</v>
      </c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47"/>
      <c r="Z31" s="147"/>
      <c r="AA31" s="147"/>
      <c r="AB31" s="147"/>
      <c r="AC31" s="147"/>
      <c r="AD31" s="147"/>
      <c r="AE31" s="147"/>
      <c r="AF31" s="147"/>
      <c r="AG31" s="147" t="s">
        <v>129</v>
      </c>
      <c r="AH31" s="147">
        <v>5</v>
      </c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outlineLevel="1" x14ac:dyDescent="0.2">
      <c r="A32" s="154"/>
      <c r="B32" s="155"/>
      <c r="C32" s="239"/>
      <c r="D32" s="240"/>
      <c r="E32" s="240"/>
      <c r="F32" s="240"/>
      <c r="G32" s="240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47"/>
      <c r="Z32" s="147"/>
      <c r="AA32" s="147"/>
      <c r="AB32" s="147"/>
      <c r="AC32" s="147"/>
      <c r="AD32" s="147"/>
      <c r="AE32" s="147"/>
      <c r="AF32" s="147"/>
      <c r="AG32" s="147" t="s">
        <v>130</v>
      </c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ht="22.5" outlineLevel="1" x14ac:dyDescent="0.2">
      <c r="A33" s="166">
        <v>6</v>
      </c>
      <c r="B33" s="167" t="s">
        <v>177</v>
      </c>
      <c r="C33" s="175" t="s">
        <v>178</v>
      </c>
      <c r="D33" s="168" t="s">
        <v>151</v>
      </c>
      <c r="E33" s="169">
        <v>34.69</v>
      </c>
      <c r="F33" s="170"/>
      <c r="G33" s="171">
        <f>ROUND(E33*F33,2)</f>
        <v>0</v>
      </c>
      <c r="H33" s="170"/>
      <c r="I33" s="171">
        <f>ROUND(E33*H33,2)</f>
        <v>0</v>
      </c>
      <c r="J33" s="170"/>
      <c r="K33" s="171">
        <f>ROUND(E33*J33,2)</f>
        <v>0</v>
      </c>
      <c r="L33" s="171">
        <v>21</v>
      </c>
      <c r="M33" s="171">
        <f>G33*(1+L33/100)</f>
        <v>0</v>
      </c>
      <c r="N33" s="171">
        <v>0</v>
      </c>
      <c r="O33" s="171">
        <f>ROUND(E33*N33,2)</f>
        <v>0</v>
      </c>
      <c r="P33" s="171">
        <v>0</v>
      </c>
      <c r="Q33" s="171">
        <f>ROUND(E33*P33,2)</f>
        <v>0</v>
      </c>
      <c r="R33" s="171" t="s">
        <v>152</v>
      </c>
      <c r="S33" s="171" t="s">
        <v>133</v>
      </c>
      <c r="T33" s="172" t="s">
        <v>133</v>
      </c>
      <c r="U33" s="156">
        <v>0.01</v>
      </c>
      <c r="V33" s="156">
        <f>ROUND(E33*U33,2)</f>
        <v>0.35</v>
      </c>
      <c r="W33" s="156"/>
      <c r="X33" s="156" t="s">
        <v>153</v>
      </c>
      <c r="Y33" s="147"/>
      <c r="Z33" s="147"/>
      <c r="AA33" s="147"/>
      <c r="AB33" s="147"/>
      <c r="AC33" s="147"/>
      <c r="AD33" s="147"/>
      <c r="AE33" s="147"/>
      <c r="AF33" s="147"/>
      <c r="AG33" s="147" t="s">
        <v>154</v>
      </c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outlineLevel="1" x14ac:dyDescent="0.2">
      <c r="A34" s="154"/>
      <c r="B34" s="155"/>
      <c r="C34" s="248" t="s">
        <v>179</v>
      </c>
      <c r="D34" s="249"/>
      <c r="E34" s="249"/>
      <c r="F34" s="249"/>
      <c r="G34" s="249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47"/>
      <c r="Z34" s="147"/>
      <c r="AA34" s="147"/>
      <c r="AB34" s="147"/>
      <c r="AC34" s="147"/>
      <c r="AD34" s="147"/>
      <c r="AE34" s="147"/>
      <c r="AF34" s="147"/>
      <c r="AG34" s="147" t="s">
        <v>156</v>
      </c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outlineLevel="1" x14ac:dyDescent="0.2">
      <c r="A35" s="154"/>
      <c r="B35" s="155"/>
      <c r="C35" s="176" t="s">
        <v>175</v>
      </c>
      <c r="D35" s="157"/>
      <c r="E35" s="158">
        <v>71.400000000000006</v>
      </c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47"/>
      <c r="Z35" s="147"/>
      <c r="AA35" s="147"/>
      <c r="AB35" s="147"/>
      <c r="AC35" s="147"/>
      <c r="AD35" s="147"/>
      <c r="AE35" s="147"/>
      <c r="AF35" s="147"/>
      <c r="AG35" s="147" t="s">
        <v>129</v>
      </c>
      <c r="AH35" s="147">
        <v>5</v>
      </c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outlineLevel="1" x14ac:dyDescent="0.2">
      <c r="A36" s="154"/>
      <c r="B36" s="155"/>
      <c r="C36" s="176" t="s">
        <v>176</v>
      </c>
      <c r="D36" s="157"/>
      <c r="E36" s="158">
        <v>0.99</v>
      </c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47"/>
      <c r="Z36" s="147"/>
      <c r="AA36" s="147"/>
      <c r="AB36" s="147"/>
      <c r="AC36" s="147"/>
      <c r="AD36" s="147"/>
      <c r="AE36" s="147"/>
      <c r="AF36" s="147"/>
      <c r="AG36" s="147" t="s">
        <v>129</v>
      </c>
      <c r="AH36" s="147">
        <v>5</v>
      </c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outlineLevel="1" x14ac:dyDescent="0.2">
      <c r="A37" s="154"/>
      <c r="B37" s="155"/>
      <c r="C37" s="176" t="s">
        <v>180</v>
      </c>
      <c r="D37" s="157"/>
      <c r="E37" s="158">
        <v>-37.700000000000003</v>
      </c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47"/>
      <c r="Z37" s="147"/>
      <c r="AA37" s="147"/>
      <c r="AB37" s="147"/>
      <c r="AC37" s="147"/>
      <c r="AD37" s="147"/>
      <c r="AE37" s="147"/>
      <c r="AF37" s="147"/>
      <c r="AG37" s="147" t="s">
        <v>129</v>
      </c>
      <c r="AH37" s="147">
        <v>5</v>
      </c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outlineLevel="1" x14ac:dyDescent="0.2">
      <c r="A38" s="154"/>
      <c r="B38" s="155"/>
      <c r="C38" s="239"/>
      <c r="D38" s="240"/>
      <c r="E38" s="240"/>
      <c r="F38" s="240"/>
      <c r="G38" s="240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47"/>
      <c r="Z38" s="147"/>
      <c r="AA38" s="147"/>
      <c r="AB38" s="147"/>
      <c r="AC38" s="147"/>
      <c r="AD38" s="147"/>
      <c r="AE38" s="147"/>
      <c r="AF38" s="147"/>
      <c r="AG38" s="147" t="s">
        <v>130</v>
      </c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ht="33.75" outlineLevel="1" x14ac:dyDescent="0.2">
      <c r="A39" s="166">
        <v>7</v>
      </c>
      <c r="B39" s="167" t="s">
        <v>181</v>
      </c>
      <c r="C39" s="175" t="s">
        <v>182</v>
      </c>
      <c r="D39" s="168" t="s">
        <v>151</v>
      </c>
      <c r="E39" s="169">
        <v>520.35</v>
      </c>
      <c r="F39" s="170"/>
      <c r="G39" s="171">
        <f>ROUND(E39*F39,2)</f>
        <v>0</v>
      </c>
      <c r="H39" s="170"/>
      <c r="I39" s="171">
        <f>ROUND(E39*H39,2)</f>
        <v>0</v>
      </c>
      <c r="J39" s="170"/>
      <c r="K39" s="171">
        <f>ROUND(E39*J39,2)</f>
        <v>0</v>
      </c>
      <c r="L39" s="171">
        <v>21</v>
      </c>
      <c r="M39" s="171">
        <f>G39*(1+L39/100)</f>
        <v>0</v>
      </c>
      <c r="N39" s="171">
        <v>0</v>
      </c>
      <c r="O39" s="171">
        <f>ROUND(E39*N39,2)</f>
        <v>0</v>
      </c>
      <c r="P39" s="171">
        <v>0</v>
      </c>
      <c r="Q39" s="171">
        <f>ROUND(E39*P39,2)</f>
        <v>0</v>
      </c>
      <c r="R39" s="171" t="s">
        <v>152</v>
      </c>
      <c r="S39" s="171" t="s">
        <v>133</v>
      </c>
      <c r="T39" s="172" t="s">
        <v>133</v>
      </c>
      <c r="U39" s="156">
        <v>0</v>
      </c>
      <c r="V39" s="156">
        <f>ROUND(E39*U39,2)</f>
        <v>0</v>
      </c>
      <c r="W39" s="156"/>
      <c r="X39" s="156" t="s">
        <v>153</v>
      </c>
      <c r="Y39" s="147"/>
      <c r="Z39" s="147"/>
      <c r="AA39" s="147"/>
      <c r="AB39" s="147"/>
      <c r="AC39" s="147"/>
      <c r="AD39" s="147"/>
      <c r="AE39" s="147"/>
      <c r="AF39" s="147"/>
      <c r="AG39" s="147" t="s">
        <v>154</v>
      </c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outlineLevel="1" x14ac:dyDescent="0.2">
      <c r="A40" s="154"/>
      <c r="B40" s="155"/>
      <c r="C40" s="248" t="s">
        <v>179</v>
      </c>
      <c r="D40" s="249"/>
      <c r="E40" s="249"/>
      <c r="F40" s="249"/>
      <c r="G40" s="249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47"/>
      <c r="Z40" s="147"/>
      <c r="AA40" s="147"/>
      <c r="AB40" s="147"/>
      <c r="AC40" s="147"/>
      <c r="AD40" s="147"/>
      <c r="AE40" s="147"/>
      <c r="AF40" s="147"/>
      <c r="AG40" s="147" t="s">
        <v>156</v>
      </c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</row>
    <row r="41" spans="1:60" outlineLevel="1" x14ac:dyDescent="0.2">
      <c r="A41" s="154"/>
      <c r="B41" s="155"/>
      <c r="C41" s="176" t="s">
        <v>183</v>
      </c>
      <c r="D41" s="157"/>
      <c r="E41" s="158">
        <v>520.35</v>
      </c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47"/>
      <c r="Z41" s="147"/>
      <c r="AA41" s="147"/>
      <c r="AB41" s="147"/>
      <c r="AC41" s="147"/>
      <c r="AD41" s="147"/>
      <c r="AE41" s="147"/>
      <c r="AF41" s="147"/>
      <c r="AG41" s="147" t="s">
        <v>129</v>
      </c>
      <c r="AH41" s="147">
        <v>5</v>
      </c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outlineLevel="1" x14ac:dyDescent="0.2">
      <c r="A42" s="154"/>
      <c r="B42" s="155"/>
      <c r="C42" s="239"/>
      <c r="D42" s="240"/>
      <c r="E42" s="240"/>
      <c r="F42" s="240"/>
      <c r="G42" s="240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47"/>
      <c r="Z42" s="147"/>
      <c r="AA42" s="147"/>
      <c r="AB42" s="147"/>
      <c r="AC42" s="147"/>
      <c r="AD42" s="147"/>
      <c r="AE42" s="147"/>
      <c r="AF42" s="147"/>
      <c r="AG42" s="147" t="s">
        <v>130</v>
      </c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ht="22.5" outlineLevel="1" x14ac:dyDescent="0.2">
      <c r="A43" s="166">
        <v>8</v>
      </c>
      <c r="B43" s="167" t="s">
        <v>184</v>
      </c>
      <c r="C43" s="175" t="s">
        <v>185</v>
      </c>
      <c r="D43" s="168" t="s">
        <v>151</v>
      </c>
      <c r="E43" s="169">
        <v>37.700000000000003</v>
      </c>
      <c r="F43" s="170"/>
      <c r="G43" s="171">
        <f>ROUND(E43*F43,2)</f>
        <v>0</v>
      </c>
      <c r="H43" s="170"/>
      <c r="I43" s="171">
        <f>ROUND(E43*H43,2)</f>
        <v>0</v>
      </c>
      <c r="J43" s="170"/>
      <c r="K43" s="171">
        <f>ROUND(E43*J43,2)</f>
        <v>0</v>
      </c>
      <c r="L43" s="171">
        <v>21</v>
      </c>
      <c r="M43" s="171">
        <f>G43*(1+L43/100)</f>
        <v>0</v>
      </c>
      <c r="N43" s="171">
        <v>0</v>
      </c>
      <c r="O43" s="171">
        <f>ROUND(E43*N43,2)</f>
        <v>0</v>
      </c>
      <c r="P43" s="171">
        <v>0</v>
      </c>
      <c r="Q43" s="171">
        <f>ROUND(E43*P43,2)</f>
        <v>0</v>
      </c>
      <c r="R43" s="171" t="s">
        <v>152</v>
      </c>
      <c r="S43" s="171" t="s">
        <v>133</v>
      </c>
      <c r="T43" s="172" t="s">
        <v>133</v>
      </c>
      <c r="U43" s="156">
        <v>0.2</v>
      </c>
      <c r="V43" s="156">
        <f>ROUND(E43*U43,2)</f>
        <v>7.54</v>
      </c>
      <c r="W43" s="156"/>
      <c r="X43" s="156" t="s">
        <v>153</v>
      </c>
      <c r="Y43" s="147"/>
      <c r="Z43" s="147"/>
      <c r="AA43" s="147"/>
      <c r="AB43" s="147"/>
      <c r="AC43" s="147"/>
      <c r="AD43" s="147"/>
      <c r="AE43" s="147"/>
      <c r="AF43" s="147"/>
      <c r="AG43" s="147" t="s">
        <v>154</v>
      </c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outlineLevel="1" x14ac:dyDescent="0.2">
      <c r="A44" s="154"/>
      <c r="B44" s="155"/>
      <c r="C44" s="248" t="s">
        <v>186</v>
      </c>
      <c r="D44" s="249"/>
      <c r="E44" s="249"/>
      <c r="F44" s="249"/>
      <c r="G44" s="249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47"/>
      <c r="Z44" s="147"/>
      <c r="AA44" s="147"/>
      <c r="AB44" s="147"/>
      <c r="AC44" s="147"/>
      <c r="AD44" s="147"/>
      <c r="AE44" s="147"/>
      <c r="AF44" s="147"/>
      <c r="AG44" s="147" t="s">
        <v>156</v>
      </c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outlineLevel="1" x14ac:dyDescent="0.2">
      <c r="A45" s="154"/>
      <c r="B45" s="155"/>
      <c r="C45" s="176" t="s">
        <v>187</v>
      </c>
      <c r="D45" s="157"/>
      <c r="E45" s="158">
        <v>37.700000000000003</v>
      </c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47"/>
      <c r="Z45" s="147"/>
      <c r="AA45" s="147"/>
      <c r="AB45" s="147"/>
      <c r="AC45" s="147"/>
      <c r="AD45" s="147"/>
      <c r="AE45" s="147"/>
      <c r="AF45" s="147"/>
      <c r="AG45" s="147" t="s">
        <v>129</v>
      </c>
      <c r="AH45" s="147">
        <v>0</v>
      </c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outlineLevel="1" x14ac:dyDescent="0.2">
      <c r="A46" s="154"/>
      <c r="B46" s="155"/>
      <c r="C46" s="239"/>
      <c r="D46" s="240"/>
      <c r="E46" s="240"/>
      <c r="F46" s="240"/>
      <c r="G46" s="240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47"/>
      <c r="Z46" s="147"/>
      <c r="AA46" s="147"/>
      <c r="AB46" s="147"/>
      <c r="AC46" s="147"/>
      <c r="AD46" s="147"/>
      <c r="AE46" s="147"/>
      <c r="AF46" s="147"/>
      <c r="AG46" s="147" t="s">
        <v>130</v>
      </c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outlineLevel="1" x14ac:dyDescent="0.2">
      <c r="A47" s="166">
        <v>9</v>
      </c>
      <c r="B47" s="167" t="s">
        <v>188</v>
      </c>
      <c r="C47" s="175" t="s">
        <v>189</v>
      </c>
      <c r="D47" s="168" t="s">
        <v>151</v>
      </c>
      <c r="E47" s="169">
        <v>13.1</v>
      </c>
      <c r="F47" s="170"/>
      <c r="G47" s="171">
        <f>ROUND(E47*F47,2)</f>
        <v>0</v>
      </c>
      <c r="H47" s="170"/>
      <c r="I47" s="171">
        <f>ROUND(E47*H47,2)</f>
        <v>0</v>
      </c>
      <c r="J47" s="170"/>
      <c r="K47" s="171">
        <f>ROUND(E47*J47,2)</f>
        <v>0</v>
      </c>
      <c r="L47" s="171">
        <v>21</v>
      </c>
      <c r="M47" s="171">
        <f>G47*(1+L47/100)</f>
        <v>0</v>
      </c>
      <c r="N47" s="171">
        <v>0</v>
      </c>
      <c r="O47" s="171">
        <f>ROUND(E47*N47,2)</f>
        <v>0</v>
      </c>
      <c r="P47" s="171">
        <v>0</v>
      </c>
      <c r="Q47" s="171">
        <f>ROUND(E47*P47,2)</f>
        <v>0</v>
      </c>
      <c r="R47" s="171" t="s">
        <v>152</v>
      </c>
      <c r="S47" s="171" t="s">
        <v>133</v>
      </c>
      <c r="T47" s="172" t="s">
        <v>133</v>
      </c>
      <c r="U47" s="156">
        <v>1.59</v>
      </c>
      <c r="V47" s="156">
        <f>ROUND(E47*U47,2)</f>
        <v>20.83</v>
      </c>
      <c r="W47" s="156"/>
      <c r="X47" s="156" t="s">
        <v>153</v>
      </c>
      <c r="Y47" s="147"/>
      <c r="Z47" s="147"/>
      <c r="AA47" s="147"/>
      <c r="AB47" s="147"/>
      <c r="AC47" s="147"/>
      <c r="AD47" s="147"/>
      <c r="AE47" s="147"/>
      <c r="AF47" s="147"/>
      <c r="AG47" s="147" t="s">
        <v>154</v>
      </c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ht="22.5" outlineLevel="1" x14ac:dyDescent="0.2">
      <c r="A48" s="154"/>
      <c r="B48" s="155"/>
      <c r="C48" s="248" t="s">
        <v>190</v>
      </c>
      <c r="D48" s="249"/>
      <c r="E48" s="249"/>
      <c r="F48" s="249"/>
      <c r="G48" s="249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47"/>
      <c r="Z48" s="147"/>
      <c r="AA48" s="147"/>
      <c r="AB48" s="147"/>
      <c r="AC48" s="147"/>
      <c r="AD48" s="147"/>
      <c r="AE48" s="147"/>
      <c r="AF48" s="147"/>
      <c r="AG48" s="147" t="s">
        <v>156</v>
      </c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80" t="str">
        <f>C48</f>
        <v>sypaninou z vhodných hornin tř. 1 - 4 nebo materiálem připraveným podél výkopu ve vzdálenosti do 3 m od jeho kraje, pro jakoukoliv hloubku výkopu a jakoukoliv míru zhutnění,</v>
      </c>
      <c r="BB48" s="147"/>
      <c r="BC48" s="147"/>
      <c r="BD48" s="147"/>
      <c r="BE48" s="147"/>
      <c r="BF48" s="147"/>
      <c r="BG48" s="147"/>
      <c r="BH48" s="147"/>
    </row>
    <row r="49" spans="1:60" outlineLevel="1" x14ac:dyDescent="0.2">
      <c r="A49" s="154"/>
      <c r="B49" s="155"/>
      <c r="C49" s="176" t="s">
        <v>191</v>
      </c>
      <c r="D49" s="157"/>
      <c r="E49" s="158">
        <v>13.1</v>
      </c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47"/>
      <c r="Z49" s="147"/>
      <c r="AA49" s="147"/>
      <c r="AB49" s="147"/>
      <c r="AC49" s="147"/>
      <c r="AD49" s="147"/>
      <c r="AE49" s="147"/>
      <c r="AF49" s="147"/>
      <c r="AG49" s="147" t="s">
        <v>129</v>
      </c>
      <c r="AH49" s="147">
        <v>0</v>
      </c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</row>
    <row r="50" spans="1:60" outlineLevel="1" x14ac:dyDescent="0.2">
      <c r="A50" s="154"/>
      <c r="B50" s="155"/>
      <c r="C50" s="239"/>
      <c r="D50" s="240"/>
      <c r="E50" s="240"/>
      <c r="F50" s="240"/>
      <c r="G50" s="240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47"/>
      <c r="Z50" s="147"/>
      <c r="AA50" s="147"/>
      <c r="AB50" s="147"/>
      <c r="AC50" s="147"/>
      <c r="AD50" s="147"/>
      <c r="AE50" s="147"/>
      <c r="AF50" s="147"/>
      <c r="AG50" s="147" t="s">
        <v>130</v>
      </c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outlineLevel="1" x14ac:dyDescent="0.2">
      <c r="A51" s="166">
        <v>10</v>
      </c>
      <c r="B51" s="167" t="s">
        <v>192</v>
      </c>
      <c r="C51" s="175" t="s">
        <v>193</v>
      </c>
      <c r="D51" s="168" t="s">
        <v>151</v>
      </c>
      <c r="E51" s="169">
        <v>2.9750999999999999</v>
      </c>
      <c r="F51" s="170"/>
      <c r="G51" s="171">
        <f>ROUND(E51*F51,2)</f>
        <v>0</v>
      </c>
      <c r="H51" s="170"/>
      <c r="I51" s="171">
        <f>ROUND(E51*H51,2)</f>
        <v>0</v>
      </c>
      <c r="J51" s="170"/>
      <c r="K51" s="171">
        <f>ROUND(E51*J51,2)</f>
        <v>0</v>
      </c>
      <c r="L51" s="171">
        <v>21</v>
      </c>
      <c r="M51" s="171">
        <f>G51*(1+L51/100)</f>
        <v>0</v>
      </c>
      <c r="N51" s="171">
        <v>0</v>
      </c>
      <c r="O51" s="171">
        <f>ROUND(E51*N51,2)</f>
        <v>0</v>
      </c>
      <c r="P51" s="171">
        <v>0</v>
      </c>
      <c r="Q51" s="171">
        <f>ROUND(E51*P51,2)</f>
        <v>0</v>
      </c>
      <c r="R51" s="171" t="s">
        <v>152</v>
      </c>
      <c r="S51" s="171" t="s">
        <v>133</v>
      </c>
      <c r="T51" s="172" t="s">
        <v>133</v>
      </c>
      <c r="U51" s="156">
        <v>2.2000000000000002</v>
      </c>
      <c r="V51" s="156">
        <f>ROUND(E51*U51,2)</f>
        <v>6.55</v>
      </c>
      <c r="W51" s="156"/>
      <c r="X51" s="156" t="s">
        <v>153</v>
      </c>
      <c r="Y51" s="147"/>
      <c r="Z51" s="147"/>
      <c r="AA51" s="147"/>
      <c r="AB51" s="147"/>
      <c r="AC51" s="147"/>
      <c r="AD51" s="147"/>
      <c r="AE51" s="147"/>
      <c r="AF51" s="147"/>
      <c r="AG51" s="147" t="s">
        <v>154</v>
      </c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ht="22.5" outlineLevel="1" x14ac:dyDescent="0.2">
      <c r="A52" s="154"/>
      <c r="B52" s="155"/>
      <c r="C52" s="248" t="s">
        <v>194</v>
      </c>
      <c r="D52" s="249"/>
      <c r="E52" s="249"/>
      <c r="F52" s="249"/>
      <c r="G52" s="249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47"/>
      <c r="Z52" s="147"/>
      <c r="AA52" s="147"/>
      <c r="AB52" s="147"/>
      <c r="AC52" s="147"/>
      <c r="AD52" s="147"/>
      <c r="AE52" s="147"/>
      <c r="AF52" s="147"/>
      <c r="AG52" s="147" t="s">
        <v>156</v>
      </c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80" t="str">
        <f>C52</f>
        <v>sypaninou z vhodných hornin tř. 1 - 4 nebo materiálem, uloženým ve vzdálenosti do 30 m od vnějšího kraje objektu, pro jakoukoliv míru zhutnění,</v>
      </c>
      <c r="BB52" s="147"/>
      <c r="BC52" s="147"/>
      <c r="BD52" s="147"/>
      <c r="BE52" s="147"/>
      <c r="BF52" s="147"/>
      <c r="BG52" s="147"/>
      <c r="BH52" s="147"/>
    </row>
    <row r="53" spans="1:60" outlineLevel="1" x14ac:dyDescent="0.2">
      <c r="A53" s="154"/>
      <c r="B53" s="155"/>
      <c r="C53" s="176" t="s">
        <v>195</v>
      </c>
      <c r="D53" s="157"/>
      <c r="E53" s="158">
        <v>2.9750999999999999</v>
      </c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47"/>
      <c r="Z53" s="147"/>
      <c r="AA53" s="147"/>
      <c r="AB53" s="147"/>
      <c r="AC53" s="147"/>
      <c r="AD53" s="147"/>
      <c r="AE53" s="147"/>
      <c r="AF53" s="147"/>
      <c r="AG53" s="147" t="s">
        <v>129</v>
      </c>
      <c r="AH53" s="147">
        <v>0</v>
      </c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</row>
    <row r="54" spans="1:60" outlineLevel="1" x14ac:dyDescent="0.2">
      <c r="A54" s="154"/>
      <c r="B54" s="155"/>
      <c r="C54" s="239"/>
      <c r="D54" s="240"/>
      <c r="E54" s="240"/>
      <c r="F54" s="240"/>
      <c r="G54" s="240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47"/>
      <c r="Z54" s="147"/>
      <c r="AA54" s="147"/>
      <c r="AB54" s="147"/>
      <c r="AC54" s="147"/>
      <c r="AD54" s="147"/>
      <c r="AE54" s="147"/>
      <c r="AF54" s="147"/>
      <c r="AG54" s="147" t="s">
        <v>130</v>
      </c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 outlineLevel="1" x14ac:dyDescent="0.2">
      <c r="A55" s="166">
        <v>11</v>
      </c>
      <c r="B55" s="167" t="s">
        <v>196</v>
      </c>
      <c r="C55" s="175" t="s">
        <v>197</v>
      </c>
      <c r="D55" s="168" t="s">
        <v>198</v>
      </c>
      <c r="E55" s="169">
        <v>68</v>
      </c>
      <c r="F55" s="170"/>
      <c r="G55" s="171">
        <f>ROUND(E55*F55,2)</f>
        <v>0</v>
      </c>
      <c r="H55" s="170"/>
      <c r="I55" s="171">
        <f>ROUND(E55*H55,2)</f>
        <v>0</v>
      </c>
      <c r="J55" s="170"/>
      <c r="K55" s="171">
        <f>ROUND(E55*J55,2)</f>
        <v>0</v>
      </c>
      <c r="L55" s="171">
        <v>21</v>
      </c>
      <c r="M55" s="171">
        <f>G55*(1+L55/100)</f>
        <v>0</v>
      </c>
      <c r="N55" s="171">
        <v>0</v>
      </c>
      <c r="O55" s="171">
        <f>ROUND(E55*N55,2)</f>
        <v>0</v>
      </c>
      <c r="P55" s="171">
        <v>0</v>
      </c>
      <c r="Q55" s="171">
        <f>ROUND(E55*P55,2)</f>
        <v>0</v>
      </c>
      <c r="R55" s="171" t="s">
        <v>199</v>
      </c>
      <c r="S55" s="171" t="s">
        <v>133</v>
      </c>
      <c r="T55" s="172" t="s">
        <v>133</v>
      </c>
      <c r="U55" s="156">
        <v>0.06</v>
      </c>
      <c r="V55" s="156">
        <f>ROUND(E55*U55,2)</f>
        <v>4.08</v>
      </c>
      <c r="W55" s="156"/>
      <c r="X55" s="156" t="s">
        <v>153</v>
      </c>
      <c r="Y55" s="147"/>
      <c r="Z55" s="147"/>
      <c r="AA55" s="147"/>
      <c r="AB55" s="147"/>
      <c r="AC55" s="147"/>
      <c r="AD55" s="147"/>
      <c r="AE55" s="147"/>
      <c r="AF55" s="147"/>
      <c r="AG55" s="147" t="s">
        <v>154</v>
      </c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</row>
    <row r="56" spans="1:60" outlineLevel="1" x14ac:dyDescent="0.2">
      <c r="A56" s="154"/>
      <c r="B56" s="155"/>
      <c r="C56" s="248" t="s">
        <v>200</v>
      </c>
      <c r="D56" s="249"/>
      <c r="E56" s="249"/>
      <c r="F56" s="249"/>
      <c r="G56" s="249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47"/>
      <c r="Z56" s="147"/>
      <c r="AA56" s="147"/>
      <c r="AB56" s="147"/>
      <c r="AC56" s="147"/>
      <c r="AD56" s="147"/>
      <c r="AE56" s="147"/>
      <c r="AF56" s="147"/>
      <c r="AG56" s="147" t="s">
        <v>156</v>
      </c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 outlineLevel="1" x14ac:dyDescent="0.2">
      <c r="A57" s="154"/>
      <c r="B57" s="155"/>
      <c r="C57" s="176" t="s">
        <v>201</v>
      </c>
      <c r="D57" s="157"/>
      <c r="E57" s="158">
        <v>68</v>
      </c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47"/>
      <c r="Z57" s="147"/>
      <c r="AA57" s="147"/>
      <c r="AB57" s="147"/>
      <c r="AC57" s="147"/>
      <c r="AD57" s="147"/>
      <c r="AE57" s="147"/>
      <c r="AF57" s="147"/>
      <c r="AG57" s="147" t="s">
        <v>129</v>
      </c>
      <c r="AH57" s="147">
        <v>0</v>
      </c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</row>
    <row r="58" spans="1:60" outlineLevel="1" x14ac:dyDescent="0.2">
      <c r="A58" s="154"/>
      <c r="B58" s="155"/>
      <c r="C58" s="239"/>
      <c r="D58" s="240"/>
      <c r="E58" s="240"/>
      <c r="F58" s="240"/>
      <c r="G58" s="240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47"/>
      <c r="Z58" s="147"/>
      <c r="AA58" s="147"/>
      <c r="AB58" s="147"/>
      <c r="AC58" s="147"/>
      <c r="AD58" s="147"/>
      <c r="AE58" s="147"/>
      <c r="AF58" s="147"/>
      <c r="AG58" s="147" t="s">
        <v>130</v>
      </c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ht="22.5" outlineLevel="1" x14ac:dyDescent="0.2">
      <c r="A59" s="166">
        <v>12</v>
      </c>
      <c r="B59" s="167" t="s">
        <v>202</v>
      </c>
      <c r="C59" s="175" t="s">
        <v>203</v>
      </c>
      <c r="D59" s="168" t="s">
        <v>198</v>
      </c>
      <c r="E59" s="169">
        <v>68</v>
      </c>
      <c r="F59" s="170"/>
      <c r="G59" s="171">
        <f>ROUND(E59*F59,2)</f>
        <v>0</v>
      </c>
      <c r="H59" s="170"/>
      <c r="I59" s="171">
        <f>ROUND(E59*H59,2)</f>
        <v>0</v>
      </c>
      <c r="J59" s="170"/>
      <c r="K59" s="171">
        <f>ROUND(E59*J59,2)</f>
        <v>0</v>
      </c>
      <c r="L59" s="171">
        <v>21</v>
      </c>
      <c r="M59" s="171">
        <f>G59*(1+L59/100)</f>
        <v>0</v>
      </c>
      <c r="N59" s="171">
        <v>0</v>
      </c>
      <c r="O59" s="171">
        <f>ROUND(E59*N59,2)</f>
        <v>0</v>
      </c>
      <c r="P59" s="171">
        <v>0</v>
      </c>
      <c r="Q59" s="171">
        <f>ROUND(E59*P59,2)</f>
        <v>0</v>
      </c>
      <c r="R59" s="171" t="s">
        <v>152</v>
      </c>
      <c r="S59" s="171" t="s">
        <v>133</v>
      </c>
      <c r="T59" s="172" t="s">
        <v>133</v>
      </c>
      <c r="U59" s="156">
        <v>0.25</v>
      </c>
      <c r="V59" s="156">
        <f>ROUND(E59*U59,2)</f>
        <v>17</v>
      </c>
      <c r="W59" s="156"/>
      <c r="X59" s="156" t="s">
        <v>153</v>
      </c>
      <c r="Y59" s="147"/>
      <c r="Z59" s="147"/>
      <c r="AA59" s="147"/>
      <c r="AB59" s="147"/>
      <c r="AC59" s="147"/>
      <c r="AD59" s="147"/>
      <c r="AE59" s="147"/>
      <c r="AF59" s="147"/>
      <c r="AG59" s="147" t="s">
        <v>154</v>
      </c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ht="22.5" outlineLevel="1" x14ac:dyDescent="0.2">
      <c r="A60" s="154"/>
      <c r="B60" s="155"/>
      <c r="C60" s="248" t="s">
        <v>204</v>
      </c>
      <c r="D60" s="249"/>
      <c r="E60" s="249"/>
      <c r="F60" s="249"/>
      <c r="G60" s="249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47"/>
      <c r="Z60" s="147"/>
      <c r="AA60" s="147"/>
      <c r="AB60" s="147"/>
      <c r="AC60" s="147"/>
      <c r="AD60" s="147"/>
      <c r="AE60" s="147"/>
      <c r="AF60" s="147"/>
      <c r="AG60" s="147" t="s">
        <v>156</v>
      </c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80" t="str">
        <f>C60</f>
        <v>s případným nutným přemístěním hromad nebo dočasných skládek na místo potřeby ze vzdálenosti do 30 m, v rovině nebo ve svahu do 1 : 5,</v>
      </c>
      <c r="BB60" s="147"/>
      <c r="BC60" s="147"/>
      <c r="BD60" s="147"/>
      <c r="BE60" s="147"/>
      <c r="BF60" s="147"/>
      <c r="BG60" s="147"/>
      <c r="BH60" s="147"/>
    </row>
    <row r="61" spans="1:60" outlineLevel="1" x14ac:dyDescent="0.2">
      <c r="A61" s="154"/>
      <c r="B61" s="155"/>
      <c r="C61" s="176" t="s">
        <v>205</v>
      </c>
      <c r="D61" s="157"/>
      <c r="E61" s="158">
        <v>68</v>
      </c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47"/>
      <c r="Z61" s="147"/>
      <c r="AA61" s="147"/>
      <c r="AB61" s="147"/>
      <c r="AC61" s="147"/>
      <c r="AD61" s="147"/>
      <c r="AE61" s="147"/>
      <c r="AF61" s="147"/>
      <c r="AG61" s="147" t="s">
        <v>129</v>
      </c>
      <c r="AH61" s="147">
        <v>5</v>
      </c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outlineLevel="1" x14ac:dyDescent="0.2">
      <c r="A62" s="154"/>
      <c r="B62" s="155"/>
      <c r="C62" s="239"/>
      <c r="D62" s="240"/>
      <c r="E62" s="240"/>
      <c r="F62" s="240"/>
      <c r="G62" s="240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47"/>
      <c r="Z62" s="147"/>
      <c r="AA62" s="147"/>
      <c r="AB62" s="147"/>
      <c r="AC62" s="147"/>
      <c r="AD62" s="147"/>
      <c r="AE62" s="147"/>
      <c r="AF62" s="147"/>
      <c r="AG62" s="147" t="s">
        <v>130</v>
      </c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outlineLevel="1" x14ac:dyDescent="0.2">
      <c r="A63" s="166">
        <v>13</v>
      </c>
      <c r="B63" s="167" t="s">
        <v>206</v>
      </c>
      <c r="C63" s="175" t="s">
        <v>207</v>
      </c>
      <c r="D63" s="168" t="s">
        <v>151</v>
      </c>
      <c r="E63" s="169">
        <v>34.69</v>
      </c>
      <c r="F63" s="170"/>
      <c r="G63" s="171">
        <f>ROUND(E63*F63,2)</f>
        <v>0</v>
      </c>
      <c r="H63" s="170"/>
      <c r="I63" s="171">
        <f>ROUND(E63*H63,2)</f>
        <v>0</v>
      </c>
      <c r="J63" s="170"/>
      <c r="K63" s="171">
        <f>ROUND(E63*J63,2)</f>
        <v>0</v>
      </c>
      <c r="L63" s="171">
        <v>21</v>
      </c>
      <c r="M63" s="171">
        <f>G63*(1+L63/100)</f>
        <v>0</v>
      </c>
      <c r="N63" s="171">
        <v>0</v>
      </c>
      <c r="O63" s="171">
        <f>ROUND(E63*N63,2)</f>
        <v>0</v>
      </c>
      <c r="P63" s="171">
        <v>0</v>
      </c>
      <c r="Q63" s="171">
        <f>ROUND(E63*P63,2)</f>
        <v>0</v>
      </c>
      <c r="R63" s="171" t="s">
        <v>152</v>
      </c>
      <c r="S63" s="171" t="s">
        <v>133</v>
      </c>
      <c r="T63" s="172" t="s">
        <v>133</v>
      </c>
      <c r="U63" s="156">
        <v>0</v>
      </c>
      <c r="V63" s="156">
        <f>ROUND(E63*U63,2)</f>
        <v>0</v>
      </c>
      <c r="W63" s="156"/>
      <c r="X63" s="156" t="s">
        <v>153</v>
      </c>
      <c r="Y63" s="147"/>
      <c r="Z63" s="147"/>
      <c r="AA63" s="147"/>
      <c r="AB63" s="147"/>
      <c r="AC63" s="147"/>
      <c r="AD63" s="147"/>
      <c r="AE63" s="147"/>
      <c r="AF63" s="147"/>
      <c r="AG63" s="147" t="s">
        <v>154</v>
      </c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</row>
    <row r="64" spans="1:60" outlineLevel="1" x14ac:dyDescent="0.2">
      <c r="A64" s="154"/>
      <c r="B64" s="155"/>
      <c r="C64" s="176" t="s">
        <v>208</v>
      </c>
      <c r="D64" s="157"/>
      <c r="E64" s="158">
        <v>34.69</v>
      </c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47"/>
      <c r="Z64" s="147"/>
      <c r="AA64" s="147"/>
      <c r="AB64" s="147"/>
      <c r="AC64" s="147"/>
      <c r="AD64" s="147"/>
      <c r="AE64" s="147"/>
      <c r="AF64" s="147"/>
      <c r="AG64" s="147" t="s">
        <v>129</v>
      </c>
      <c r="AH64" s="147">
        <v>5</v>
      </c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outlineLevel="1" x14ac:dyDescent="0.2">
      <c r="A65" s="154"/>
      <c r="B65" s="155"/>
      <c r="C65" s="239"/>
      <c r="D65" s="240"/>
      <c r="E65" s="240"/>
      <c r="F65" s="240"/>
      <c r="G65" s="240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47"/>
      <c r="Z65" s="147"/>
      <c r="AA65" s="147"/>
      <c r="AB65" s="147"/>
      <c r="AC65" s="147"/>
      <c r="AD65" s="147"/>
      <c r="AE65" s="147"/>
      <c r="AF65" s="147"/>
      <c r="AG65" s="147" t="s">
        <v>130</v>
      </c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 outlineLevel="1" x14ac:dyDescent="0.2">
      <c r="A66" s="166">
        <v>14</v>
      </c>
      <c r="B66" s="167" t="s">
        <v>209</v>
      </c>
      <c r="C66" s="175" t="s">
        <v>210</v>
      </c>
      <c r="D66" s="168" t="s">
        <v>211</v>
      </c>
      <c r="E66" s="169">
        <v>2.04</v>
      </c>
      <c r="F66" s="170"/>
      <c r="G66" s="171">
        <f>ROUND(E66*F66,2)</f>
        <v>0</v>
      </c>
      <c r="H66" s="170"/>
      <c r="I66" s="171">
        <f>ROUND(E66*H66,2)</f>
        <v>0</v>
      </c>
      <c r="J66" s="170"/>
      <c r="K66" s="171">
        <f>ROUND(E66*J66,2)</f>
        <v>0</v>
      </c>
      <c r="L66" s="171">
        <v>21</v>
      </c>
      <c r="M66" s="171">
        <f>G66*(1+L66/100)</f>
        <v>0</v>
      </c>
      <c r="N66" s="171">
        <v>1E-3</v>
      </c>
      <c r="O66" s="171">
        <f>ROUND(E66*N66,2)</f>
        <v>0</v>
      </c>
      <c r="P66" s="171">
        <v>0</v>
      </c>
      <c r="Q66" s="171">
        <f>ROUND(E66*P66,2)</f>
        <v>0</v>
      </c>
      <c r="R66" s="171" t="s">
        <v>212</v>
      </c>
      <c r="S66" s="171" t="s">
        <v>133</v>
      </c>
      <c r="T66" s="172" t="s">
        <v>133</v>
      </c>
      <c r="U66" s="156">
        <v>0</v>
      </c>
      <c r="V66" s="156">
        <f>ROUND(E66*U66,2)</f>
        <v>0</v>
      </c>
      <c r="W66" s="156"/>
      <c r="X66" s="156" t="s">
        <v>213</v>
      </c>
      <c r="Y66" s="147"/>
      <c r="Z66" s="147"/>
      <c r="AA66" s="147"/>
      <c r="AB66" s="147"/>
      <c r="AC66" s="147"/>
      <c r="AD66" s="147"/>
      <c r="AE66" s="147"/>
      <c r="AF66" s="147"/>
      <c r="AG66" s="147" t="s">
        <v>214</v>
      </c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</row>
    <row r="67" spans="1:60" outlineLevel="1" x14ac:dyDescent="0.2">
      <c r="A67" s="154"/>
      <c r="B67" s="155"/>
      <c r="C67" s="176" t="s">
        <v>215</v>
      </c>
      <c r="D67" s="157"/>
      <c r="E67" s="158">
        <v>2.04</v>
      </c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47"/>
      <c r="Z67" s="147"/>
      <c r="AA67" s="147"/>
      <c r="AB67" s="147"/>
      <c r="AC67" s="147"/>
      <c r="AD67" s="147"/>
      <c r="AE67" s="147"/>
      <c r="AF67" s="147"/>
      <c r="AG67" s="147" t="s">
        <v>129</v>
      </c>
      <c r="AH67" s="147">
        <v>5</v>
      </c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outlineLevel="1" x14ac:dyDescent="0.2">
      <c r="A68" s="154"/>
      <c r="B68" s="155"/>
      <c r="C68" s="239"/>
      <c r="D68" s="240"/>
      <c r="E68" s="240"/>
      <c r="F68" s="240"/>
      <c r="G68" s="240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47"/>
      <c r="Z68" s="147"/>
      <c r="AA68" s="147"/>
      <c r="AB68" s="147"/>
      <c r="AC68" s="147"/>
      <c r="AD68" s="147"/>
      <c r="AE68" s="147"/>
      <c r="AF68" s="147"/>
      <c r="AG68" s="147" t="s">
        <v>130</v>
      </c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 outlineLevel="1" x14ac:dyDescent="0.2">
      <c r="A69" s="166">
        <v>15</v>
      </c>
      <c r="B69" s="167" t="s">
        <v>216</v>
      </c>
      <c r="C69" s="175" t="s">
        <v>217</v>
      </c>
      <c r="D69" s="168" t="s">
        <v>218</v>
      </c>
      <c r="E69" s="169">
        <v>35.365220000000001</v>
      </c>
      <c r="F69" s="170"/>
      <c r="G69" s="171">
        <f>ROUND(E69*F69,2)</f>
        <v>0</v>
      </c>
      <c r="H69" s="170"/>
      <c r="I69" s="171">
        <f>ROUND(E69*H69,2)</f>
        <v>0</v>
      </c>
      <c r="J69" s="170"/>
      <c r="K69" s="171">
        <f>ROUND(E69*J69,2)</f>
        <v>0</v>
      </c>
      <c r="L69" s="171">
        <v>21</v>
      </c>
      <c r="M69" s="171">
        <f>G69*(1+L69/100)</f>
        <v>0</v>
      </c>
      <c r="N69" s="171">
        <v>1</v>
      </c>
      <c r="O69" s="171">
        <f>ROUND(E69*N69,2)</f>
        <v>35.369999999999997</v>
      </c>
      <c r="P69" s="171">
        <v>0</v>
      </c>
      <c r="Q69" s="171">
        <f>ROUND(E69*P69,2)</f>
        <v>0</v>
      </c>
      <c r="R69" s="171" t="s">
        <v>212</v>
      </c>
      <c r="S69" s="171" t="s">
        <v>133</v>
      </c>
      <c r="T69" s="172" t="s">
        <v>133</v>
      </c>
      <c r="U69" s="156">
        <v>0</v>
      </c>
      <c r="V69" s="156">
        <f>ROUND(E69*U69,2)</f>
        <v>0</v>
      </c>
      <c r="W69" s="156"/>
      <c r="X69" s="156" t="s">
        <v>213</v>
      </c>
      <c r="Y69" s="147"/>
      <c r="Z69" s="147"/>
      <c r="AA69" s="147"/>
      <c r="AB69" s="147"/>
      <c r="AC69" s="147"/>
      <c r="AD69" s="147"/>
      <c r="AE69" s="147"/>
      <c r="AF69" s="147"/>
      <c r="AG69" s="147" t="s">
        <v>214</v>
      </c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</row>
    <row r="70" spans="1:60" outlineLevel="1" x14ac:dyDescent="0.2">
      <c r="A70" s="154"/>
      <c r="B70" s="155"/>
      <c r="C70" s="176" t="s">
        <v>219</v>
      </c>
      <c r="D70" s="157"/>
      <c r="E70" s="158">
        <v>28.82</v>
      </c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47"/>
      <c r="Z70" s="147"/>
      <c r="AA70" s="147"/>
      <c r="AB70" s="147"/>
      <c r="AC70" s="147"/>
      <c r="AD70" s="147"/>
      <c r="AE70" s="147"/>
      <c r="AF70" s="147"/>
      <c r="AG70" s="147" t="s">
        <v>129</v>
      </c>
      <c r="AH70" s="147">
        <v>5</v>
      </c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60" outlineLevel="1" x14ac:dyDescent="0.2">
      <c r="A71" s="154"/>
      <c r="B71" s="155"/>
      <c r="C71" s="176" t="s">
        <v>220</v>
      </c>
      <c r="D71" s="157"/>
      <c r="E71" s="158">
        <v>6.5452199999999996</v>
      </c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47"/>
      <c r="Z71" s="147"/>
      <c r="AA71" s="147"/>
      <c r="AB71" s="147"/>
      <c r="AC71" s="147"/>
      <c r="AD71" s="147"/>
      <c r="AE71" s="147"/>
      <c r="AF71" s="147"/>
      <c r="AG71" s="147" t="s">
        <v>129</v>
      </c>
      <c r="AH71" s="147">
        <v>5</v>
      </c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outlineLevel="1" x14ac:dyDescent="0.2">
      <c r="A72" s="154"/>
      <c r="B72" s="155"/>
      <c r="C72" s="239"/>
      <c r="D72" s="240"/>
      <c r="E72" s="240"/>
      <c r="F72" s="240"/>
      <c r="G72" s="240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47"/>
      <c r="Z72" s="147"/>
      <c r="AA72" s="147"/>
      <c r="AB72" s="147"/>
      <c r="AC72" s="147"/>
      <c r="AD72" s="147"/>
      <c r="AE72" s="147"/>
      <c r="AF72" s="147"/>
      <c r="AG72" s="147" t="s">
        <v>130</v>
      </c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 x14ac:dyDescent="0.2">
      <c r="A73" s="160" t="s">
        <v>119</v>
      </c>
      <c r="B73" s="161" t="s">
        <v>75</v>
      </c>
      <c r="C73" s="174" t="s">
        <v>76</v>
      </c>
      <c r="D73" s="162"/>
      <c r="E73" s="163"/>
      <c r="F73" s="164"/>
      <c r="G73" s="164">
        <f>SUMIF(AG74:AG91,"&lt;&gt;NOR",G74:G91)</f>
        <v>0</v>
      </c>
      <c r="H73" s="164"/>
      <c r="I73" s="164">
        <f>SUM(I74:I91)</f>
        <v>0</v>
      </c>
      <c r="J73" s="164"/>
      <c r="K73" s="164">
        <f>SUM(K74:K91)</f>
        <v>0</v>
      </c>
      <c r="L73" s="164"/>
      <c r="M73" s="164">
        <f>SUM(M74:M91)</f>
        <v>0</v>
      </c>
      <c r="N73" s="164"/>
      <c r="O73" s="164">
        <f>SUM(O74:O91)</f>
        <v>26.220000000000002</v>
      </c>
      <c r="P73" s="164"/>
      <c r="Q73" s="164">
        <f>SUM(Q74:Q91)</f>
        <v>0</v>
      </c>
      <c r="R73" s="164"/>
      <c r="S73" s="164"/>
      <c r="T73" s="165"/>
      <c r="U73" s="159"/>
      <c r="V73" s="159">
        <f>SUM(V74:V91)</f>
        <v>19.82</v>
      </c>
      <c r="W73" s="159"/>
      <c r="X73" s="159"/>
      <c r="AG73" t="s">
        <v>120</v>
      </c>
    </row>
    <row r="74" spans="1:60" outlineLevel="1" x14ac:dyDescent="0.2">
      <c r="A74" s="166">
        <v>16</v>
      </c>
      <c r="B74" s="167" t="s">
        <v>221</v>
      </c>
      <c r="C74" s="175" t="s">
        <v>222</v>
      </c>
      <c r="D74" s="168" t="s">
        <v>151</v>
      </c>
      <c r="E74" s="169">
        <v>13.6</v>
      </c>
      <c r="F74" s="170"/>
      <c r="G74" s="171">
        <f>ROUND(E74*F74,2)</f>
        <v>0</v>
      </c>
      <c r="H74" s="170"/>
      <c r="I74" s="171">
        <f>ROUND(E74*H74,2)</f>
        <v>0</v>
      </c>
      <c r="J74" s="170"/>
      <c r="K74" s="171">
        <f>ROUND(E74*J74,2)</f>
        <v>0</v>
      </c>
      <c r="L74" s="171">
        <v>21</v>
      </c>
      <c r="M74" s="171">
        <f>G74*(1+L74/100)</f>
        <v>0</v>
      </c>
      <c r="N74" s="171">
        <v>1.665</v>
      </c>
      <c r="O74" s="171">
        <f>ROUND(E74*N74,2)</f>
        <v>22.64</v>
      </c>
      <c r="P74" s="171">
        <v>0</v>
      </c>
      <c r="Q74" s="171">
        <f>ROUND(E74*P74,2)</f>
        <v>0</v>
      </c>
      <c r="R74" s="171" t="s">
        <v>223</v>
      </c>
      <c r="S74" s="171" t="s">
        <v>133</v>
      </c>
      <c r="T74" s="172" t="s">
        <v>133</v>
      </c>
      <c r="U74" s="156">
        <v>0.92</v>
      </c>
      <c r="V74" s="156">
        <f>ROUND(E74*U74,2)</f>
        <v>12.51</v>
      </c>
      <c r="W74" s="156"/>
      <c r="X74" s="156" t="s">
        <v>153</v>
      </c>
      <c r="Y74" s="147"/>
      <c r="Z74" s="147"/>
      <c r="AA74" s="147"/>
      <c r="AB74" s="147"/>
      <c r="AC74" s="147"/>
      <c r="AD74" s="147"/>
      <c r="AE74" s="147"/>
      <c r="AF74" s="147"/>
      <c r="AG74" s="147" t="s">
        <v>154</v>
      </c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</row>
    <row r="75" spans="1:60" outlineLevel="1" x14ac:dyDescent="0.2">
      <c r="A75" s="154"/>
      <c r="B75" s="155"/>
      <c r="C75" s="248" t="s">
        <v>224</v>
      </c>
      <c r="D75" s="249"/>
      <c r="E75" s="249"/>
      <c r="F75" s="249"/>
      <c r="G75" s="249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47"/>
      <c r="Z75" s="147"/>
      <c r="AA75" s="147"/>
      <c r="AB75" s="147"/>
      <c r="AC75" s="147"/>
      <c r="AD75" s="147"/>
      <c r="AE75" s="147"/>
      <c r="AF75" s="147"/>
      <c r="AG75" s="147" t="s">
        <v>156</v>
      </c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outlineLevel="1" x14ac:dyDescent="0.2">
      <c r="A76" s="154"/>
      <c r="B76" s="155"/>
      <c r="C76" s="176" t="s">
        <v>225</v>
      </c>
      <c r="D76" s="157"/>
      <c r="E76" s="158">
        <v>13.6</v>
      </c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47"/>
      <c r="Z76" s="147"/>
      <c r="AA76" s="147"/>
      <c r="AB76" s="147"/>
      <c r="AC76" s="147"/>
      <c r="AD76" s="147"/>
      <c r="AE76" s="147"/>
      <c r="AF76" s="147"/>
      <c r="AG76" s="147" t="s">
        <v>129</v>
      </c>
      <c r="AH76" s="147">
        <v>0</v>
      </c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1:60" outlineLevel="1" x14ac:dyDescent="0.2">
      <c r="A77" s="154"/>
      <c r="B77" s="155"/>
      <c r="C77" s="239"/>
      <c r="D77" s="240"/>
      <c r="E77" s="240"/>
      <c r="F77" s="240"/>
      <c r="G77" s="240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47"/>
      <c r="Z77" s="147"/>
      <c r="AA77" s="147"/>
      <c r="AB77" s="147"/>
      <c r="AC77" s="147"/>
      <c r="AD77" s="147"/>
      <c r="AE77" s="147"/>
      <c r="AF77" s="147"/>
      <c r="AG77" s="147" t="s">
        <v>130</v>
      </c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ht="22.5" outlineLevel="1" x14ac:dyDescent="0.2">
      <c r="A78" s="166">
        <v>17</v>
      </c>
      <c r="B78" s="167" t="s">
        <v>226</v>
      </c>
      <c r="C78" s="175" t="s">
        <v>227</v>
      </c>
      <c r="D78" s="168" t="s">
        <v>198</v>
      </c>
      <c r="E78" s="169">
        <v>48</v>
      </c>
      <c r="F78" s="170"/>
      <c r="G78" s="171">
        <f>ROUND(E78*F78,2)</f>
        <v>0</v>
      </c>
      <c r="H78" s="170"/>
      <c r="I78" s="171">
        <f>ROUND(E78*H78,2)</f>
        <v>0</v>
      </c>
      <c r="J78" s="170"/>
      <c r="K78" s="171">
        <f>ROUND(E78*J78,2)</f>
        <v>0</v>
      </c>
      <c r="L78" s="171">
        <v>21</v>
      </c>
      <c r="M78" s="171">
        <f>G78*(1+L78/100)</f>
        <v>0</v>
      </c>
      <c r="N78" s="171">
        <v>3.5E-4</v>
      </c>
      <c r="O78" s="171">
        <f>ROUND(E78*N78,2)</f>
        <v>0.02</v>
      </c>
      <c r="P78" s="171">
        <v>0</v>
      </c>
      <c r="Q78" s="171">
        <f>ROUND(E78*P78,2)</f>
        <v>0</v>
      </c>
      <c r="R78" s="171" t="s">
        <v>223</v>
      </c>
      <c r="S78" s="171" t="s">
        <v>133</v>
      </c>
      <c r="T78" s="172" t="s">
        <v>133</v>
      </c>
      <c r="U78" s="156">
        <v>8.8999999999999996E-2</v>
      </c>
      <c r="V78" s="156">
        <f>ROUND(E78*U78,2)</f>
        <v>4.2699999999999996</v>
      </c>
      <c r="W78" s="156"/>
      <c r="X78" s="156" t="s">
        <v>153</v>
      </c>
      <c r="Y78" s="147"/>
      <c r="Z78" s="147"/>
      <c r="AA78" s="147"/>
      <c r="AB78" s="147"/>
      <c r="AC78" s="147"/>
      <c r="AD78" s="147"/>
      <c r="AE78" s="147"/>
      <c r="AF78" s="147"/>
      <c r="AG78" s="147" t="s">
        <v>154</v>
      </c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</row>
    <row r="79" spans="1:60" outlineLevel="1" x14ac:dyDescent="0.2">
      <c r="A79" s="154"/>
      <c r="B79" s="155"/>
      <c r="C79" s="248" t="s">
        <v>228</v>
      </c>
      <c r="D79" s="249"/>
      <c r="E79" s="249"/>
      <c r="F79" s="249"/>
      <c r="G79" s="249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47"/>
      <c r="Z79" s="147"/>
      <c r="AA79" s="147"/>
      <c r="AB79" s="147"/>
      <c r="AC79" s="147"/>
      <c r="AD79" s="147"/>
      <c r="AE79" s="147"/>
      <c r="AF79" s="147"/>
      <c r="AG79" s="147" t="s">
        <v>156</v>
      </c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outlineLevel="1" x14ac:dyDescent="0.2">
      <c r="A80" s="154"/>
      <c r="B80" s="155"/>
      <c r="C80" s="176" t="s">
        <v>229</v>
      </c>
      <c r="D80" s="157"/>
      <c r="E80" s="158">
        <v>48</v>
      </c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47"/>
      <c r="Z80" s="147"/>
      <c r="AA80" s="147"/>
      <c r="AB80" s="147"/>
      <c r="AC80" s="147"/>
      <c r="AD80" s="147"/>
      <c r="AE80" s="147"/>
      <c r="AF80" s="147"/>
      <c r="AG80" s="147" t="s">
        <v>129</v>
      </c>
      <c r="AH80" s="147">
        <v>0</v>
      </c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60" outlineLevel="1" x14ac:dyDescent="0.2">
      <c r="A81" s="154"/>
      <c r="B81" s="155"/>
      <c r="C81" s="239"/>
      <c r="D81" s="240"/>
      <c r="E81" s="240"/>
      <c r="F81" s="240"/>
      <c r="G81" s="240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47"/>
      <c r="Z81" s="147"/>
      <c r="AA81" s="147"/>
      <c r="AB81" s="147"/>
      <c r="AC81" s="147"/>
      <c r="AD81" s="147"/>
      <c r="AE81" s="147"/>
      <c r="AF81" s="147"/>
      <c r="AG81" s="147" t="s">
        <v>130</v>
      </c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</row>
    <row r="82" spans="1:60" outlineLevel="1" x14ac:dyDescent="0.2">
      <c r="A82" s="166">
        <v>18</v>
      </c>
      <c r="B82" s="167" t="s">
        <v>230</v>
      </c>
      <c r="C82" s="175" t="s">
        <v>231</v>
      </c>
      <c r="D82" s="168" t="s">
        <v>232</v>
      </c>
      <c r="E82" s="169">
        <v>16</v>
      </c>
      <c r="F82" s="170"/>
      <c r="G82" s="171">
        <f>ROUND(E82*F82,2)</f>
        <v>0</v>
      </c>
      <c r="H82" s="170"/>
      <c r="I82" s="171">
        <f>ROUND(E82*H82,2)</f>
        <v>0</v>
      </c>
      <c r="J82" s="170"/>
      <c r="K82" s="171">
        <f>ROUND(E82*J82,2)</f>
        <v>0</v>
      </c>
      <c r="L82" s="171">
        <v>21</v>
      </c>
      <c r="M82" s="171">
        <f>G82*(1+L82/100)</f>
        <v>0</v>
      </c>
      <c r="N82" s="171">
        <v>0.22106999999999999</v>
      </c>
      <c r="O82" s="171">
        <f>ROUND(E82*N82,2)</f>
        <v>3.54</v>
      </c>
      <c r="P82" s="171">
        <v>0</v>
      </c>
      <c r="Q82" s="171">
        <f>ROUND(E82*P82,2)</f>
        <v>0</v>
      </c>
      <c r="R82" s="171" t="s">
        <v>233</v>
      </c>
      <c r="S82" s="171" t="s">
        <v>133</v>
      </c>
      <c r="T82" s="172" t="s">
        <v>133</v>
      </c>
      <c r="U82" s="156">
        <v>0.19</v>
      </c>
      <c r="V82" s="156">
        <f>ROUND(E82*U82,2)</f>
        <v>3.04</v>
      </c>
      <c r="W82" s="156"/>
      <c r="X82" s="156" t="s">
        <v>153</v>
      </c>
      <c r="Y82" s="147"/>
      <c r="Z82" s="147"/>
      <c r="AA82" s="147"/>
      <c r="AB82" s="147"/>
      <c r="AC82" s="147"/>
      <c r="AD82" s="147"/>
      <c r="AE82" s="147"/>
      <c r="AF82" s="147"/>
      <c r="AG82" s="147" t="s">
        <v>154</v>
      </c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outlineLevel="1" x14ac:dyDescent="0.2">
      <c r="A83" s="154"/>
      <c r="B83" s="155"/>
      <c r="C83" s="248" t="s">
        <v>234</v>
      </c>
      <c r="D83" s="249"/>
      <c r="E83" s="249"/>
      <c r="F83" s="249"/>
      <c r="G83" s="249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47"/>
      <c r="Z83" s="147"/>
      <c r="AA83" s="147"/>
      <c r="AB83" s="147"/>
      <c r="AC83" s="147"/>
      <c r="AD83" s="147"/>
      <c r="AE83" s="147"/>
      <c r="AF83" s="147"/>
      <c r="AG83" s="147" t="s">
        <v>156</v>
      </c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80" t="str">
        <f>C83</f>
        <v>se zřízením štěrkopískového lože pod trubky a s jejich obsypem v průměrném celkovém množství do 0,15 m3/m,</v>
      </c>
      <c r="BB83" s="147"/>
      <c r="BC83" s="147"/>
      <c r="BD83" s="147"/>
      <c r="BE83" s="147"/>
      <c r="BF83" s="147"/>
      <c r="BG83" s="147"/>
      <c r="BH83" s="147"/>
    </row>
    <row r="84" spans="1:60" outlineLevel="1" x14ac:dyDescent="0.2">
      <c r="A84" s="154"/>
      <c r="B84" s="155"/>
      <c r="C84" s="176" t="s">
        <v>235</v>
      </c>
      <c r="D84" s="157"/>
      <c r="E84" s="158">
        <v>16</v>
      </c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47"/>
      <c r="Z84" s="147"/>
      <c r="AA84" s="147"/>
      <c r="AB84" s="147"/>
      <c r="AC84" s="147"/>
      <c r="AD84" s="147"/>
      <c r="AE84" s="147"/>
      <c r="AF84" s="147"/>
      <c r="AG84" s="147" t="s">
        <v>129</v>
      </c>
      <c r="AH84" s="147">
        <v>0</v>
      </c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</row>
    <row r="85" spans="1:60" outlineLevel="1" x14ac:dyDescent="0.2">
      <c r="A85" s="154"/>
      <c r="B85" s="155"/>
      <c r="C85" s="239"/>
      <c r="D85" s="240"/>
      <c r="E85" s="240"/>
      <c r="F85" s="240"/>
      <c r="G85" s="240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47"/>
      <c r="Z85" s="147"/>
      <c r="AA85" s="147"/>
      <c r="AB85" s="147"/>
      <c r="AC85" s="147"/>
      <c r="AD85" s="147"/>
      <c r="AE85" s="147"/>
      <c r="AF85" s="147"/>
      <c r="AG85" s="147" t="s">
        <v>130</v>
      </c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</row>
    <row r="86" spans="1:60" outlineLevel="1" x14ac:dyDescent="0.2">
      <c r="A86" s="166">
        <v>19</v>
      </c>
      <c r="B86" s="167" t="s">
        <v>236</v>
      </c>
      <c r="C86" s="175" t="s">
        <v>237</v>
      </c>
      <c r="D86" s="168" t="s">
        <v>232</v>
      </c>
      <c r="E86" s="169">
        <v>16.48</v>
      </c>
      <c r="F86" s="170"/>
      <c r="G86" s="171">
        <f>ROUND(E86*F86,2)</f>
        <v>0</v>
      </c>
      <c r="H86" s="170"/>
      <c r="I86" s="171">
        <f>ROUND(E86*H86,2)</f>
        <v>0</v>
      </c>
      <c r="J86" s="170"/>
      <c r="K86" s="171">
        <f>ROUND(E86*J86,2)</f>
        <v>0</v>
      </c>
      <c r="L86" s="171">
        <v>21</v>
      </c>
      <c r="M86" s="171">
        <f>G86*(1+L86/100)</f>
        <v>0</v>
      </c>
      <c r="N86" s="171">
        <v>5.9999999999999995E-4</v>
      </c>
      <c r="O86" s="171">
        <f>ROUND(E86*N86,2)</f>
        <v>0.01</v>
      </c>
      <c r="P86" s="171">
        <v>0</v>
      </c>
      <c r="Q86" s="171">
        <f>ROUND(E86*P86,2)</f>
        <v>0</v>
      </c>
      <c r="R86" s="171" t="s">
        <v>212</v>
      </c>
      <c r="S86" s="171" t="s">
        <v>133</v>
      </c>
      <c r="T86" s="172" t="s">
        <v>133</v>
      </c>
      <c r="U86" s="156">
        <v>0</v>
      </c>
      <c r="V86" s="156">
        <f>ROUND(E86*U86,2)</f>
        <v>0</v>
      </c>
      <c r="W86" s="156"/>
      <c r="X86" s="156" t="s">
        <v>213</v>
      </c>
      <c r="Y86" s="147"/>
      <c r="Z86" s="147"/>
      <c r="AA86" s="147"/>
      <c r="AB86" s="147"/>
      <c r="AC86" s="147"/>
      <c r="AD86" s="147"/>
      <c r="AE86" s="147"/>
      <c r="AF86" s="147"/>
      <c r="AG86" s="147" t="s">
        <v>214</v>
      </c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</row>
    <row r="87" spans="1:60" outlineLevel="1" x14ac:dyDescent="0.2">
      <c r="A87" s="154"/>
      <c r="B87" s="155"/>
      <c r="C87" s="176" t="s">
        <v>238</v>
      </c>
      <c r="D87" s="157"/>
      <c r="E87" s="158">
        <v>16.48</v>
      </c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47"/>
      <c r="Z87" s="147"/>
      <c r="AA87" s="147"/>
      <c r="AB87" s="147"/>
      <c r="AC87" s="147"/>
      <c r="AD87" s="147"/>
      <c r="AE87" s="147"/>
      <c r="AF87" s="147"/>
      <c r="AG87" s="147" t="s">
        <v>129</v>
      </c>
      <c r="AH87" s="147">
        <v>5</v>
      </c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</row>
    <row r="88" spans="1:60" outlineLevel="1" x14ac:dyDescent="0.2">
      <c r="A88" s="154"/>
      <c r="B88" s="155"/>
      <c r="C88" s="239"/>
      <c r="D88" s="240"/>
      <c r="E88" s="240"/>
      <c r="F88" s="240"/>
      <c r="G88" s="240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47"/>
      <c r="Z88" s="147"/>
      <c r="AA88" s="147"/>
      <c r="AB88" s="147"/>
      <c r="AC88" s="147"/>
      <c r="AD88" s="147"/>
      <c r="AE88" s="147"/>
      <c r="AF88" s="147"/>
      <c r="AG88" s="147" t="s">
        <v>130</v>
      </c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</row>
    <row r="89" spans="1:60" ht="22.5" outlineLevel="1" x14ac:dyDescent="0.2">
      <c r="A89" s="166">
        <v>20</v>
      </c>
      <c r="B89" s="167" t="s">
        <v>239</v>
      </c>
      <c r="C89" s="175" t="s">
        <v>240</v>
      </c>
      <c r="D89" s="168" t="s">
        <v>198</v>
      </c>
      <c r="E89" s="169">
        <v>52.8</v>
      </c>
      <c r="F89" s="170"/>
      <c r="G89" s="171">
        <f>ROUND(E89*F89,2)</f>
        <v>0</v>
      </c>
      <c r="H89" s="170"/>
      <c r="I89" s="171">
        <f>ROUND(E89*H89,2)</f>
        <v>0</v>
      </c>
      <c r="J89" s="170"/>
      <c r="K89" s="171">
        <f>ROUND(E89*J89,2)</f>
        <v>0</v>
      </c>
      <c r="L89" s="171">
        <v>21</v>
      </c>
      <c r="M89" s="171">
        <f>G89*(1+L89/100)</f>
        <v>0</v>
      </c>
      <c r="N89" s="171">
        <v>2.5000000000000001E-4</v>
      </c>
      <c r="O89" s="171">
        <f>ROUND(E89*N89,2)</f>
        <v>0.01</v>
      </c>
      <c r="P89" s="171">
        <v>0</v>
      </c>
      <c r="Q89" s="171">
        <f>ROUND(E89*P89,2)</f>
        <v>0</v>
      </c>
      <c r="R89" s="171" t="s">
        <v>212</v>
      </c>
      <c r="S89" s="171" t="s">
        <v>133</v>
      </c>
      <c r="T89" s="172" t="s">
        <v>133</v>
      </c>
      <c r="U89" s="156">
        <v>0</v>
      </c>
      <c r="V89" s="156">
        <f>ROUND(E89*U89,2)</f>
        <v>0</v>
      </c>
      <c r="W89" s="156"/>
      <c r="X89" s="156" t="s">
        <v>213</v>
      </c>
      <c r="Y89" s="147"/>
      <c r="Z89" s="147"/>
      <c r="AA89" s="147"/>
      <c r="AB89" s="147"/>
      <c r="AC89" s="147"/>
      <c r="AD89" s="147"/>
      <c r="AE89" s="147"/>
      <c r="AF89" s="147"/>
      <c r="AG89" s="147" t="s">
        <v>214</v>
      </c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</row>
    <row r="90" spans="1:60" outlineLevel="1" x14ac:dyDescent="0.2">
      <c r="A90" s="154"/>
      <c r="B90" s="155"/>
      <c r="C90" s="176" t="s">
        <v>241</v>
      </c>
      <c r="D90" s="157"/>
      <c r="E90" s="158">
        <v>52.8</v>
      </c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47"/>
      <c r="Z90" s="147"/>
      <c r="AA90" s="147"/>
      <c r="AB90" s="147"/>
      <c r="AC90" s="147"/>
      <c r="AD90" s="147"/>
      <c r="AE90" s="147"/>
      <c r="AF90" s="147"/>
      <c r="AG90" s="147" t="s">
        <v>129</v>
      </c>
      <c r="AH90" s="147">
        <v>5</v>
      </c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</row>
    <row r="91" spans="1:60" outlineLevel="1" x14ac:dyDescent="0.2">
      <c r="A91" s="154"/>
      <c r="B91" s="155"/>
      <c r="C91" s="239"/>
      <c r="D91" s="240"/>
      <c r="E91" s="240"/>
      <c r="F91" s="240"/>
      <c r="G91" s="240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47"/>
      <c r="Z91" s="147"/>
      <c r="AA91" s="147"/>
      <c r="AB91" s="147"/>
      <c r="AC91" s="147"/>
      <c r="AD91" s="147"/>
      <c r="AE91" s="147"/>
      <c r="AF91" s="147"/>
      <c r="AG91" s="147" t="s">
        <v>130</v>
      </c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</row>
    <row r="92" spans="1:60" x14ac:dyDescent="0.2">
      <c r="A92" s="160" t="s">
        <v>119</v>
      </c>
      <c r="B92" s="161" t="s">
        <v>77</v>
      </c>
      <c r="C92" s="174" t="s">
        <v>78</v>
      </c>
      <c r="D92" s="162"/>
      <c r="E92" s="163"/>
      <c r="F92" s="164"/>
      <c r="G92" s="164">
        <f>SUMIF(AG93:AG113,"&lt;&gt;NOR",G93:G113)</f>
        <v>0</v>
      </c>
      <c r="H92" s="164"/>
      <c r="I92" s="164">
        <f>SUM(I93:I113)</f>
        <v>0</v>
      </c>
      <c r="J92" s="164"/>
      <c r="K92" s="164">
        <f>SUM(K93:K113)</f>
        <v>0</v>
      </c>
      <c r="L92" s="164"/>
      <c r="M92" s="164">
        <f>SUM(M93:M113)</f>
        <v>0</v>
      </c>
      <c r="N92" s="164"/>
      <c r="O92" s="164">
        <f>SUM(O93:O113)</f>
        <v>9.5499999999999989</v>
      </c>
      <c r="P92" s="164"/>
      <c r="Q92" s="164">
        <f>SUM(Q93:Q113)</f>
        <v>0</v>
      </c>
      <c r="R92" s="164"/>
      <c r="S92" s="164"/>
      <c r="T92" s="165"/>
      <c r="U92" s="159"/>
      <c r="V92" s="159">
        <f>SUM(V93:V113)</f>
        <v>8.68</v>
      </c>
      <c r="W92" s="159"/>
      <c r="X92" s="159"/>
      <c r="AG92" t="s">
        <v>120</v>
      </c>
    </row>
    <row r="93" spans="1:60" outlineLevel="1" x14ac:dyDescent="0.2">
      <c r="A93" s="166">
        <v>21</v>
      </c>
      <c r="B93" s="167" t="s">
        <v>242</v>
      </c>
      <c r="C93" s="175" t="s">
        <v>243</v>
      </c>
      <c r="D93" s="168" t="s">
        <v>151</v>
      </c>
      <c r="E93" s="169">
        <v>1.25</v>
      </c>
      <c r="F93" s="170"/>
      <c r="G93" s="171">
        <f>ROUND(E93*F93,2)</f>
        <v>0</v>
      </c>
      <c r="H93" s="170"/>
      <c r="I93" s="171">
        <f>ROUND(E93*H93,2)</f>
        <v>0</v>
      </c>
      <c r="J93" s="170"/>
      <c r="K93" s="171">
        <f>ROUND(E93*J93,2)</f>
        <v>0</v>
      </c>
      <c r="L93" s="171">
        <v>21</v>
      </c>
      <c r="M93" s="171">
        <f>G93*(1+L93/100)</f>
        <v>0</v>
      </c>
      <c r="N93" s="171">
        <v>1.7034</v>
      </c>
      <c r="O93" s="171">
        <f>ROUND(E93*N93,2)</f>
        <v>2.13</v>
      </c>
      <c r="P93" s="171">
        <v>0</v>
      </c>
      <c r="Q93" s="171">
        <f>ROUND(E93*P93,2)</f>
        <v>0</v>
      </c>
      <c r="R93" s="171" t="s">
        <v>233</v>
      </c>
      <c r="S93" s="171" t="s">
        <v>133</v>
      </c>
      <c r="T93" s="172" t="s">
        <v>133</v>
      </c>
      <c r="U93" s="156">
        <v>1.3</v>
      </c>
      <c r="V93" s="156">
        <f>ROUND(E93*U93,2)</f>
        <v>1.63</v>
      </c>
      <c r="W93" s="156"/>
      <c r="X93" s="156" t="s">
        <v>153</v>
      </c>
      <c r="Y93" s="147"/>
      <c r="Z93" s="147"/>
      <c r="AA93" s="147"/>
      <c r="AB93" s="147"/>
      <c r="AC93" s="147"/>
      <c r="AD93" s="147"/>
      <c r="AE93" s="147"/>
      <c r="AF93" s="147"/>
      <c r="AG93" s="147" t="s">
        <v>154</v>
      </c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</row>
    <row r="94" spans="1:60" outlineLevel="1" x14ac:dyDescent="0.2">
      <c r="A94" s="154"/>
      <c r="B94" s="155"/>
      <c r="C94" s="248" t="s">
        <v>244</v>
      </c>
      <c r="D94" s="249"/>
      <c r="E94" s="249"/>
      <c r="F94" s="249"/>
      <c r="G94" s="249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47"/>
      <c r="Z94" s="147"/>
      <c r="AA94" s="147"/>
      <c r="AB94" s="147"/>
      <c r="AC94" s="147"/>
      <c r="AD94" s="147"/>
      <c r="AE94" s="147"/>
      <c r="AF94" s="147"/>
      <c r="AG94" s="147" t="s">
        <v>156</v>
      </c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</row>
    <row r="95" spans="1:60" outlineLevel="1" x14ac:dyDescent="0.2">
      <c r="A95" s="154"/>
      <c r="B95" s="155"/>
      <c r="C95" s="176" t="s">
        <v>245</v>
      </c>
      <c r="D95" s="157"/>
      <c r="E95" s="158">
        <v>1.25</v>
      </c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47"/>
      <c r="Z95" s="147"/>
      <c r="AA95" s="147"/>
      <c r="AB95" s="147"/>
      <c r="AC95" s="147"/>
      <c r="AD95" s="147"/>
      <c r="AE95" s="147"/>
      <c r="AF95" s="147"/>
      <c r="AG95" s="147" t="s">
        <v>129</v>
      </c>
      <c r="AH95" s="147">
        <v>0</v>
      </c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</row>
    <row r="96" spans="1:60" outlineLevel="1" x14ac:dyDescent="0.2">
      <c r="A96" s="154"/>
      <c r="B96" s="155"/>
      <c r="C96" s="239"/>
      <c r="D96" s="240"/>
      <c r="E96" s="240"/>
      <c r="F96" s="240"/>
      <c r="G96" s="240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47"/>
      <c r="Z96" s="147"/>
      <c r="AA96" s="147"/>
      <c r="AB96" s="147"/>
      <c r="AC96" s="147"/>
      <c r="AD96" s="147"/>
      <c r="AE96" s="147"/>
      <c r="AF96" s="147"/>
      <c r="AG96" s="147" t="s">
        <v>130</v>
      </c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</row>
    <row r="97" spans="1:60" outlineLevel="1" x14ac:dyDescent="0.2">
      <c r="A97" s="166">
        <v>22</v>
      </c>
      <c r="B97" s="167" t="s">
        <v>246</v>
      </c>
      <c r="C97" s="175" t="s">
        <v>247</v>
      </c>
      <c r="D97" s="168" t="s">
        <v>151</v>
      </c>
      <c r="E97" s="169">
        <v>3.5219999999999998</v>
      </c>
      <c r="F97" s="170"/>
      <c r="G97" s="171">
        <f>ROUND(E97*F97,2)</f>
        <v>0</v>
      </c>
      <c r="H97" s="170"/>
      <c r="I97" s="171">
        <f>ROUND(E97*H97,2)</f>
        <v>0</v>
      </c>
      <c r="J97" s="170"/>
      <c r="K97" s="171">
        <f>ROUND(E97*J97,2)</f>
        <v>0</v>
      </c>
      <c r="L97" s="171">
        <v>21</v>
      </c>
      <c r="M97" s="171">
        <f>G97*(1+L97/100)</f>
        <v>0</v>
      </c>
      <c r="N97" s="171">
        <v>1.8907700000000001</v>
      </c>
      <c r="O97" s="171">
        <f>ROUND(E97*N97,2)</f>
        <v>6.66</v>
      </c>
      <c r="P97" s="171">
        <v>0</v>
      </c>
      <c r="Q97" s="171">
        <f>ROUND(E97*P97,2)</f>
        <v>0</v>
      </c>
      <c r="R97" s="171" t="s">
        <v>233</v>
      </c>
      <c r="S97" s="171" t="s">
        <v>133</v>
      </c>
      <c r="T97" s="172" t="s">
        <v>133</v>
      </c>
      <c r="U97" s="156">
        <v>1.7</v>
      </c>
      <c r="V97" s="156">
        <f>ROUND(E97*U97,2)</f>
        <v>5.99</v>
      </c>
      <c r="W97" s="156"/>
      <c r="X97" s="156" t="s">
        <v>153</v>
      </c>
      <c r="Y97" s="147"/>
      <c r="Z97" s="147"/>
      <c r="AA97" s="147"/>
      <c r="AB97" s="147"/>
      <c r="AC97" s="147"/>
      <c r="AD97" s="147"/>
      <c r="AE97" s="147"/>
      <c r="AF97" s="147"/>
      <c r="AG97" s="147" t="s">
        <v>154</v>
      </c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</row>
    <row r="98" spans="1:60" outlineLevel="1" x14ac:dyDescent="0.2">
      <c r="A98" s="154"/>
      <c r="B98" s="155"/>
      <c r="C98" s="248" t="s">
        <v>244</v>
      </c>
      <c r="D98" s="249"/>
      <c r="E98" s="249"/>
      <c r="F98" s="249"/>
      <c r="G98" s="249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47"/>
      <c r="Z98" s="147"/>
      <c r="AA98" s="147"/>
      <c r="AB98" s="147"/>
      <c r="AC98" s="147"/>
      <c r="AD98" s="147"/>
      <c r="AE98" s="147"/>
      <c r="AF98" s="147"/>
      <c r="AG98" s="147" t="s">
        <v>156</v>
      </c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</row>
    <row r="99" spans="1:60" outlineLevel="1" x14ac:dyDescent="0.2">
      <c r="A99" s="154"/>
      <c r="B99" s="155"/>
      <c r="C99" s="176" t="s">
        <v>248</v>
      </c>
      <c r="D99" s="157"/>
      <c r="E99" s="158">
        <v>3.1139999999999999</v>
      </c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47"/>
      <c r="Z99" s="147"/>
      <c r="AA99" s="147"/>
      <c r="AB99" s="147"/>
      <c r="AC99" s="147"/>
      <c r="AD99" s="147"/>
      <c r="AE99" s="147"/>
      <c r="AF99" s="147"/>
      <c r="AG99" s="147" t="s">
        <v>129</v>
      </c>
      <c r="AH99" s="147">
        <v>0</v>
      </c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</row>
    <row r="100" spans="1:60" outlineLevel="1" x14ac:dyDescent="0.2">
      <c r="A100" s="154"/>
      <c r="B100" s="155"/>
      <c r="C100" s="176" t="s">
        <v>249</v>
      </c>
      <c r="D100" s="157"/>
      <c r="E100" s="158">
        <v>0.20799999999999999</v>
      </c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47"/>
      <c r="Z100" s="147"/>
      <c r="AA100" s="147"/>
      <c r="AB100" s="147"/>
      <c r="AC100" s="147"/>
      <c r="AD100" s="147"/>
      <c r="AE100" s="147"/>
      <c r="AF100" s="147"/>
      <c r="AG100" s="147" t="s">
        <v>129</v>
      </c>
      <c r="AH100" s="147">
        <v>0</v>
      </c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</row>
    <row r="101" spans="1:60" outlineLevel="1" x14ac:dyDescent="0.2">
      <c r="A101" s="154"/>
      <c r="B101" s="155"/>
      <c r="C101" s="176" t="s">
        <v>250</v>
      </c>
      <c r="D101" s="157"/>
      <c r="E101" s="158">
        <v>0.2</v>
      </c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47"/>
      <c r="Z101" s="147"/>
      <c r="AA101" s="147"/>
      <c r="AB101" s="147"/>
      <c r="AC101" s="147"/>
      <c r="AD101" s="147"/>
      <c r="AE101" s="147"/>
      <c r="AF101" s="147"/>
      <c r="AG101" s="147" t="s">
        <v>129</v>
      </c>
      <c r="AH101" s="147">
        <v>0</v>
      </c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2" spans="1:60" outlineLevel="1" x14ac:dyDescent="0.2">
      <c r="A102" s="154"/>
      <c r="B102" s="155"/>
      <c r="C102" s="239"/>
      <c r="D102" s="240"/>
      <c r="E102" s="240"/>
      <c r="F102" s="240"/>
      <c r="G102" s="240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47"/>
      <c r="Z102" s="147"/>
      <c r="AA102" s="147"/>
      <c r="AB102" s="147"/>
      <c r="AC102" s="147"/>
      <c r="AD102" s="147"/>
      <c r="AE102" s="147"/>
      <c r="AF102" s="147"/>
      <c r="AG102" s="147" t="s">
        <v>130</v>
      </c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3" spans="1:60" ht="22.5" outlineLevel="1" x14ac:dyDescent="0.2">
      <c r="A103" s="166">
        <v>23</v>
      </c>
      <c r="B103" s="167" t="s">
        <v>251</v>
      </c>
      <c r="C103" s="175" t="s">
        <v>252</v>
      </c>
      <c r="D103" s="168" t="s">
        <v>151</v>
      </c>
      <c r="E103" s="169">
        <v>0.3</v>
      </c>
      <c r="F103" s="170"/>
      <c r="G103" s="171">
        <f>ROUND(E103*F103,2)</f>
        <v>0</v>
      </c>
      <c r="H103" s="170"/>
      <c r="I103" s="171">
        <f>ROUND(E103*H103,2)</f>
        <v>0</v>
      </c>
      <c r="J103" s="170"/>
      <c r="K103" s="171">
        <f>ROUND(E103*J103,2)</f>
        <v>0</v>
      </c>
      <c r="L103" s="171">
        <v>21</v>
      </c>
      <c r="M103" s="171">
        <f>G103*(1+L103/100)</f>
        <v>0</v>
      </c>
      <c r="N103" s="171">
        <v>2.5</v>
      </c>
      <c r="O103" s="171">
        <f>ROUND(E103*N103,2)</f>
        <v>0.75</v>
      </c>
      <c r="P103" s="171">
        <v>0</v>
      </c>
      <c r="Q103" s="171">
        <f>ROUND(E103*P103,2)</f>
        <v>0</v>
      </c>
      <c r="R103" s="171" t="s">
        <v>233</v>
      </c>
      <c r="S103" s="171" t="s">
        <v>133</v>
      </c>
      <c r="T103" s="172" t="s">
        <v>133</v>
      </c>
      <c r="U103" s="156">
        <v>1.45</v>
      </c>
      <c r="V103" s="156">
        <f>ROUND(E103*U103,2)</f>
        <v>0.44</v>
      </c>
      <c r="W103" s="156"/>
      <c r="X103" s="156" t="s">
        <v>153</v>
      </c>
      <c r="Y103" s="147"/>
      <c r="Z103" s="147"/>
      <c r="AA103" s="147"/>
      <c r="AB103" s="147"/>
      <c r="AC103" s="147"/>
      <c r="AD103" s="147"/>
      <c r="AE103" s="147"/>
      <c r="AF103" s="147"/>
      <c r="AG103" s="147" t="s">
        <v>154</v>
      </c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</row>
    <row r="104" spans="1:60" outlineLevel="1" x14ac:dyDescent="0.2">
      <c r="A104" s="154"/>
      <c r="B104" s="155"/>
      <c r="C104" s="248" t="s">
        <v>253</v>
      </c>
      <c r="D104" s="249"/>
      <c r="E104" s="249"/>
      <c r="F104" s="249"/>
      <c r="G104" s="249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47"/>
      <c r="Z104" s="147"/>
      <c r="AA104" s="147"/>
      <c r="AB104" s="147"/>
      <c r="AC104" s="147"/>
      <c r="AD104" s="147"/>
      <c r="AE104" s="147"/>
      <c r="AF104" s="147"/>
      <c r="AG104" s="147" t="s">
        <v>156</v>
      </c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</row>
    <row r="105" spans="1:60" outlineLevel="1" x14ac:dyDescent="0.2">
      <c r="A105" s="154"/>
      <c r="B105" s="155"/>
      <c r="C105" s="176" t="s">
        <v>254</v>
      </c>
      <c r="D105" s="157"/>
      <c r="E105" s="158">
        <v>0.3</v>
      </c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47"/>
      <c r="Z105" s="147"/>
      <c r="AA105" s="147"/>
      <c r="AB105" s="147"/>
      <c r="AC105" s="147"/>
      <c r="AD105" s="147"/>
      <c r="AE105" s="147"/>
      <c r="AF105" s="147"/>
      <c r="AG105" s="147" t="s">
        <v>129</v>
      </c>
      <c r="AH105" s="147">
        <v>0</v>
      </c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  <row r="106" spans="1:60" outlineLevel="1" x14ac:dyDescent="0.2">
      <c r="A106" s="154"/>
      <c r="B106" s="155"/>
      <c r="C106" s="239"/>
      <c r="D106" s="240"/>
      <c r="E106" s="240"/>
      <c r="F106" s="240"/>
      <c r="G106" s="240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47"/>
      <c r="Z106" s="147"/>
      <c r="AA106" s="147"/>
      <c r="AB106" s="147"/>
      <c r="AC106" s="147"/>
      <c r="AD106" s="147"/>
      <c r="AE106" s="147"/>
      <c r="AF106" s="147"/>
      <c r="AG106" s="147" t="s">
        <v>130</v>
      </c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7" spans="1:60" ht="22.5" outlineLevel="1" x14ac:dyDescent="0.2">
      <c r="A107" s="166">
        <v>24</v>
      </c>
      <c r="B107" s="167" t="s">
        <v>255</v>
      </c>
      <c r="C107" s="175" t="s">
        <v>256</v>
      </c>
      <c r="D107" s="168" t="s">
        <v>198</v>
      </c>
      <c r="E107" s="169">
        <v>0.75</v>
      </c>
      <c r="F107" s="170"/>
      <c r="G107" s="171">
        <f>ROUND(E107*F107,2)</f>
        <v>0</v>
      </c>
      <c r="H107" s="170"/>
      <c r="I107" s="171">
        <f>ROUND(E107*H107,2)</f>
        <v>0</v>
      </c>
      <c r="J107" s="170"/>
      <c r="K107" s="171">
        <f>ROUND(E107*J107,2)</f>
        <v>0</v>
      </c>
      <c r="L107" s="171">
        <v>21</v>
      </c>
      <c r="M107" s="171">
        <f>G107*(1+L107/100)</f>
        <v>0</v>
      </c>
      <c r="N107" s="171">
        <v>4.4099999999999999E-3</v>
      </c>
      <c r="O107" s="171">
        <f>ROUND(E107*N107,2)</f>
        <v>0</v>
      </c>
      <c r="P107" s="171">
        <v>0</v>
      </c>
      <c r="Q107" s="171">
        <f>ROUND(E107*P107,2)</f>
        <v>0</v>
      </c>
      <c r="R107" s="171" t="s">
        <v>233</v>
      </c>
      <c r="S107" s="171" t="s">
        <v>133</v>
      </c>
      <c r="T107" s="172" t="s">
        <v>133</v>
      </c>
      <c r="U107" s="156">
        <v>0.82099999999999995</v>
      </c>
      <c r="V107" s="156">
        <f>ROUND(E107*U107,2)</f>
        <v>0.62</v>
      </c>
      <c r="W107" s="156"/>
      <c r="X107" s="156" t="s">
        <v>153</v>
      </c>
      <c r="Y107" s="147"/>
      <c r="Z107" s="147"/>
      <c r="AA107" s="147"/>
      <c r="AB107" s="147"/>
      <c r="AC107" s="147"/>
      <c r="AD107" s="147"/>
      <c r="AE107" s="147"/>
      <c r="AF107" s="147"/>
      <c r="AG107" s="147" t="s">
        <v>154</v>
      </c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08" spans="1:60" outlineLevel="1" x14ac:dyDescent="0.2">
      <c r="A108" s="154"/>
      <c r="B108" s="155"/>
      <c r="C108" s="248" t="s">
        <v>244</v>
      </c>
      <c r="D108" s="249"/>
      <c r="E108" s="249"/>
      <c r="F108" s="249"/>
      <c r="G108" s="249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47"/>
      <c r="Z108" s="147"/>
      <c r="AA108" s="147"/>
      <c r="AB108" s="147"/>
      <c r="AC108" s="147"/>
      <c r="AD108" s="147"/>
      <c r="AE108" s="147"/>
      <c r="AF108" s="147"/>
      <c r="AG108" s="147" t="s">
        <v>156</v>
      </c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</row>
    <row r="109" spans="1:60" outlineLevel="1" x14ac:dyDescent="0.2">
      <c r="A109" s="154"/>
      <c r="B109" s="155"/>
      <c r="C109" s="176" t="s">
        <v>257</v>
      </c>
      <c r="D109" s="157"/>
      <c r="E109" s="158">
        <v>0.75</v>
      </c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47"/>
      <c r="Z109" s="147"/>
      <c r="AA109" s="147"/>
      <c r="AB109" s="147"/>
      <c r="AC109" s="147"/>
      <c r="AD109" s="147"/>
      <c r="AE109" s="147"/>
      <c r="AF109" s="147"/>
      <c r="AG109" s="147" t="s">
        <v>129</v>
      </c>
      <c r="AH109" s="147">
        <v>0</v>
      </c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</row>
    <row r="110" spans="1:60" outlineLevel="1" x14ac:dyDescent="0.2">
      <c r="A110" s="154"/>
      <c r="B110" s="155"/>
      <c r="C110" s="239"/>
      <c r="D110" s="240"/>
      <c r="E110" s="240"/>
      <c r="F110" s="240"/>
      <c r="G110" s="240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47"/>
      <c r="Z110" s="147"/>
      <c r="AA110" s="147"/>
      <c r="AB110" s="147"/>
      <c r="AC110" s="147"/>
      <c r="AD110" s="147"/>
      <c r="AE110" s="147"/>
      <c r="AF110" s="147"/>
      <c r="AG110" s="147" t="s">
        <v>130</v>
      </c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</row>
    <row r="111" spans="1:60" ht="22.5" outlineLevel="1" x14ac:dyDescent="0.2">
      <c r="A111" s="166">
        <v>25</v>
      </c>
      <c r="B111" s="167" t="s">
        <v>258</v>
      </c>
      <c r="C111" s="175" t="s">
        <v>259</v>
      </c>
      <c r="D111" s="168" t="s">
        <v>260</v>
      </c>
      <c r="E111" s="169">
        <v>0.4</v>
      </c>
      <c r="F111" s="170"/>
      <c r="G111" s="171">
        <f>ROUND(E111*F111,2)</f>
        <v>0</v>
      </c>
      <c r="H111" s="170"/>
      <c r="I111" s="171">
        <f>ROUND(E111*H111,2)</f>
        <v>0</v>
      </c>
      <c r="J111" s="170"/>
      <c r="K111" s="171">
        <f>ROUND(E111*J111,2)</f>
        <v>0</v>
      </c>
      <c r="L111" s="171">
        <v>21</v>
      </c>
      <c r="M111" s="171">
        <f>G111*(1+L111/100)</f>
        <v>0</v>
      </c>
      <c r="N111" s="171">
        <v>2.664E-2</v>
      </c>
      <c r="O111" s="171">
        <f>ROUND(E111*N111,2)</f>
        <v>0.01</v>
      </c>
      <c r="P111" s="171">
        <v>0</v>
      </c>
      <c r="Q111" s="171">
        <f>ROUND(E111*P111,2)</f>
        <v>0</v>
      </c>
      <c r="R111" s="171" t="s">
        <v>212</v>
      </c>
      <c r="S111" s="171" t="s">
        <v>133</v>
      </c>
      <c r="T111" s="172" t="s">
        <v>133</v>
      </c>
      <c r="U111" s="156">
        <v>0</v>
      </c>
      <c r="V111" s="156">
        <f>ROUND(E111*U111,2)</f>
        <v>0</v>
      </c>
      <c r="W111" s="156"/>
      <c r="X111" s="156" t="s">
        <v>213</v>
      </c>
      <c r="Y111" s="147"/>
      <c r="Z111" s="147"/>
      <c r="AA111" s="147"/>
      <c r="AB111" s="147"/>
      <c r="AC111" s="147"/>
      <c r="AD111" s="147"/>
      <c r="AE111" s="147"/>
      <c r="AF111" s="147"/>
      <c r="AG111" s="147" t="s">
        <v>214</v>
      </c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  <row r="112" spans="1:60" outlineLevel="1" x14ac:dyDescent="0.2">
      <c r="A112" s="154"/>
      <c r="B112" s="155"/>
      <c r="C112" s="176" t="s">
        <v>261</v>
      </c>
      <c r="D112" s="157"/>
      <c r="E112" s="158">
        <v>0.4</v>
      </c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47"/>
      <c r="Z112" s="147"/>
      <c r="AA112" s="147"/>
      <c r="AB112" s="147"/>
      <c r="AC112" s="147"/>
      <c r="AD112" s="147"/>
      <c r="AE112" s="147"/>
      <c r="AF112" s="147"/>
      <c r="AG112" s="147" t="s">
        <v>129</v>
      </c>
      <c r="AH112" s="147">
        <v>0</v>
      </c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7"/>
      <c r="BC112" s="147"/>
      <c r="BD112" s="147"/>
      <c r="BE112" s="147"/>
      <c r="BF112" s="147"/>
      <c r="BG112" s="147"/>
      <c r="BH112" s="147"/>
    </row>
    <row r="113" spans="1:60" outlineLevel="1" x14ac:dyDescent="0.2">
      <c r="A113" s="154"/>
      <c r="B113" s="155"/>
      <c r="C113" s="239"/>
      <c r="D113" s="240"/>
      <c r="E113" s="240"/>
      <c r="F113" s="240"/>
      <c r="G113" s="240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47"/>
      <c r="Z113" s="147"/>
      <c r="AA113" s="147"/>
      <c r="AB113" s="147"/>
      <c r="AC113" s="147"/>
      <c r="AD113" s="147"/>
      <c r="AE113" s="147"/>
      <c r="AF113" s="147"/>
      <c r="AG113" s="147" t="s">
        <v>130</v>
      </c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  <c r="BB113" s="147"/>
      <c r="BC113" s="147"/>
      <c r="BD113" s="147"/>
      <c r="BE113" s="147"/>
      <c r="BF113" s="147"/>
      <c r="BG113" s="147"/>
      <c r="BH113" s="147"/>
    </row>
    <row r="114" spans="1:60" x14ac:dyDescent="0.2">
      <c r="A114" s="160" t="s">
        <v>119</v>
      </c>
      <c r="B114" s="161" t="s">
        <v>79</v>
      </c>
      <c r="C114" s="174" t="s">
        <v>80</v>
      </c>
      <c r="D114" s="162"/>
      <c r="E114" s="163"/>
      <c r="F114" s="164"/>
      <c r="G114" s="164">
        <f>SUMIF(AG115:AG170,"&lt;&gt;NOR",G115:G170)</f>
        <v>0</v>
      </c>
      <c r="H114" s="164"/>
      <c r="I114" s="164">
        <f>SUM(I115:I170)</f>
        <v>0</v>
      </c>
      <c r="J114" s="164"/>
      <c r="K114" s="164">
        <f>SUM(K115:K170)</f>
        <v>0</v>
      </c>
      <c r="L114" s="164"/>
      <c r="M114" s="164">
        <f>SUM(M115:M170)</f>
        <v>0</v>
      </c>
      <c r="N114" s="164"/>
      <c r="O114" s="164">
        <f>SUM(O115:O170)</f>
        <v>0.91000000000000014</v>
      </c>
      <c r="P114" s="164"/>
      <c r="Q114" s="164">
        <f>SUM(Q115:Q170)</f>
        <v>0</v>
      </c>
      <c r="R114" s="164"/>
      <c r="S114" s="164"/>
      <c r="T114" s="165"/>
      <c r="U114" s="159"/>
      <c r="V114" s="159">
        <f>SUM(V115:V170)</f>
        <v>7.73</v>
      </c>
      <c r="W114" s="159"/>
      <c r="X114" s="159"/>
      <c r="AG114" t="s">
        <v>120</v>
      </c>
    </row>
    <row r="115" spans="1:60" outlineLevel="1" x14ac:dyDescent="0.2">
      <c r="A115" s="166">
        <v>26</v>
      </c>
      <c r="B115" s="167" t="s">
        <v>262</v>
      </c>
      <c r="C115" s="175" t="s">
        <v>263</v>
      </c>
      <c r="D115" s="168" t="s">
        <v>232</v>
      </c>
      <c r="E115" s="169">
        <v>34.6</v>
      </c>
      <c r="F115" s="170"/>
      <c r="G115" s="171">
        <f>ROUND(E115*F115,2)</f>
        <v>0</v>
      </c>
      <c r="H115" s="170"/>
      <c r="I115" s="171">
        <f>ROUND(E115*H115,2)</f>
        <v>0</v>
      </c>
      <c r="J115" s="170"/>
      <c r="K115" s="171">
        <f>ROUND(E115*J115,2)</f>
        <v>0</v>
      </c>
      <c r="L115" s="171">
        <v>21</v>
      </c>
      <c r="M115" s="171">
        <f>G115*(1+L115/100)</f>
        <v>0</v>
      </c>
      <c r="N115" s="171">
        <v>0</v>
      </c>
      <c r="O115" s="171">
        <f>ROUND(E115*N115,2)</f>
        <v>0</v>
      </c>
      <c r="P115" s="171">
        <v>0</v>
      </c>
      <c r="Q115" s="171">
        <f>ROUND(E115*P115,2)</f>
        <v>0</v>
      </c>
      <c r="R115" s="171" t="s">
        <v>233</v>
      </c>
      <c r="S115" s="171" t="s">
        <v>133</v>
      </c>
      <c r="T115" s="172" t="s">
        <v>133</v>
      </c>
      <c r="U115" s="156">
        <v>7.0000000000000007E-2</v>
      </c>
      <c r="V115" s="156">
        <f>ROUND(E115*U115,2)</f>
        <v>2.42</v>
      </c>
      <c r="W115" s="156"/>
      <c r="X115" s="156" t="s">
        <v>153</v>
      </c>
      <c r="Y115" s="147"/>
      <c r="Z115" s="147"/>
      <c r="AA115" s="147"/>
      <c r="AB115" s="147"/>
      <c r="AC115" s="147"/>
      <c r="AD115" s="147"/>
      <c r="AE115" s="147"/>
      <c r="AF115" s="147"/>
      <c r="AG115" s="147" t="s">
        <v>154</v>
      </c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</row>
    <row r="116" spans="1:60" outlineLevel="1" x14ac:dyDescent="0.2">
      <c r="A116" s="154"/>
      <c r="B116" s="155"/>
      <c r="C116" s="248" t="s">
        <v>264</v>
      </c>
      <c r="D116" s="249"/>
      <c r="E116" s="249"/>
      <c r="F116" s="249"/>
      <c r="G116" s="249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47"/>
      <c r="Z116" s="147"/>
      <c r="AA116" s="147"/>
      <c r="AB116" s="147"/>
      <c r="AC116" s="147"/>
      <c r="AD116" s="147"/>
      <c r="AE116" s="147"/>
      <c r="AF116" s="147"/>
      <c r="AG116" s="147" t="s">
        <v>156</v>
      </c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  <c r="BB116" s="147"/>
      <c r="BC116" s="147"/>
      <c r="BD116" s="147"/>
      <c r="BE116" s="147"/>
      <c r="BF116" s="147"/>
      <c r="BG116" s="147"/>
      <c r="BH116" s="147"/>
    </row>
    <row r="117" spans="1:60" outlineLevel="1" x14ac:dyDescent="0.2">
      <c r="A117" s="154"/>
      <c r="B117" s="155"/>
      <c r="C117" s="176" t="s">
        <v>265</v>
      </c>
      <c r="D117" s="157"/>
      <c r="E117" s="158">
        <v>34.6</v>
      </c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47"/>
      <c r="Z117" s="147"/>
      <c r="AA117" s="147"/>
      <c r="AB117" s="147"/>
      <c r="AC117" s="147"/>
      <c r="AD117" s="147"/>
      <c r="AE117" s="147"/>
      <c r="AF117" s="147"/>
      <c r="AG117" s="147" t="s">
        <v>129</v>
      </c>
      <c r="AH117" s="147">
        <v>0</v>
      </c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</row>
    <row r="118" spans="1:60" outlineLevel="1" x14ac:dyDescent="0.2">
      <c r="A118" s="154"/>
      <c r="B118" s="155"/>
      <c r="C118" s="239"/>
      <c r="D118" s="240"/>
      <c r="E118" s="240"/>
      <c r="F118" s="240"/>
      <c r="G118" s="240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47"/>
      <c r="Z118" s="147"/>
      <c r="AA118" s="147"/>
      <c r="AB118" s="147"/>
      <c r="AC118" s="147"/>
      <c r="AD118" s="147"/>
      <c r="AE118" s="147"/>
      <c r="AF118" s="147"/>
      <c r="AG118" s="147" t="s">
        <v>130</v>
      </c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</row>
    <row r="119" spans="1:60" ht="22.5" outlineLevel="1" x14ac:dyDescent="0.2">
      <c r="A119" s="166">
        <v>27</v>
      </c>
      <c r="B119" s="167" t="s">
        <v>266</v>
      </c>
      <c r="C119" s="175" t="s">
        <v>267</v>
      </c>
      <c r="D119" s="168" t="s">
        <v>260</v>
      </c>
      <c r="E119" s="169">
        <v>3</v>
      </c>
      <c r="F119" s="170"/>
      <c r="G119" s="171">
        <f>ROUND(E119*F119,2)</f>
        <v>0</v>
      </c>
      <c r="H119" s="170"/>
      <c r="I119" s="171">
        <f>ROUND(E119*H119,2)</f>
        <v>0</v>
      </c>
      <c r="J119" s="170"/>
      <c r="K119" s="171">
        <f>ROUND(E119*J119,2)</f>
        <v>0</v>
      </c>
      <c r="L119" s="171">
        <v>21</v>
      </c>
      <c r="M119" s="171">
        <f>G119*(1+L119/100)</f>
        <v>0</v>
      </c>
      <c r="N119" s="171">
        <v>3.0000000000000001E-5</v>
      </c>
      <c r="O119" s="171">
        <f>ROUND(E119*N119,2)</f>
        <v>0</v>
      </c>
      <c r="P119" s="171">
        <v>0</v>
      </c>
      <c r="Q119" s="171">
        <f>ROUND(E119*P119,2)</f>
        <v>0</v>
      </c>
      <c r="R119" s="171" t="s">
        <v>233</v>
      </c>
      <c r="S119" s="171" t="s">
        <v>133</v>
      </c>
      <c r="T119" s="172" t="s">
        <v>133</v>
      </c>
      <c r="U119" s="156">
        <v>0.33</v>
      </c>
      <c r="V119" s="156">
        <f>ROUND(E119*U119,2)</f>
        <v>0.99</v>
      </c>
      <c r="W119" s="156"/>
      <c r="X119" s="156" t="s">
        <v>153</v>
      </c>
      <c r="Y119" s="147"/>
      <c r="Z119" s="147"/>
      <c r="AA119" s="147"/>
      <c r="AB119" s="147"/>
      <c r="AC119" s="147"/>
      <c r="AD119" s="147"/>
      <c r="AE119" s="147"/>
      <c r="AF119" s="147"/>
      <c r="AG119" s="147" t="s">
        <v>154</v>
      </c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</row>
    <row r="120" spans="1:60" outlineLevel="1" x14ac:dyDescent="0.2">
      <c r="A120" s="154"/>
      <c r="B120" s="155"/>
      <c r="C120" s="248" t="s">
        <v>244</v>
      </c>
      <c r="D120" s="249"/>
      <c r="E120" s="249"/>
      <c r="F120" s="249"/>
      <c r="G120" s="249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47"/>
      <c r="Z120" s="147"/>
      <c r="AA120" s="147"/>
      <c r="AB120" s="147"/>
      <c r="AC120" s="147"/>
      <c r="AD120" s="147"/>
      <c r="AE120" s="147"/>
      <c r="AF120" s="147"/>
      <c r="AG120" s="147" t="s">
        <v>156</v>
      </c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</row>
    <row r="121" spans="1:60" outlineLevel="1" x14ac:dyDescent="0.2">
      <c r="A121" s="154"/>
      <c r="B121" s="155"/>
      <c r="C121" s="176" t="s">
        <v>268</v>
      </c>
      <c r="D121" s="157"/>
      <c r="E121" s="158">
        <v>1</v>
      </c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47"/>
      <c r="Z121" s="147"/>
      <c r="AA121" s="147"/>
      <c r="AB121" s="147"/>
      <c r="AC121" s="147"/>
      <c r="AD121" s="147"/>
      <c r="AE121" s="147"/>
      <c r="AF121" s="147"/>
      <c r="AG121" s="147" t="s">
        <v>129</v>
      </c>
      <c r="AH121" s="147">
        <v>0</v>
      </c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</row>
    <row r="122" spans="1:60" outlineLevel="1" x14ac:dyDescent="0.2">
      <c r="A122" s="154"/>
      <c r="B122" s="155"/>
      <c r="C122" s="176" t="s">
        <v>269</v>
      </c>
      <c r="D122" s="157"/>
      <c r="E122" s="158">
        <v>2</v>
      </c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47"/>
      <c r="Z122" s="147"/>
      <c r="AA122" s="147"/>
      <c r="AB122" s="147"/>
      <c r="AC122" s="147"/>
      <c r="AD122" s="147"/>
      <c r="AE122" s="147"/>
      <c r="AF122" s="147"/>
      <c r="AG122" s="147" t="s">
        <v>129</v>
      </c>
      <c r="AH122" s="147">
        <v>0</v>
      </c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47"/>
      <c r="BC122" s="147"/>
      <c r="BD122" s="147"/>
      <c r="BE122" s="147"/>
      <c r="BF122" s="147"/>
      <c r="BG122" s="147"/>
      <c r="BH122" s="147"/>
    </row>
    <row r="123" spans="1:60" outlineLevel="1" x14ac:dyDescent="0.2">
      <c r="A123" s="154"/>
      <c r="B123" s="155"/>
      <c r="C123" s="239"/>
      <c r="D123" s="240"/>
      <c r="E123" s="240"/>
      <c r="F123" s="240"/>
      <c r="G123" s="240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47"/>
      <c r="Z123" s="147"/>
      <c r="AA123" s="147"/>
      <c r="AB123" s="147"/>
      <c r="AC123" s="147"/>
      <c r="AD123" s="147"/>
      <c r="AE123" s="147"/>
      <c r="AF123" s="147"/>
      <c r="AG123" s="147" t="s">
        <v>130</v>
      </c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147"/>
      <c r="BC123" s="147"/>
      <c r="BD123" s="147"/>
      <c r="BE123" s="147"/>
      <c r="BF123" s="147"/>
      <c r="BG123" s="147"/>
      <c r="BH123" s="147"/>
    </row>
    <row r="124" spans="1:60" ht="22.5" outlineLevel="1" x14ac:dyDescent="0.2">
      <c r="A124" s="166">
        <v>28</v>
      </c>
      <c r="B124" s="167" t="s">
        <v>270</v>
      </c>
      <c r="C124" s="175" t="s">
        <v>271</v>
      </c>
      <c r="D124" s="168" t="s">
        <v>260</v>
      </c>
      <c r="E124" s="169">
        <v>1</v>
      </c>
      <c r="F124" s="170"/>
      <c r="G124" s="171">
        <f>ROUND(E124*F124,2)</f>
        <v>0</v>
      </c>
      <c r="H124" s="170"/>
      <c r="I124" s="171">
        <f>ROUND(E124*H124,2)</f>
        <v>0</v>
      </c>
      <c r="J124" s="170"/>
      <c r="K124" s="171">
        <f>ROUND(E124*J124,2)</f>
        <v>0</v>
      </c>
      <c r="L124" s="171">
        <v>21</v>
      </c>
      <c r="M124" s="171">
        <f>G124*(1+L124/100)</f>
        <v>0</v>
      </c>
      <c r="N124" s="171">
        <v>3.0000000000000001E-5</v>
      </c>
      <c r="O124" s="171">
        <f>ROUND(E124*N124,2)</f>
        <v>0</v>
      </c>
      <c r="P124" s="171">
        <v>0</v>
      </c>
      <c r="Q124" s="171">
        <f>ROUND(E124*P124,2)</f>
        <v>0</v>
      </c>
      <c r="R124" s="171" t="s">
        <v>233</v>
      </c>
      <c r="S124" s="171" t="s">
        <v>133</v>
      </c>
      <c r="T124" s="172" t="s">
        <v>133</v>
      </c>
      <c r="U124" s="156">
        <v>0.3</v>
      </c>
      <c r="V124" s="156">
        <f>ROUND(E124*U124,2)</f>
        <v>0.3</v>
      </c>
      <c r="W124" s="156"/>
      <c r="X124" s="156" t="s">
        <v>153</v>
      </c>
      <c r="Y124" s="147"/>
      <c r="Z124" s="147"/>
      <c r="AA124" s="147"/>
      <c r="AB124" s="147"/>
      <c r="AC124" s="147"/>
      <c r="AD124" s="147"/>
      <c r="AE124" s="147"/>
      <c r="AF124" s="147"/>
      <c r="AG124" s="147" t="s">
        <v>154</v>
      </c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  <c r="BB124" s="147"/>
      <c r="BC124" s="147"/>
      <c r="BD124" s="147"/>
      <c r="BE124" s="147"/>
      <c r="BF124" s="147"/>
      <c r="BG124" s="147"/>
      <c r="BH124" s="147"/>
    </row>
    <row r="125" spans="1:60" outlineLevel="1" x14ac:dyDescent="0.2">
      <c r="A125" s="154"/>
      <c r="B125" s="155"/>
      <c r="C125" s="248" t="s">
        <v>244</v>
      </c>
      <c r="D125" s="249"/>
      <c r="E125" s="249"/>
      <c r="F125" s="249"/>
      <c r="G125" s="249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47"/>
      <c r="Z125" s="147"/>
      <c r="AA125" s="147"/>
      <c r="AB125" s="147"/>
      <c r="AC125" s="147"/>
      <c r="AD125" s="147"/>
      <c r="AE125" s="147"/>
      <c r="AF125" s="147"/>
      <c r="AG125" s="147" t="s">
        <v>156</v>
      </c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147"/>
    </row>
    <row r="126" spans="1:60" outlineLevel="1" x14ac:dyDescent="0.2">
      <c r="A126" s="154"/>
      <c r="B126" s="155"/>
      <c r="C126" s="176" t="s">
        <v>272</v>
      </c>
      <c r="D126" s="157"/>
      <c r="E126" s="158">
        <v>1</v>
      </c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47"/>
      <c r="Z126" s="147"/>
      <c r="AA126" s="147"/>
      <c r="AB126" s="147"/>
      <c r="AC126" s="147"/>
      <c r="AD126" s="147"/>
      <c r="AE126" s="147"/>
      <c r="AF126" s="147"/>
      <c r="AG126" s="147" t="s">
        <v>129</v>
      </c>
      <c r="AH126" s="147">
        <v>0</v>
      </c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  <c r="BB126" s="147"/>
      <c r="BC126" s="147"/>
      <c r="BD126" s="147"/>
      <c r="BE126" s="147"/>
      <c r="BF126" s="147"/>
      <c r="BG126" s="147"/>
      <c r="BH126" s="147"/>
    </row>
    <row r="127" spans="1:60" outlineLevel="1" x14ac:dyDescent="0.2">
      <c r="A127" s="154"/>
      <c r="B127" s="155"/>
      <c r="C127" s="239"/>
      <c r="D127" s="240"/>
      <c r="E127" s="240"/>
      <c r="F127" s="240"/>
      <c r="G127" s="240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47"/>
      <c r="Z127" s="147"/>
      <c r="AA127" s="147"/>
      <c r="AB127" s="147"/>
      <c r="AC127" s="147"/>
      <c r="AD127" s="147"/>
      <c r="AE127" s="147"/>
      <c r="AF127" s="147"/>
      <c r="AG127" s="147" t="s">
        <v>130</v>
      </c>
      <c r="AH127" s="147"/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</row>
    <row r="128" spans="1:60" ht="22.5" outlineLevel="1" x14ac:dyDescent="0.2">
      <c r="A128" s="166">
        <v>29</v>
      </c>
      <c r="B128" s="167" t="s">
        <v>273</v>
      </c>
      <c r="C128" s="175" t="s">
        <v>274</v>
      </c>
      <c r="D128" s="168" t="s">
        <v>260</v>
      </c>
      <c r="E128" s="169">
        <v>4</v>
      </c>
      <c r="F128" s="170"/>
      <c r="G128" s="171">
        <f>ROUND(E128*F128,2)</f>
        <v>0</v>
      </c>
      <c r="H128" s="170"/>
      <c r="I128" s="171">
        <f>ROUND(E128*H128,2)</f>
        <v>0</v>
      </c>
      <c r="J128" s="170"/>
      <c r="K128" s="171">
        <f>ROUND(E128*J128,2)</f>
        <v>0</v>
      </c>
      <c r="L128" s="171">
        <v>21</v>
      </c>
      <c r="M128" s="171">
        <f>G128*(1+L128/100)</f>
        <v>0</v>
      </c>
      <c r="N128" s="171">
        <v>1.0000000000000001E-5</v>
      </c>
      <c r="O128" s="171">
        <f>ROUND(E128*N128,2)</f>
        <v>0</v>
      </c>
      <c r="P128" s="171">
        <v>0</v>
      </c>
      <c r="Q128" s="171">
        <f>ROUND(E128*P128,2)</f>
        <v>0</v>
      </c>
      <c r="R128" s="171" t="s">
        <v>233</v>
      </c>
      <c r="S128" s="171" t="s">
        <v>133</v>
      </c>
      <c r="T128" s="172" t="s">
        <v>133</v>
      </c>
      <c r="U128" s="156">
        <v>0.18</v>
      </c>
      <c r="V128" s="156">
        <f>ROUND(E128*U128,2)</f>
        <v>0.72</v>
      </c>
      <c r="W128" s="156"/>
      <c r="X128" s="156" t="s">
        <v>153</v>
      </c>
      <c r="Y128" s="147"/>
      <c r="Z128" s="147"/>
      <c r="AA128" s="147"/>
      <c r="AB128" s="147"/>
      <c r="AC128" s="147"/>
      <c r="AD128" s="147"/>
      <c r="AE128" s="147"/>
      <c r="AF128" s="147"/>
      <c r="AG128" s="147" t="s">
        <v>154</v>
      </c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  <c r="BB128" s="147"/>
      <c r="BC128" s="147"/>
      <c r="BD128" s="147"/>
      <c r="BE128" s="147"/>
      <c r="BF128" s="147"/>
      <c r="BG128" s="147"/>
      <c r="BH128" s="147"/>
    </row>
    <row r="129" spans="1:60" outlineLevel="1" x14ac:dyDescent="0.2">
      <c r="A129" s="154"/>
      <c r="B129" s="155"/>
      <c r="C129" s="248" t="s">
        <v>244</v>
      </c>
      <c r="D129" s="249"/>
      <c r="E129" s="249"/>
      <c r="F129" s="249"/>
      <c r="G129" s="249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47"/>
      <c r="Z129" s="147"/>
      <c r="AA129" s="147"/>
      <c r="AB129" s="147"/>
      <c r="AC129" s="147"/>
      <c r="AD129" s="147"/>
      <c r="AE129" s="147"/>
      <c r="AF129" s="147"/>
      <c r="AG129" s="147" t="s">
        <v>156</v>
      </c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</row>
    <row r="130" spans="1:60" outlineLevel="1" x14ac:dyDescent="0.2">
      <c r="A130" s="154"/>
      <c r="B130" s="155"/>
      <c r="C130" s="176" t="s">
        <v>275</v>
      </c>
      <c r="D130" s="157"/>
      <c r="E130" s="158">
        <v>4</v>
      </c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47"/>
      <c r="Z130" s="147"/>
      <c r="AA130" s="147"/>
      <c r="AB130" s="147"/>
      <c r="AC130" s="147"/>
      <c r="AD130" s="147"/>
      <c r="AE130" s="147"/>
      <c r="AF130" s="147"/>
      <c r="AG130" s="147" t="s">
        <v>129</v>
      </c>
      <c r="AH130" s="147">
        <v>0</v>
      </c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147"/>
      <c r="BD130" s="147"/>
      <c r="BE130" s="147"/>
      <c r="BF130" s="147"/>
      <c r="BG130" s="147"/>
      <c r="BH130" s="147"/>
    </row>
    <row r="131" spans="1:60" outlineLevel="1" x14ac:dyDescent="0.2">
      <c r="A131" s="154"/>
      <c r="B131" s="155"/>
      <c r="C131" s="239"/>
      <c r="D131" s="240"/>
      <c r="E131" s="240"/>
      <c r="F131" s="240"/>
      <c r="G131" s="240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47"/>
      <c r="Z131" s="147"/>
      <c r="AA131" s="147"/>
      <c r="AB131" s="147"/>
      <c r="AC131" s="147"/>
      <c r="AD131" s="147"/>
      <c r="AE131" s="147"/>
      <c r="AF131" s="147"/>
      <c r="AG131" s="147" t="s">
        <v>130</v>
      </c>
      <c r="AH131" s="147"/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</row>
    <row r="132" spans="1:60" ht="22.5" outlineLevel="1" x14ac:dyDescent="0.2">
      <c r="A132" s="166">
        <v>30</v>
      </c>
      <c r="B132" s="167" t="s">
        <v>276</v>
      </c>
      <c r="C132" s="175" t="s">
        <v>277</v>
      </c>
      <c r="D132" s="168" t="s">
        <v>260</v>
      </c>
      <c r="E132" s="169">
        <v>1.01</v>
      </c>
      <c r="F132" s="170"/>
      <c r="G132" s="171">
        <f>ROUND(E132*F132,2)</f>
        <v>0</v>
      </c>
      <c r="H132" s="170"/>
      <c r="I132" s="171">
        <f>ROUND(E132*H132,2)</f>
        <v>0</v>
      </c>
      <c r="J132" s="170"/>
      <c r="K132" s="171">
        <f>ROUND(E132*J132,2)</f>
        <v>0</v>
      </c>
      <c r="L132" s="171">
        <v>21</v>
      </c>
      <c r="M132" s="171">
        <f>G132*(1+L132/100)</f>
        <v>0</v>
      </c>
      <c r="N132" s="171">
        <v>0.20796000000000001</v>
      </c>
      <c r="O132" s="171">
        <f>ROUND(E132*N132,2)</f>
        <v>0.21</v>
      </c>
      <c r="P132" s="171">
        <v>0</v>
      </c>
      <c r="Q132" s="171">
        <f>ROUND(E132*P132,2)</f>
        <v>0</v>
      </c>
      <c r="R132" s="171" t="s">
        <v>233</v>
      </c>
      <c r="S132" s="171" t="s">
        <v>133</v>
      </c>
      <c r="T132" s="172" t="s">
        <v>133</v>
      </c>
      <c r="U132" s="156">
        <v>1.3</v>
      </c>
      <c r="V132" s="156">
        <f>ROUND(E132*U132,2)</f>
        <v>1.31</v>
      </c>
      <c r="W132" s="156"/>
      <c r="X132" s="156" t="s">
        <v>153</v>
      </c>
      <c r="Y132" s="147"/>
      <c r="Z132" s="147"/>
      <c r="AA132" s="147"/>
      <c r="AB132" s="147"/>
      <c r="AC132" s="147"/>
      <c r="AD132" s="147"/>
      <c r="AE132" s="147"/>
      <c r="AF132" s="147"/>
      <c r="AG132" s="147" t="s">
        <v>154</v>
      </c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</row>
    <row r="133" spans="1:60" outlineLevel="1" x14ac:dyDescent="0.2">
      <c r="A133" s="154"/>
      <c r="B133" s="155"/>
      <c r="C133" s="176" t="s">
        <v>278</v>
      </c>
      <c r="D133" s="157"/>
      <c r="E133" s="158">
        <v>1.01</v>
      </c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  <c r="Y133" s="147"/>
      <c r="Z133" s="147"/>
      <c r="AA133" s="147"/>
      <c r="AB133" s="147"/>
      <c r="AC133" s="147"/>
      <c r="AD133" s="147"/>
      <c r="AE133" s="147"/>
      <c r="AF133" s="147"/>
      <c r="AG133" s="147" t="s">
        <v>129</v>
      </c>
      <c r="AH133" s="147">
        <v>0</v>
      </c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  <c r="BB133" s="147"/>
      <c r="BC133" s="147"/>
      <c r="BD133" s="147"/>
      <c r="BE133" s="147"/>
      <c r="BF133" s="147"/>
      <c r="BG133" s="147"/>
      <c r="BH133" s="147"/>
    </row>
    <row r="134" spans="1:60" outlineLevel="1" x14ac:dyDescent="0.2">
      <c r="A134" s="154"/>
      <c r="B134" s="155"/>
      <c r="C134" s="239"/>
      <c r="D134" s="240"/>
      <c r="E134" s="240"/>
      <c r="F134" s="240"/>
      <c r="G134" s="240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  <c r="Y134" s="147"/>
      <c r="Z134" s="147"/>
      <c r="AA134" s="147"/>
      <c r="AB134" s="147"/>
      <c r="AC134" s="147"/>
      <c r="AD134" s="147"/>
      <c r="AE134" s="147"/>
      <c r="AF134" s="147"/>
      <c r="AG134" s="147" t="s">
        <v>130</v>
      </c>
      <c r="AH134" s="147"/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  <c r="BB134" s="147"/>
      <c r="BC134" s="147"/>
      <c r="BD134" s="147"/>
      <c r="BE134" s="147"/>
      <c r="BF134" s="147"/>
      <c r="BG134" s="147"/>
      <c r="BH134" s="147"/>
    </row>
    <row r="135" spans="1:60" ht="22.5" outlineLevel="1" x14ac:dyDescent="0.2">
      <c r="A135" s="166">
        <v>31</v>
      </c>
      <c r="B135" s="167" t="s">
        <v>279</v>
      </c>
      <c r="C135" s="175" t="s">
        <v>280</v>
      </c>
      <c r="D135" s="168" t="s">
        <v>260</v>
      </c>
      <c r="E135" s="169">
        <v>1.01</v>
      </c>
      <c r="F135" s="170"/>
      <c r="G135" s="171">
        <f>ROUND(E135*F135,2)</f>
        <v>0</v>
      </c>
      <c r="H135" s="170"/>
      <c r="I135" s="171">
        <f>ROUND(E135*H135,2)</f>
        <v>0</v>
      </c>
      <c r="J135" s="170"/>
      <c r="K135" s="171">
        <f>ROUND(E135*J135,2)</f>
        <v>0</v>
      </c>
      <c r="L135" s="171">
        <v>21</v>
      </c>
      <c r="M135" s="171">
        <f>G135*(1+L135/100)</f>
        <v>0</v>
      </c>
      <c r="N135" s="171">
        <v>0.45743</v>
      </c>
      <c r="O135" s="171">
        <f>ROUND(E135*N135,2)</f>
        <v>0.46</v>
      </c>
      <c r="P135" s="171">
        <v>0</v>
      </c>
      <c r="Q135" s="171">
        <f>ROUND(E135*P135,2)</f>
        <v>0</v>
      </c>
      <c r="R135" s="171"/>
      <c r="S135" s="171" t="s">
        <v>133</v>
      </c>
      <c r="T135" s="172" t="s">
        <v>133</v>
      </c>
      <c r="U135" s="156">
        <v>1.3</v>
      </c>
      <c r="V135" s="156">
        <f>ROUND(E135*U135,2)</f>
        <v>1.31</v>
      </c>
      <c r="W135" s="156"/>
      <c r="X135" s="156" t="s">
        <v>153</v>
      </c>
      <c r="Y135" s="147"/>
      <c r="Z135" s="147"/>
      <c r="AA135" s="147"/>
      <c r="AB135" s="147"/>
      <c r="AC135" s="147"/>
      <c r="AD135" s="147"/>
      <c r="AE135" s="147"/>
      <c r="AF135" s="147"/>
      <c r="AG135" s="147" t="s">
        <v>154</v>
      </c>
      <c r="AH135" s="147"/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</row>
    <row r="136" spans="1:60" outlineLevel="1" x14ac:dyDescent="0.2">
      <c r="A136" s="154"/>
      <c r="B136" s="155"/>
      <c r="C136" s="176" t="s">
        <v>281</v>
      </c>
      <c r="D136" s="157"/>
      <c r="E136" s="158">
        <v>1.01</v>
      </c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47"/>
      <c r="Z136" s="147"/>
      <c r="AA136" s="147"/>
      <c r="AB136" s="147"/>
      <c r="AC136" s="147"/>
      <c r="AD136" s="147"/>
      <c r="AE136" s="147"/>
      <c r="AF136" s="147"/>
      <c r="AG136" s="147" t="s">
        <v>129</v>
      </c>
      <c r="AH136" s="147">
        <v>0</v>
      </c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  <c r="BB136" s="147"/>
      <c r="BC136" s="147"/>
      <c r="BD136" s="147"/>
      <c r="BE136" s="147"/>
      <c r="BF136" s="147"/>
      <c r="BG136" s="147"/>
      <c r="BH136" s="147"/>
    </row>
    <row r="137" spans="1:60" outlineLevel="1" x14ac:dyDescent="0.2">
      <c r="A137" s="154"/>
      <c r="B137" s="155"/>
      <c r="C137" s="239"/>
      <c r="D137" s="240"/>
      <c r="E137" s="240"/>
      <c r="F137" s="240"/>
      <c r="G137" s="240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47"/>
      <c r="Z137" s="147"/>
      <c r="AA137" s="147"/>
      <c r="AB137" s="147"/>
      <c r="AC137" s="147"/>
      <c r="AD137" s="147"/>
      <c r="AE137" s="147"/>
      <c r="AF137" s="147"/>
      <c r="AG137" s="147" t="s">
        <v>130</v>
      </c>
      <c r="AH137" s="147"/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  <c r="AS137" s="147"/>
      <c r="AT137" s="147"/>
      <c r="AU137" s="147"/>
      <c r="AV137" s="147"/>
      <c r="AW137" s="147"/>
      <c r="AX137" s="147"/>
      <c r="AY137" s="147"/>
      <c r="AZ137" s="147"/>
      <c r="BA137" s="147"/>
      <c r="BB137" s="147"/>
      <c r="BC137" s="147"/>
      <c r="BD137" s="147"/>
      <c r="BE137" s="147"/>
      <c r="BF137" s="147"/>
      <c r="BG137" s="147"/>
      <c r="BH137" s="147"/>
    </row>
    <row r="138" spans="1:60" ht="22.5" outlineLevel="1" x14ac:dyDescent="0.2">
      <c r="A138" s="166">
        <v>32</v>
      </c>
      <c r="B138" s="167" t="s">
        <v>282</v>
      </c>
      <c r="C138" s="175" t="s">
        <v>283</v>
      </c>
      <c r="D138" s="168" t="s">
        <v>260</v>
      </c>
      <c r="E138" s="169">
        <v>1</v>
      </c>
      <c r="F138" s="170"/>
      <c r="G138" s="171">
        <f>ROUND(E138*F138,2)</f>
        <v>0</v>
      </c>
      <c r="H138" s="170"/>
      <c r="I138" s="171">
        <f>ROUND(E138*H138,2)</f>
        <v>0</v>
      </c>
      <c r="J138" s="170"/>
      <c r="K138" s="171">
        <f>ROUND(E138*J138,2)</f>
        <v>0</v>
      </c>
      <c r="L138" s="171">
        <v>21</v>
      </c>
      <c r="M138" s="171">
        <f>G138*(1+L138/100)</f>
        <v>0</v>
      </c>
      <c r="N138" s="171">
        <v>1.7479999999999999E-2</v>
      </c>
      <c r="O138" s="171">
        <f>ROUND(E138*N138,2)</f>
        <v>0.02</v>
      </c>
      <c r="P138" s="171">
        <v>0</v>
      </c>
      <c r="Q138" s="171">
        <f>ROUND(E138*P138,2)</f>
        <v>0</v>
      </c>
      <c r="R138" s="171" t="s">
        <v>233</v>
      </c>
      <c r="S138" s="171" t="s">
        <v>133</v>
      </c>
      <c r="T138" s="172" t="s">
        <v>133</v>
      </c>
      <c r="U138" s="156">
        <v>0.68</v>
      </c>
      <c r="V138" s="156">
        <f>ROUND(E138*U138,2)</f>
        <v>0.68</v>
      </c>
      <c r="W138" s="156"/>
      <c r="X138" s="156" t="s">
        <v>153</v>
      </c>
      <c r="Y138" s="147"/>
      <c r="Z138" s="147"/>
      <c r="AA138" s="147"/>
      <c r="AB138" s="147"/>
      <c r="AC138" s="147"/>
      <c r="AD138" s="147"/>
      <c r="AE138" s="147"/>
      <c r="AF138" s="147"/>
      <c r="AG138" s="147" t="s">
        <v>154</v>
      </c>
      <c r="AH138" s="14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  <c r="BB138" s="147"/>
      <c r="BC138" s="147"/>
      <c r="BD138" s="147"/>
      <c r="BE138" s="147"/>
      <c r="BF138" s="147"/>
      <c r="BG138" s="147"/>
      <c r="BH138" s="147"/>
    </row>
    <row r="139" spans="1:60" outlineLevel="1" x14ac:dyDescent="0.2">
      <c r="A139" s="154"/>
      <c r="B139" s="155"/>
      <c r="C139" s="176" t="s">
        <v>284</v>
      </c>
      <c r="D139" s="157"/>
      <c r="E139" s="158">
        <v>1</v>
      </c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47"/>
      <c r="Z139" s="147"/>
      <c r="AA139" s="147"/>
      <c r="AB139" s="147"/>
      <c r="AC139" s="147"/>
      <c r="AD139" s="147"/>
      <c r="AE139" s="147"/>
      <c r="AF139" s="147"/>
      <c r="AG139" s="147" t="s">
        <v>129</v>
      </c>
      <c r="AH139" s="147">
        <v>0</v>
      </c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  <c r="BB139" s="147"/>
      <c r="BC139" s="147"/>
      <c r="BD139" s="147"/>
      <c r="BE139" s="147"/>
      <c r="BF139" s="147"/>
      <c r="BG139" s="147"/>
      <c r="BH139" s="147"/>
    </row>
    <row r="140" spans="1:60" outlineLevel="1" x14ac:dyDescent="0.2">
      <c r="A140" s="154"/>
      <c r="B140" s="155"/>
      <c r="C140" s="239"/>
      <c r="D140" s="240"/>
      <c r="E140" s="240"/>
      <c r="F140" s="240"/>
      <c r="G140" s="240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  <c r="Y140" s="147"/>
      <c r="Z140" s="147"/>
      <c r="AA140" s="147"/>
      <c r="AB140" s="147"/>
      <c r="AC140" s="147"/>
      <c r="AD140" s="147"/>
      <c r="AE140" s="147"/>
      <c r="AF140" s="147"/>
      <c r="AG140" s="147" t="s">
        <v>130</v>
      </c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  <c r="BB140" s="147"/>
      <c r="BC140" s="147"/>
      <c r="BD140" s="147"/>
      <c r="BE140" s="147"/>
      <c r="BF140" s="147"/>
      <c r="BG140" s="147"/>
      <c r="BH140" s="147"/>
    </row>
    <row r="141" spans="1:60" ht="22.5" outlineLevel="1" x14ac:dyDescent="0.2">
      <c r="A141" s="166">
        <v>33</v>
      </c>
      <c r="B141" s="167" t="s">
        <v>285</v>
      </c>
      <c r="C141" s="175" t="s">
        <v>286</v>
      </c>
      <c r="D141" s="168" t="s">
        <v>260</v>
      </c>
      <c r="E141" s="169">
        <v>1.03</v>
      </c>
      <c r="F141" s="170"/>
      <c r="G141" s="171">
        <f>ROUND(E141*F141,2)</f>
        <v>0</v>
      </c>
      <c r="H141" s="170"/>
      <c r="I141" s="171">
        <f>ROUND(E141*H141,2)</f>
        <v>0</v>
      </c>
      <c r="J141" s="170"/>
      <c r="K141" s="171">
        <f>ROUND(E141*J141,2)</f>
        <v>0</v>
      </c>
      <c r="L141" s="171">
        <v>21</v>
      </c>
      <c r="M141" s="171">
        <f>G141*(1+L141/100)</f>
        <v>0</v>
      </c>
      <c r="N141" s="171">
        <v>8.4999999999999995E-4</v>
      </c>
      <c r="O141" s="171">
        <f>ROUND(E141*N141,2)</f>
        <v>0</v>
      </c>
      <c r="P141" s="171">
        <v>0</v>
      </c>
      <c r="Q141" s="171">
        <f>ROUND(E141*P141,2)</f>
        <v>0</v>
      </c>
      <c r="R141" s="171" t="s">
        <v>212</v>
      </c>
      <c r="S141" s="171" t="s">
        <v>133</v>
      </c>
      <c r="T141" s="172" t="s">
        <v>133</v>
      </c>
      <c r="U141" s="156">
        <v>0</v>
      </c>
      <c r="V141" s="156">
        <f>ROUND(E141*U141,2)</f>
        <v>0</v>
      </c>
      <c r="W141" s="156"/>
      <c r="X141" s="156" t="s">
        <v>213</v>
      </c>
      <c r="Y141" s="147"/>
      <c r="Z141" s="147"/>
      <c r="AA141" s="147"/>
      <c r="AB141" s="147"/>
      <c r="AC141" s="147"/>
      <c r="AD141" s="147"/>
      <c r="AE141" s="147"/>
      <c r="AF141" s="147"/>
      <c r="AG141" s="147" t="s">
        <v>214</v>
      </c>
      <c r="AH141" s="147"/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  <c r="BB141" s="147"/>
      <c r="BC141" s="147"/>
      <c r="BD141" s="147"/>
      <c r="BE141" s="147"/>
      <c r="BF141" s="147"/>
      <c r="BG141" s="147"/>
      <c r="BH141" s="147"/>
    </row>
    <row r="142" spans="1:60" outlineLevel="1" x14ac:dyDescent="0.2">
      <c r="A142" s="154"/>
      <c r="B142" s="155"/>
      <c r="C142" s="176" t="s">
        <v>287</v>
      </c>
      <c r="D142" s="157"/>
      <c r="E142" s="158">
        <v>1.03</v>
      </c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  <c r="Y142" s="147"/>
      <c r="Z142" s="147"/>
      <c r="AA142" s="147"/>
      <c r="AB142" s="147"/>
      <c r="AC142" s="147"/>
      <c r="AD142" s="147"/>
      <c r="AE142" s="147"/>
      <c r="AF142" s="147"/>
      <c r="AG142" s="147" t="s">
        <v>129</v>
      </c>
      <c r="AH142" s="147">
        <v>0</v>
      </c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  <c r="BB142" s="147"/>
      <c r="BC142" s="147"/>
      <c r="BD142" s="147"/>
      <c r="BE142" s="147"/>
      <c r="BF142" s="147"/>
      <c r="BG142" s="147"/>
      <c r="BH142" s="147"/>
    </row>
    <row r="143" spans="1:60" outlineLevel="1" x14ac:dyDescent="0.2">
      <c r="A143" s="154"/>
      <c r="B143" s="155"/>
      <c r="C143" s="239"/>
      <c r="D143" s="240"/>
      <c r="E143" s="240"/>
      <c r="F143" s="240"/>
      <c r="G143" s="240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  <c r="Y143" s="147"/>
      <c r="Z143" s="147"/>
      <c r="AA143" s="147"/>
      <c r="AB143" s="147"/>
      <c r="AC143" s="147"/>
      <c r="AD143" s="147"/>
      <c r="AE143" s="147"/>
      <c r="AF143" s="147"/>
      <c r="AG143" s="147" t="s">
        <v>130</v>
      </c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  <c r="BB143" s="147"/>
      <c r="BC143" s="147"/>
      <c r="BD143" s="147"/>
      <c r="BE143" s="147"/>
      <c r="BF143" s="147"/>
      <c r="BG143" s="147"/>
      <c r="BH143" s="147"/>
    </row>
    <row r="144" spans="1:60" ht="22.5" outlineLevel="1" x14ac:dyDescent="0.2">
      <c r="A144" s="166">
        <v>34</v>
      </c>
      <c r="B144" s="167" t="s">
        <v>288</v>
      </c>
      <c r="C144" s="175" t="s">
        <v>289</v>
      </c>
      <c r="D144" s="168" t="s">
        <v>260</v>
      </c>
      <c r="E144" s="169">
        <v>6.18</v>
      </c>
      <c r="F144" s="170"/>
      <c r="G144" s="171">
        <f>ROUND(E144*F144,2)</f>
        <v>0</v>
      </c>
      <c r="H144" s="170"/>
      <c r="I144" s="171">
        <f>ROUND(E144*H144,2)</f>
        <v>0</v>
      </c>
      <c r="J144" s="170"/>
      <c r="K144" s="171">
        <f>ROUND(E144*J144,2)</f>
        <v>0</v>
      </c>
      <c r="L144" s="171">
        <v>21</v>
      </c>
      <c r="M144" s="171">
        <f>G144*(1+L144/100)</f>
        <v>0</v>
      </c>
      <c r="N144" s="171">
        <v>1.6999999999999999E-3</v>
      </c>
      <c r="O144" s="171">
        <f>ROUND(E144*N144,2)</f>
        <v>0.01</v>
      </c>
      <c r="P144" s="171">
        <v>0</v>
      </c>
      <c r="Q144" s="171">
        <f>ROUND(E144*P144,2)</f>
        <v>0</v>
      </c>
      <c r="R144" s="171" t="s">
        <v>212</v>
      </c>
      <c r="S144" s="171" t="s">
        <v>133</v>
      </c>
      <c r="T144" s="172" t="s">
        <v>133</v>
      </c>
      <c r="U144" s="156">
        <v>0</v>
      </c>
      <c r="V144" s="156">
        <f>ROUND(E144*U144,2)</f>
        <v>0</v>
      </c>
      <c r="W144" s="156"/>
      <c r="X144" s="156" t="s">
        <v>213</v>
      </c>
      <c r="Y144" s="147"/>
      <c r="Z144" s="147"/>
      <c r="AA144" s="147"/>
      <c r="AB144" s="147"/>
      <c r="AC144" s="147"/>
      <c r="AD144" s="147"/>
      <c r="AE144" s="147"/>
      <c r="AF144" s="147"/>
      <c r="AG144" s="147" t="s">
        <v>214</v>
      </c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  <c r="BB144" s="147"/>
      <c r="BC144" s="147"/>
      <c r="BD144" s="147"/>
      <c r="BE144" s="147"/>
      <c r="BF144" s="147"/>
      <c r="BG144" s="147"/>
      <c r="BH144" s="147"/>
    </row>
    <row r="145" spans="1:60" outlineLevel="1" x14ac:dyDescent="0.2">
      <c r="A145" s="154"/>
      <c r="B145" s="155"/>
      <c r="C145" s="176" t="s">
        <v>290</v>
      </c>
      <c r="D145" s="157"/>
      <c r="E145" s="158">
        <v>6.18</v>
      </c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47"/>
      <c r="Z145" s="147"/>
      <c r="AA145" s="147"/>
      <c r="AB145" s="147"/>
      <c r="AC145" s="147"/>
      <c r="AD145" s="147"/>
      <c r="AE145" s="147"/>
      <c r="AF145" s="147"/>
      <c r="AG145" s="147" t="s">
        <v>129</v>
      </c>
      <c r="AH145" s="147">
        <v>0</v>
      </c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  <c r="BB145" s="147"/>
      <c r="BC145" s="147"/>
      <c r="BD145" s="147"/>
      <c r="BE145" s="147"/>
      <c r="BF145" s="147"/>
      <c r="BG145" s="147"/>
      <c r="BH145" s="147"/>
    </row>
    <row r="146" spans="1:60" outlineLevel="1" x14ac:dyDescent="0.2">
      <c r="A146" s="154"/>
      <c r="B146" s="155"/>
      <c r="C146" s="239"/>
      <c r="D146" s="240"/>
      <c r="E146" s="240"/>
      <c r="F146" s="240"/>
      <c r="G146" s="240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47"/>
      <c r="Z146" s="147"/>
      <c r="AA146" s="147"/>
      <c r="AB146" s="147"/>
      <c r="AC146" s="147"/>
      <c r="AD146" s="147"/>
      <c r="AE146" s="147"/>
      <c r="AF146" s="147"/>
      <c r="AG146" s="147" t="s">
        <v>130</v>
      </c>
      <c r="AH146" s="147"/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  <c r="BB146" s="147"/>
      <c r="BC146" s="147"/>
      <c r="BD146" s="147"/>
      <c r="BE146" s="147"/>
      <c r="BF146" s="147"/>
      <c r="BG146" s="147"/>
      <c r="BH146" s="147"/>
    </row>
    <row r="147" spans="1:60" ht="22.5" outlineLevel="1" x14ac:dyDescent="0.2">
      <c r="A147" s="166">
        <v>35</v>
      </c>
      <c r="B147" s="167" t="s">
        <v>291</v>
      </c>
      <c r="C147" s="175" t="s">
        <v>292</v>
      </c>
      <c r="D147" s="168" t="s">
        <v>260</v>
      </c>
      <c r="E147" s="169">
        <v>3.09</v>
      </c>
      <c r="F147" s="170"/>
      <c r="G147" s="171">
        <f>ROUND(E147*F147,2)</f>
        <v>0</v>
      </c>
      <c r="H147" s="170"/>
      <c r="I147" s="171">
        <f>ROUND(E147*H147,2)</f>
        <v>0</v>
      </c>
      <c r="J147" s="170"/>
      <c r="K147" s="171">
        <f>ROUND(E147*J147,2)</f>
        <v>0</v>
      </c>
      <c r="L147" s="171">
        <v>21</v>
      </c>
      <c r="M147" s="171">
        <f>G147*(1+L147/100)</f>
        <v>0</v>
      </c>
      <c r="N147" s="171">
        <v>5.1000000000000004E-3</v>
      </c>
      <c r="O147" s="171">
        <f>ROUND(E147*N147,2)</f>
        <v>0.02</v>
      </c>
      <c r="P147" s="171">
        <v>0</v>
      </c>
      <c r="Q147" s="171">
        <f>ROUND(E147*P147,2)</f>
        <v>0</v>
      </c>
      <c r="R147" s="171" t="s">
        <v>212</v>
      </c>
      <c r="S147" s="171" t="s">
        <v>133</v>
      </c>
      <c r="T147" s="172" t="s">
        <v>133</v>
      </c>
      <c r="U147" s="156">
        <v>0</v>
      </c>
      <c r="V147" s="156">
        <f>ROUND(E147*U147,2)</f>
        <v>0</v>
      </c>
      <c r="W147" s="156"/>
      <c r="X147" s="156" t="s">
        <v>213</v>
      </c>
      <c r="Y147" s="147"/>
      <c r="Z147" s="147"/>
      <c r="AA147" s="147"/>
      <c r="AB147" s="147"/>
      <c r="AC147" s="147"/>
      <c r="AD147" s="147"/>
      <c r="AE147" s="147"/>
      <c r="AF147" s="147"/>
      <c r="AG147" s="147" t="s">
        <v>214</v>
      </c>
      <c r="AH147" s="147"/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  <c r="BB147" s="147"/>
      <c r="BC147" s="147"/>
      <c r="BD147" s="147"/>
      <c r="BE147" s="147"/>
      <c r="BF147" s="147"/>
      <c r="BG147" s="147"/>
      <c r="BH147" s="147"/>
    </row>
    <row r="148" spans="1:60" outlineLevel="1" x14ac:dyDescent="0.2">
      <c r="A148" s="154"/>
      <c r="B148" s="155"/>
      <c r="C148" s="176" t="s">
        <v>293</v>
      </c>
      <c r="D148" s="157"/>
      <c r="E148" s="158">
        <v>3.09</v>
      </c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47"/>
      <c r="Z148" s="147"/>
      <c r="AA148" s="147"/>
      <c r="AB148" s="147"/>
      <c r="AC148" s="147"/>
      <c r="AD148" s="147"/>
      <c r="AE148" s="147"/>
      <c r="AF148" s="147"/>
      <c r="AG148" s="147" t="s">
        <v>129</v>
      </c>
      <c r="AH148" s="147">
        <v>0</v>
      </c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  <c r="BB148" s="147"/>
      <c r="BC148" s="147"/>
      <c r="BD148" s="147"/>
      <c r="BE148" s="147"/>
      <c r="BF148" s="147"/>
      <c r="BG148" s="147"/>
      <c r="BH148" s="147"/>
    </row>
    <row r="149" spans="1:60" outlineLevel="1" x14ac:dyDescent="0.2">
      <c r="A149" s="154"/>
      <c r="B149" s="155"/>
      <c r="C149" s="239"/>
      <c r="D149" s="240"/>
      <c r="E149" s="240"/>
      <c r="F149" s="240"/>
      <c r="G149" s="240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  <c r="T149" s="156"/>
      <c r="U149" s="156"/>
      <c r="V149" s="156"/>
      <c r="W149" s="156"/>
      <c r="X149" s="156"/>
      <c r="Y149" s="147"/>
      <c r="Z149" s="147"/>
      <c r="AA149" s="147"/>
      <c r="AB149" s="147"/>
      <c r="AC149" s="147"/>
      <c r="AD149" s="147"/>
      <c r="AE149" s="147"/>
      <c r="AF149" s="147"/>
      <c r="AG149" s="147" t="s">
        <v>130</v>
      </c>
      <c r="AH149" s="147"/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  <c r="BB149" s="147"/>
      <c r="BC149" s="147"/>
      <c r="BD149" s="147"/>
      <c r="BE149" s="147"/>
      <c r="BF149" s="147"/>
      <c r="BG149" s="147"/>
      <c r="BH149" s="147"/>
    </row>
    <row r="150" spans="1:60" ht="22.5" outlineLevel="1" x14ac:dyDescent="0.2">
      <c r="A150" s="166">
        <v>36</v>
      </c>
      <c r="B150" s="167" t="s">
        <v>294</v>
      </c>
      <c r="C150" s="175" t="s">
        <v>295</v>
      </c>
      <c r="D150" s="168" t="s">
        <v>260</v>
      </c>
      <c r="E150" s="169">
        <v>4.12</v>
      </c>
      <c r="F150" s="170"/>
      <c r="G150" s="171">
        <f>ROUND(E150*F150,2)</f>
        <v>0</v>
      </c>
      <c r="H150" s="170"/>
      <c r="I150" s="171">
        <f>ROUND(E150*H150,2)</f>
        <v>0</v>
      </c>
      <c r="J150" s="170"/>
      <c r="K150" s="171">
        <f>ROUND(E150*J150,2)</f>
        <v>0</v>
      </c>
      <c r="L150" s="171">
        <v>21</v>
      </c>
      <c r="M150" s="171">
        <f>G150*(1+L150/100)</f>
        <v>0</v>
      </c>
      <c r="N150" s="171">
        <v>8.5000000000000006E-3</v>
      </c>
      <c r="O150" s="171">
        <f>ROUND(E150*N150,2)</f>
        <v>0.04</v>
      </c>
      <c r="P150" s="171">
        <v>0</v>
      </c>
      <c r="Q150" s="171">
        <f>ROUND(E150*P150,2)</f>
        <v>0</v>
      </c>
      <c r="R150" s="171" t="s">
        <v>212</v>
      </c>
      <c r="S150" s="171" t="s">
        <v>133</v>
      </c>
      <c r="T150" s="172" t="s">
        <v>133</v>
      </c>
      <c r="U150" s="156">
        <v>0</v>
      </c>
      <c r="V150" s="156">
        <f>ROUND(E150*U150,2)</f>
        <v>0</v>
      </c>
      <c r="W150" s="156"/>
      <c r="X150" s="156" t="s">
        <v>213</v>
      </c>
      <c r="Y150" s="147"/>
      <c r="Z150" s="147"/>
      <c r="AA150" s="147"/>
      <c r="AB150" s="147"/>
      <c r="AC150" s="147"/>
      <c r="AD150" s="147"/>
      <c r="AE150" s="147"/>
      <c r="AF150" s="147"/>
      <c r="AG150" s="147" t="s">
        <v>214</v>
      </c>
      <c r="AH150" s="147"/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  <c r="BB150" s="147"/>
      <c r="BC150" s="147"/>
      <c r="BD150" s="147"/>
      <c r="BE150" s="147"/>
      <c r="BF150" s="147"/>
      <c r="BG150" s="147"/>
      <c r="BH150" s="147"/>
    </row>
    <row r="151" spans="1:60" outlineLevel="1" x14ac:dyDescent="0.2">
      <c r="A151" s="154"/>
      <c r="B151" s="155"/>
      <c r="C151" s="176" t="s">
        <v>296</v>
      </c>
      <c r="D151" s="157"/>
      <c r="E151" s="158">
        <v>4.12</v>
      </c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  <c r="X151" s="156"/>
      <c r="Y151" s="147"/>
      <c r="Z151" s="147"/>
      <c r="AA151" s="147"/>
      <c r="AB151" s="147"/>
      <c r="AC151" s="147"/>
      <c r="AD151" s="147"/>
      <c r="AE151" s="147"/>
      <c r="AF151" s="147"/>
      <c r="AG151" s="147" t="s">
        <v>129</v>
      </c>
      <c r="AH151" s="147">
        <v>0</v>
      </c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  <c r="BB151" s="147"/>
      <c r="BC151" s="147"/>
      <c r="BD151" s="147"/>
      <c r="BE151" s="147"/>
      <c r="BF151" s="147"/>
      <c r="BG151" s="147"/>
      <c r="BH151" s="147"/>
    </row>
    <row r="152" spans="1:60" outlineLevel="1" x14ac:dyDescent="0.2">
      <c r="A152" s="154"/>
      <c r="B152" s="155"/>
      <c r="C152" s="239"/>
      <c r="D152" s="240"/>
      <c r="E152" s="240"/>
      <c r="F152" s="240"/>
      <c r="G152" s="240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156"/>
      <c r="V152" s="156"/>
      <c r="W152" s="156"/>
      <c r="X152" s="156"/>
      <c r="Y152" s="147"/>
      <c r="Z152" s="147"/>
      <c r="AA152" s="147"/>
      <c r="AB152" s="147"/>
      <c r="AC152" s="147"/>
      <c r="AD152" s="147"/>
      <c r="AE152" s="147"/>
      <c r="AF152" s="147"/>
      <c r="AG152" s="147" t="s">
        <v>130</v>
      </c>
      <c r="AH152" s="147"/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  <c r="BB152" s="147"/>
      <c r="BC152" s="147"/>
      <c r="BD152" s="147"/>
      <c r="BE152" s="147"/>
      <c r="BF152" s="147"/>
      <c r="BG152" s="147"/>
      <c r="BH152" s="147"/>
    </row>
    <row r="153" spans="1:60" outlineLevel="1" x14ac:dyDescent="0.2">
      <c r="A153" s="166">
        <v>37</v>
      </c>
      <c r="B153" s="167" t="s">
        <v>297</v>
      </c>
      <c r="C153" s="175" t="s">
        <v>298</v>
      </c>
      <c r="D153" s="168" t="s">
        <v>260</v>
      </c>
      <c r="E153" s="169">
        <v>4.0599999999999996</v>
      </c>
      <c r="F153" s="170"/>
      <c r="G153" s="171">
        <f>ROUND(E153*F153,2)</f>
        <v>0</v>
      </c>
      <c r="H153" s="170"/>
      <c r="I153" s="171">
        <f>ROUND(E153*H153,2)</f>
        <v>0</v>
      </c>
      <c r="J153" s="170"/>
      <c r="K153" s="171">
        <f>ROUND(E153*J153,2)</f>
        <v>0</v>
      </c>
      <c r="L153" s="171">
        <v>21</v>
      </c>
      <c r="M153" s="171">
        <f>G153*(1+L153/100)</f>
        <v>0</v>
      </c>
      <c r="N153" s="171">
        <v>3.8000000000000002E-4</v>
      </c>
      <c r="O153" s="171">
        <f>ROUND(E153*N153,2)</f>
        <v>0</v>
      </c>
      <c r="P153" s="171">
        <v>0</v>
      </c>
      <c r="Q153" s="171">
        <f>ROUND(E153*P153,2)</f>
        <v>0</v>
      </c>
      <c r="R153" s="171" t="s">
        <v>212</v>
      </c>
      <c r="S153" s="171" t="s">
        <v>133</v>
      </c>
      <c r="T153" s="172" t="s">
        <v>133</v>
      </c>
      <c r="U153" s="156">
        <v>0</v>
      </c>
      <c r="V153" s="156">
        <f>ROUND(E153*U153,2)</f>
        <v>0</v>
      </c>
      <c r="W153" s="156"/>
      <c r="X153" s="156" t="s">
        <v>213</v>
      </c>
      <c r="Y153" s="147"/>
      <c r="Z153" s="147"/>
      <c r="AA153" s="147"/>
      <c r="AB153" s="147"/>
      <c r="AC153" s="147"/>
      <c r="AD153" s="147"/>
      <c r="AE153" s="147"/>
      <c r="AF153" s="147"/>
      <c r="AG153" s="147" t="s">
        <v>214</v>
      </c>
      <c r="AH153" s="147"/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  <c r="BB153" s="147"/>
      <c r="BC153" s="147"/>
      <c r="BD153" s="147"/>
      <c r="BE153" s="147"/>
      <c r="BF153" s="147"/>
      <c r="BG153" s="147"/>
      <c r="BH153" s="147"/>
    </row>
    <row r="154" spans="1:60" outlineLevel="1" x14ac:dyDescent="0.2">
      <c r="A154" s="154"/>
      <c r="B154" s="155"/>
      <c r="C154" s="176" t="s">
        <v>299</v>
      </c>
      <c r="D154" s="157"/>
      <c r="E154" s="158">
        <v>4.0599999999999996</v>
      </c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  <c r="W154" s="156"/>
      <c r="X154" s="156"/>
      <c r="Y154" s="147"/>
      <c r="Z154" s="147"/>
      <c r="AA154" s="147"/>
      <c r="AB154" s="147"/>
      <c r="AC154" s="147"/>
      <c r="AD154" s="147"/>
      <c r="AE154" s="147"/>
      <c r="AF154" s="147"/>
      <c r="AG154" s="147" t="s">
        <v>129</v>
      </c>
      <c r="AH154" s="147">
        <v>0</v>
      </c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147"/>
      <c r="BD154" s="147"/>
      <c r="BE154" s="147"/>
      <c r="BF154" s="147"/>
      <c r="BG154" s="147"/>
      <c r="BH154" s="147"/>
    </row>
    <row r="155" spans="1:60" outlineLevel="1" x14ac:dyDescent="0.2">
      <c r="A155" s="154"/>
      <c r="B155" s="155"/>
      <c r="C155" s="239"/>
      <c r="D155" s="240"/>
      <c r="E155" s="240"/>
      <c r="F155" s="240"/>
      <c r="G155" s="240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56"/>
      <c r="S155" s="156"/>
      <c r="T155" s="156"/>
      <c r="U155" s="156"/>
      <c r="V155" s="156"/>
      <c r="W155" s="156"/>
      <c r="X155" s="156"/>
      <c r="Y155" s="147"/>
      <c r="Z155" s="147"/>
      <c r="AA155" s="147"/>
      <c r="AB155" s="147"/>
      <c r="AC155" s="147"/>
      <c r="AD155" s="147"/>
      <c r="AE155" s="147"/>
      <c r="AF155" s="147"/>
      <c r="AG155" s="147" t="s">
        <v>130</v>
      </c>
      <c r="AH155" s="147"/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7"/>
      <c r="BB155" s="147"/>
      <c r="BC155" s="147"/>
      <c r="BD155" s="147"/>
      <c r="BE155" s="147"/>
      <c r="BF155" s="147"/>
      <c r="BG155" s="147"/>
      <c r="BH155" s="147"/>
    </row>
    <row r="156" spans="1:60" ht="22.5" outlineLevel="1" x14ac:dyDescent="0.2">
      <c r="A156" s="166">
        <v>38</v>
      </c>
      <c r="B156" s="167" t="s">
        <v>300</v>
      </c>
      <c r="C156" s="175" t="s">
        <v>301</v>
      </c>
      <c r="D156" s="168" t="s">
        <v>260</v>
      </c>
      <c r="E156" s="169">
        <v>1.0149999999999999</v>
      </c>
      <c r="F156" s="170"/>
      <c r="G156" s="171">
        <f>ROUND(E156*F156,2)</f>
        <v>0</v>
      </c>
      <c r="H156" s="170"/>
      <c r="I156" s="171">
        <f>ROUND(E156*H156,2)</f>
        <v>0</v>
      </c>
      <c r="J156" s="170"/>
      <c r="K156" s="171">
        <f>ROUND(E156*J156,2)</f>
        <v>0</v>
      </c>
      <c r="L156" s="171">
        <v>21</v>
      </c>
      <c r="M156" s="171">
        <f>G156*(1+L156/100)</f>
        <v>0</v>
      </c>
      <c r="N156" s="171">
        <v>8.4999999999999995E-4</v>
      </c>
      <c r="O156" s="171">
        <f>ROUND(E156*N156,2)</f>
        <v>0</v>
      </c>
      <c r="P156" s="171">
        <v>0</v>
      </c>
      <c r="Q156" s="171">
        <f>ROUND(E156*P156,2)</f>
        <v>0</v>
      </c>
      <c r="R156" s="171" t="s">
        <v>212</v>
      </c>
      <c r="S156" s="171" t="s">
        <v>133</v>
      </c>
      <c r="T156" s="172" t="s">
        <v>133</v>
      </c>
      <c r="U156" s="156">
        <v>0</v>
      </c>
      <c r="V156" s="156">
        <f>ROUND(E156*U156,2)</f>
        <v>0</v>
      </c>
      <c r="W156" s="156"/>
      <c r="X156" s="156" t="s">
        <v>213</v>
      </c>
      <c r="Y156" s="147"/>
      <c r="Z156" s="147"/>
      <c r="AA156" s="147"/>
      <c r="AB156" s="147"/>
      <c r="AC156" s="147"/>
      <c r="AD156" s="147"/>
      <c r="AE156" s="147"/>
      <c r="AF156" s="147"/>
      <c r="AG156" s="147" t="s">
        <v>214</v>
      </c>
      <c r="AH156" s="147"/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7"/>
      <c r="BB156" s="147"/>
      <c r="BC156" s="147"/>
      <c r="BD156" s="147"/>
      <c r="BE156" s="147"/>
      <c r="BF156" s="147"/>
      <c r="BG156" s="147"/>
      <c r="BH156" s="147"/>
    </row>
    <row r="157" spans="1:60" outlineLevel="1" x14ac:dyDescent="0.2">
      <c r="A157" s="154"/>
      <c r="B157" s="155"/>
      <c r="C157" s="176" t="s">
        <v>302</v>
      </c>
      <c r="D157" s="157"/>
      <c r="E157" s="158">
        <v>1.0149999999999999</v>
      </c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/>
      <c r="W157" s="156"/>
      <c r="X157" s="156"/>
      <c r="Y157" s="147"/>
      <c r="Z157" s="147"/>
      <c r="AA157" s="147"/>
      <c r="AB157" s="147"/>
      <c r="AC157" s="147"/>
      <c r="AD157" s="147"/>
      <c r="AE157" s="147"/>
      <c r="AF157" s="147"/>
      <c r="AG157" s="147" t="s">
        <v>129</v>
      </c>
      <c r="AH157" s="147">
        <v>0</v>
      </c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147"/>
      <c r="BB157" s="147"/>
      <c r="BC157" s="147"/>
      <c r="BD157" s="147"/>
      <c r="BE157" s="147"/>
      <c r="BF157" s="147"/>
      <c r="BG157" s="147"/>
      <c r="BH157" s="147"/>
    </row>
    <row r="158" spans="1:60" outlineLevel="1" x14ac:dyDescent="0.2">
      <c r="A158" s="154"/>
      <c r="B158" s="155"/>
      <c r="C158" s="239"/>
      <c r="D158" s="240"/>
      <c r="E158" s="240"/>
      <c r="F158" s="240"/>
      <c r="G158" s="240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  <c r="T158" s="156"/>
      <c r="U158" s="156"/>
      <c r="V158" s="156"/>
      <c r="W158" s="156"/>
      <c r="X158" s="156"/>
      <c r="Y158" s="147"/>
      <c r="Z158" s="147"/>
      <c r="AA158" s="147"/>
      <c r="AB158" s="147"/>
      <c r="AC158" s="147"/>
      <c r="AD158" s="147"/>
      <c r="AE158" s="147"/>
      <c r="AF158" s="147"/>
      <c r="AG158" s="147" t="s">
        <v>130</v>
      </c>
      <c r="AH158" s="147"/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  <c r="BB158" s="147"/>
      <c r="BC158" s="147"/>
      <c r="BD158" s="147"/>
      <c r="BE158" s="147"/>
      <c r="BF158" s="147"/>
      <c r="BG158" s="147"/>
      <c r="BH158" s="147"/>
    </row>
    <row r="159" spans="1:60" ht="22.5" outlineLevel="1" x14ac:dyDescent="0.2">
      <c r="A159" s="166">
        <v>39</v>
      </c>
      <c r="B159" s="167" t="s">
        <v>303</v>
      </c>
      <c r="C159" s="175" t="s">
        <v>304</v>
      </c>
      <c r="D159" s="168" t="s">
        <v>260</v>
      </c>
      <c r="E159" s="169">
        <v>2.0299999999999998</v>
      </c>
      <c r="F159" s="170"/>
      <c r="G159" s="171">
        <f>ROUND(E159*F159,2)</f>
        <v>0</v>
      </c>
      <c r="H159" s="170"/>
      <c r="I159" s="171">
        <f>ROUND(E159*H159,2)</f>
        <v>0</v>
      </c>
      <c r="J159" s="170"/>
      <c r="K159" s="171">
        <f>ROUND(E159*J159,2)</f>
        <v>0</v>
      </c>
      <c r="L159" s="171">
        <v>21</v>
      </c>
      <c r="M159" s="171">
        <f>G159*(1+L159/100)</f>
        <v>0</v>
      </c>
      <c r="N159" s="171">
        <v>6.4999999999999997E-4</v>
      </c>
      <c r="O159" s="171">
        <f>ROUND(E159*N159,2)</f>
        <v>0</v>
      </c>
      <c r="P159" s="171">
        <v>0</v>
      </c>
      <c r="Q159" s="171">
        <f>ROUND(E159*P159,2)</f>
        <v>0</v>
      </c>
      <c r="R159" s="171" t="s">
        <v>212</v>
      </c>
      <c r="S159" s="171" t="s">
        <v>133</v>
      </c>
      <c r="T159" s="172" t="s">
        <v>133</v>
      </c>
      <c r="U159" s="156">
        <v>0</v>
      </c>
      <c r="V159" s="156">
        <f>ROUND(E159*U159,2)</f>
        <v>0</v>
      </c>
      <c r="W159" s="156"/>
      <c r="X159" s="156" t="s">
        <v>213</v>
      </c>
      <c r="Y159" s="147"/>
      <c r="Z159" s="147"/>
      <c r="AA159" s="147"/>
      <c r="AB159" s="147"/>
      <c r="AC159" s="147"/>
      <c r="AD159" s="147"/>
      <c r="AE159" s="147"/>
      <c r="AF159" s="147"/>
      <c r="AG159" s="147" t="s">
        <v>214</v>
      </c>
      <c r="AH159" s="147"/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  <c r="BB159" s="147"/>
      <c r="BC159" s="147"/>
      <c r="BD159" s="147"/>
      <c r="BE159" s="147"/>
      <c r="BF159" s="147"/>
      <c r="BG159" s="147"/>
      <c r="BH159" s="147"/>
    </row>
    <row r="160" spans="1:60" outlineLevel="1" x14ac:dyDescent="0.2">
      <c r="A160" s="154"/>
      <c r="B160" s="155"/>
      <c r="C160" s="176" t="s">
        <v>305</v>
      </c>
      <c r="D160" s="157"/>
      <c r="E160" s="158">
        <v>2.0299999999999998</v>
      </c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56"/>
      <c r="S160" s="156"/>
      <c r="T160" s="156"/>
      <c r="U160" s="156"/>
      <c r="V160" s="156"/>
      <c r="W160" s="156"/>
      <c r="X160" s="156"/>
      <c r="Y160" s="147"/>
      <c r="Z160" s="147"/>
      <c r="AA160" s="147"/>
      <c r="AB160" s="147"/>
      <c r="AC160" s="147"/>
      <c r="AD160" s="147"/>
      <c r="AE160" s="147"/>
      <c r="AF160" s="147"/>
      <c r="AG160" s="147" t="s">
        <v>129</v>
      </c>
      <c r="AH160" s="147">
        <v>0</v>
      </c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  <c r="BB160" s="147"/>
      <c r="BC160" s="147"/>
      <c r="BD160" s="147"/>
      <c r="BE160" s="147"/>
      <c r="BF160" s="147"/>
      <c r="BG160" s="147"/>
      <c r="BH160" s="147"/>
    </row>
    <row r="161" spans="1:60" outlineLevel="1" x14ac:dyDescent="0.2">
      <c r="A161" s="154"/>
      <c r="B161" s="155"/>
      <c r="C161" s="239"/>
      <c r="D161" s="240"/>
      <c r="E161" s="240"/>
      <c r="F161" s="240"/>
      <c r="G161" s="240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  <c r="X161" s="156"/>
      <c r="Y161" s="147"/>
      <c r="Z161" s="147"/>
      <c r="AA161" s="147"/>
      <c r="AB161" s="147"/>
      <c r="AC161" s="147"/>
      <c r="AD161" s="147"/>
      <c r="AE161" s="147"/>
      <c r="AF161" s="147"/>
      <c r="AG161" s="147" t="s">
        <v>130</v>
      </c>
      <c r="AH161" s="147"/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7"/>
      <c r="BB161" s="147"/>
      <c r="BC161" s="147"/>
      <c r="BD161" s="147"/>
      <c r="BE161" s="147"/>
      <c r="BF161" s="147"/>
      <c r="BG161" s="147"/>
      <c r="BH161" s="147"/>
    </row>
    <row r="162" spans="1:60" outlineLevel="1" x14ac:dyDescent="0.2">
      <c r="A162" s="166">
        <v>40</v>
      </c>
      <c r="B162" s="167" t="s">
        <v>306</v>
      </c>
      <c r="C162" s="175" t="s">
        <v>307</v>
      </c>
      <c r="D162" s="168" t="s">
        <v>260</v>
      </c>
      <c r="E162" s="169">
        <v>1.0149999999999999</v>
      </c>
      <c r="F162" s="170"/>
      <c r="G162" s="171">
        <f>ROUND(E162*F162,2)</f>
        <v>0</v>
      </c>
      <c r="H162" s="170"/>
      <c r="I162" s="171">
        <f>ROUND(E162*H162,2)</f>
        <v>0</v>
      </c>
      <c r="J162" s="170"/>
      <c r="K162" s="171">
        <f>ROUND(E162*J162,2)</f>
        <v>0</v>
      </c>
      <c r="L162" s="171">
        <v>21</v>
      </c>
      <c r="M162" s="171">
        <f>G162*(1+L162/100)</f>
        <v>0</v>
      </c>
      <c r="N162" s="171">
        <v>4.0999999999999999E-4</v>
      </c>
      <c r="O162" s="171">
        <f>ROUND(E162*N162,2)</f>
        <v>0</v>
      </c>
      <c r="P162" s="171">
        <v>0</v>
      </c>
      <c r="Q162" s="171">
        <f>ROUND(E162*P162,2)</f>
        <v>0</v>
      </c>
      <c r="R162" s="171" t="s">
        <v>212</v>
      </c>
      <c r="S162" s="171" t="s">
        <v>133</v>
      </c>
      <c r="T162" s="172" t="s">
        <v>133</v>
      </c>
      <c r="U162" s="156">
        <v>0</v>
      </c>
      <c r="V162" s="156">
        <f>ROUND(E162*U162,2)</f>
        <v>0</v>
      </c>
      <c r="W162" s="156"/>
      <c r="X162" s="156" t="s">
        <v>213</v>
      </c>
      <c r="Y162" s="147"/>
      <c r="Z162" s="147"/>
      <c r="AA162" s="147"/>
      <c r="AB162" s="147"/>
      <c r="AC162" s="147"/>
      <c r="AD162" s="147"/>
      <c r="AE162" s="147"/>
      <c r="AF162" s="147"/>
      <c r="AG162" s="147" t="s">
        <v>214</v>
      </c>
      <c r="AH162" s="147"/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  <c r="BB162" s="147"/>
      <c r="BC162" s="147"/>
      <c r="BD162" s="147"/>
      <c r="BE162" s="147"/>
      <c r="BF162" s="147"/>
      <c r="BG162" s="147"/>
      <c r="BH162" s="147"/>
    </row>
    <row r="163" spans="1:60" outlineLevel="1" x14ac:dyDescent="0.2">
      <c r="A163" s="154"/>
      <c r="B163" s="155"/>
      <c r="C163" s="176" t="s">
        <v>308</v>
      </c>
      <c r="D163" s="157"/>
      <c r="E163" s="158">
        <v>1.0149999999999999</v>
      </c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47"/>
      <c r="Z163" s="147"/>
      <c r="AA163" s="147"/>
      <c r="AB163" s="147"/>
      <c r="AC163" s="147"/>
      <c r="AD163" s="147"/>
      <c r="AE163" s="147"/>
      <c r="AF163" s="147"/>
      <c r="AG163" s="147" t="s">
        <v>129</v>
      </c>
      <c r="AH163" s="147">
        <v>5</v>
      </c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  <c r="BB163" s="147"/>
      <c r="BC163" s="147"/>
      <c r="BD163" s="147"/>
      <c r="BE163" s="147"/>
      <c r="BF163" s="147"/>
      <c r="BG163" s="147"/>
      <c r="BH163" s="147"/>
    </row>
    <row r="164" spans="1:60" outlineLevel="1" x14ac:dyDescent="0.2">
      <c r="A164" s="154"/>
      <c r="B164" s="155"/>
      <c r="C164" s="239"/>
      <c r="D164" s="240"/>
      <c r="E164" s="240"/>
      <c r="F164" s="240"/>
      <c r="G164" s="240"/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47"/>
      <c r="Z164" s="147"/>
      <c r="AA164" s="147"/>
      <c r="AB164" s="147"/>
      <c r="AC164" s="147"/>
      <c r="AD164" s="147"/>
      <c r="AE164" s="147"/>
      <c r="AF164" s="147"/>
      <c r="AG164" s="147" t="s">
        <v>130</v>
      </c>
      <c r="AH164" s="147"/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7"/>
      <c r="BB164" s="147"/>
      <c r="BC164" s="147"/>
      <c r="BD164" s="147"/>
      <c r="BE164" s="147"/>
      <c r="BF164" s="147"/>
      <c r="BG164" s="147"/>
      <c r="BH164" s="147"/>
    </row>
    <row r="165" spans="1:60" outlineLevel="1" x14ac:dyDescent="0.2">
      <c r="A165" s="166">
        <v>41</v>
      </c>
      <c r="B165" s="167" t="s">
        <v>309</v>
      </c>
      <c r="C165" s="175" t="s">
        <v>310</v>
      </c>
      <c r="D165" s="168" t="s">
        <v>260</v>
      </c>
      <c r="E165" s="169">
        <v>1</v>
      </c>
      <c r="F165" s="170"/>
      <c r="G165" s="171">
        <f>ROUND(E165*F165,2)</f>
        <v>0</v>
      </c>
      <c r="H165" s="170"/>
      <c r="I165" s="171">
        <f>ROUND(E165*H165,2)</f>
        <v>0</v>
      </c>
      <c r="J165" s="170"/>
      <c r="K165" s="171">
        <f>ROUND(E165*J165,2)</f>
        <v>0</v>
      </c>
      <c r="L165" s="171">
        <v>21</v>
      </c>
      <c r="M165" s="171">
        <f>G165*(1+L165/100)</f>
        <v>0</v>
      </c>
      <c r="N165" s="171">
        <v>5.4000000000000001E-4</v>
      </c>
      <c r="O165" s="171">
        <f>ROUND(E165*N165,2)</f>
        <v>0</v>
      </c>
      <c r="P165" s="171">
        <v>0</v>
      </c>
      <c r="Q165" s="171">
        <f>ROUND(E165*P165,2)</f>
        <v>0</v>
      </c>
      <c r="R165" s="171" t="s">
        <v>212</v>
      </c>
      <c r="S165" s="171" t="s">
        <v>133</v>
      </c>
      <c r="T165" s="172" t="s">
        <v>133</v>
      </c>
      <c r="U165" s="156">
        <v>0</v>
      </c>
      <c r="V165" s="156">
        <f>ROUND(E165*U165,2)</f>
        <v>0</v>
      </c>
      <c r="W165" s="156"/>
      <c r="X165" s="156" t="s">
        <v>213</v>
      </c>
      <c r="Y165" s="147"/>
      <c r="Z165" s="147"/>
      <c r="AA165" s="147"/>
      <c r="AB165" s="147"/>
      <c r="AC165" s="147"/>
      <c r="AD165" s="147"/>
      <c r="AE165" s="147"/>
      <c r="AF165" s="147"/>
      <c r="AG165" s="147" t="s">
        <v>214</v>
      </c>
      <c r="AH165" s="147"/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  <c r="BB165" s="147"/>
      <c r="BC165" s="147"/>
      <c r="BD165" s="147"/>
      <c r="BE165" s="147"/>
      <c r="BF165" s="147"/>
      <c r="BG165" s="147"/>
      <c r="BH165" s="147"/>
    </row>
    <row r="166" spans="1:60" outlineLevel="1" x14ac:dyDescent="0.2">
      <c r="A166" s="154"/>
      <c r="B166" s="155"/>
      <c r="C166" s="176" t="s">
        <v>311</v>
      </c>
      <c r="D166" s="157"/>
      <c r="E166" s="158">
        <v>1</v>
      </c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56"/>
      <c r="S166" s="156"/>
      <c r="T166" s="156"/>
      <c r="U166" s="156"/>
      <c r="V166" s="156"/>
      <c r="W166" s="156"/>
      <c r="X166" s="156"/>
      <c r="Y166" s="147"/>
      <c r="Z166" s="147"/>
      <c r="AA166" s="147"/>
      <c r="AB166" s="147"/>
      <c r="AC166" s="147"/>
      <c r="AD166" s="147"/>
      <c r="AE166" s="147"/>
      <c r="AF166" s="147"/>
      <c r="AG166" s="147" t="s">
        <v>129</v>
      </c>
      <c r="AH166" s="147">
        <v>0</v>
      </c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  <c r="BB166" s="147"/>
      <c r="BC166" s="147"/>
      <c r="BD166" s="147"/>
      <c r="BE166" s="147"/>
      <c r="BF166" s="147"/>
      <c r="BG166" s="147"/>
      <c r="BH166" s="147"/>
    </row>
    <row r="167" spans="1:60" outlineLevel="1" x14ac:dyDescent="0.2">
      <c r="A167" s="154"/>
      <c r="B167" s="155"/>
      <c r="C167" s="239"/>
      <c r="D167" s="240"/>
      <c r="E167" s="240"/>
      <c r="F167" s="240"/>
      <c r="G167" s="240"/>
      <c r="H167" s="156"/>
      <c r="I167" s="156"/>
      <c r="J167" s="156"/>
      <c r="K167" s="156"/>
      <c r="L167" s="156"/>
      <c r="M167" s="156"/>
      <c r="N167" s="156"/>
      <c r="O167" s="156"/>
      <c r="P167" s="156"/>
      <c r="Q167" s="156"/>
      <c r="R167" s="156"/>
      <c r="S167" s="156"/>
      <c r="T167" s="156"/>
      <c r="U167" s="156"/>
      <c r="V167" s="156"/>
      <c r="W167" s="156"/>
      <c r="X167" s="156"/>
      <c r="Y167" s="147"/>
      <c r="Z167" s="147"/>
      <c r="AA167" s="147"/>
      <c r="AB167" s="147"/>
      <c r="AC167" s="147"/>
      <c r="AD167" s="147"/>
      <c r="AE167" s="147"/>
      <c r="AF167" s="147"/>
      <c r="AG167" s="147" t="s">
        <v>130</v>
      </c>
      <c r="AH167" s="147"/>
      <c r="AI167" s="147"/>
      <c r="AJ167" s="147"/>
      <c r="AK167" s="147"/>
      <c r="AL167" s="147"/>
      <c r="AM167" s="147"/>
      <c r="AN167" s="147"/>
      <c r="AO167" s="147"/>
      <c r="AP167" s="147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  <c r="BB167" s="147"/>
      <c r="BC167" s="147"/>
      <c r="BD167" s="147"/>
      <c r="BE167" s="147"/>
      <c r="BF167" s="147"/>
      <c r="BG167" s="147"/>
      <c r="BH167" s="147"/>
    </row>
    <row r="168" spans="1:60" outlineLevel="1" x14ac:dyDescent="0.2">
      <c r="A168" s="166">
        <v>42</v>
      </c>
      <c r="B168" s="167" t="s">
        <v>312</v>
      </c>
      <c r="C168" s="175" t="s">
        <v>313</v>
      </c>
      <c r="D168" s="168" t="s">
        <v>260</v>
      </c>
      <c r="E168" s="169">
        <v>1</v>
      </c>
      <c r="F168" s="170"/>
      <c r="G168" s="171">
        <f>ROUND(E168*F168,2)</f>
        <v>0</v>
      </c>
      <c r="H168" s="170"/>
      <c r="I168" s="171">
        <f>ROUND(E168*H168,2)</f>
        <v>0</v>
      </c>
      <c r="J168" s="170"/>
      <c r="K168" s="171">
        <f>ROUND(E168*J168,2)</f>
        <v>0</v>
      </c>
      <c r="L168" s="171">
        <v>21</v>
      </c>
      <c r="M168" s="171">
        <f>G168*(1+L168/100)</f>
        <v>0</v>
      </c>
      <c r="N168" s="171">
        <v>0.14499999999999999</v>
      </c>
      <c r="O168" s="171">
        <f>ROUND(E168*N168,2)</f>
        <v>0.15</v>
      </c>
      <c r="P168" s="171">
        <v>0</v>
      </c>
      <c r="Q168" s="171">
        <f>ROUND(E168*P168,2)</f>
        <v>0</v>
      </c>
      <c r="R168" s="171"/>
      <c r="S168" s="171" t="s">
        <v>124</v>
      </c>
      <c r="T168" s="172" t="s">
        <v>125</v>
      </c>
      <c r="U168" s="156">
        <v>0</v>
      </c>
      <c r="V168" s="156">
        <f>ROUND(E168*U168,2)</f>
        <v>0</v>
      </c>
      <c r="W168" s="156"/>
      <c r="X168" s="156" t="s">
        <v>213</v>
      </c>
      <c r="Y168" s="147"/>
      <c r="Z168" s="147"/>
      <c r="AA168" s="147"/>
      <c r="AB168" s="147"/>
      <c r="AC168" s="147"/>
      <c r="AD168" s="147"/>
      <c r="AE168" s="147"/>
      <c r="AF168" s="147"/>
      <c r="AG168" s="147" t="s">
        <v>214</v>
      </c>
      <c r="AH168" s="147"/>
      <c r="AI168" s="147"/>
      <c r="AJ168" s="147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  <c r="BB168" s="147"/>
      <c r="BC168" s="147"/>
      <c r="BD168" s="147"/>
      <c r="BE168" s="147"/>
      <c r="BF168" s="147"/>
      <c r="BG168" s="147"/>
      <c r="BH168" s="147"/>
    </row>
    <row r="169" spans="1:60" outlineLevel="1" x14ac:dyDescent="0.2">
      <c r="A169" s="154"/>
      <c r="B169" s="155"/>
      <c r="C169" s="176" t="s">
        <v>314</v>
      </c>
      <c r="D169" s="157"/>
      <c r="E169" s="158">
        <v>1</v>
      </c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  <c r="Q169" s="156"/>
      <c r="R169" s="156"/>
      <c r="S169" s="156"/>
      <c r="T169" s="156"/>
      <c r="U169" s="156"/>
      <c r="V169" s="156"/>
      <c r="W169" s="156"/>
      <c r="X169" s="156"/>
      <c r="Y169" s="147"/>
      <c r="Z169" s="147"/>
      <c r="AA169" s="147"/>
      <c r="AB169" s="147"/>
      <c r="AC169" s="147"/>
      <c r="AD169" s="147"/>
      <c r="AE169" s="147"/>
      <c r="AF169" s="147"/>
      <c r="AG169" s="147" t="s">
        <v>129</v>
      </c>
      <c r="AH169" s="147">
        <v>0</v>
      </c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  <c r="BB169" s="147"/>
      <c r="BC169" s="147"/>
      <c r="BD169" s="147"/>
      <c r="BE169" s="147"/>
      <c r="BF169" s="147"/>
      <c r="BG169" s="147"/>
      <c r="BH169" s="147"/>
    </row>
    <row r="170" spans="1:60" outlineLevel="1" x14ac:dyDescent="0.2">
      <c r="A170" s="154"/>
      <c r="B170" s="155"/>
      <c r="C170" s="239"/>
      <c r="D170" s="240"/>
      <c r="E170" s="240"/>
      <c r="F170" s="240"/>
      <c r="G170" s="240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56"/>
      <c r="S170" s="156"/>
      <c r="T170" s="156"/>
      <c r="U170" s="156"/>
      <c r="V170" s="156"/>
      <c r="W170" s="156"/>
      <c r="X170" s="156"/>
      <c r="Y170" s="147"/>
      <c r="Z170" s="147"/>
      <c r="AA170" s="147"/>
      <c r="AB170" s="147"/>
      <c r="AC170" s="147"/>
      <c r="AD170" s="147"/>
      <c r="AE170" s="147"/>
      <c r="AF170" s="147"/>
      <c r="AG170" s="147" t="s">
        <v>130</v>
      </c>
      <c r="AH170" s="147"/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7"/>
      <c r="BB170" s="147"/>
      <c r="BC170" s="147"/>
      <c r="BD170" s="147"/>
      <c r="BE170" s="147"/>
      <c r="BF170" s="147"/>
      <c r="BG170" s="147"/>
      <c r="BH170" s="147"/>
    </row>
    <row r="171" spans="1:60" x14ac:dyDescent="0.2">
      <c r="A171" s="160" t="s">
        <v>119</v>
      </c>
      <c r="B171" s="161" t="s">
        <v>81</v>
      </c>
      <c r="C171" s="174" t="s">
        <v>82</v>
      </c>
      <c r="D171" s="162"/>
      <c r="E171" s="163"/>
      <c r="F171" s="164"/>
      <c r="G171" s="164">
        <f>SUMIF(AG172:AG177,"&lt;&gt;NOR",G172:G177)</f>
        <v>0</v>
      </c>
      <c r="H171" s="164"/>
      <c r="I171" s="164">
        <f>SUM(I172:I177)</f>
        <v>0</v>
      </c>
      <c r="J171" s="164"/>
      <c r="K171" s="164">
        <f>SUM(K172:K177)</f>
        <v>0</v>
      </c>
      <c r="L171" s="164"/>
      <c r="M171" s="164">
        <f>SUM(M172:M177)</f>
        <v>0</v>
      </c>
      <c r="N171" s="164"/>
      <c r="O171" s="164">
        <f>SUM(O172:O177)</f>
        <v>0</v>
      </c>
      <c r="P171" s="164"/>
      <c r="Q171" s="164">
        <f>SUM(Q172:Q177)</f>
        <v>0.02</v>
      </c>
      <c r="R171" s="164"/>
      <c r="S171" s="164"/>
      <c r="T171" s="165"/>
      <c r="U171" s="159"/>
      <c r="V171" s="159">
        <f>SUM(V172:V177)</f>
        <v>2.4</v>
      </c>
      <c r="W171" s="159"/>
      <c r="X171" s="159"/>
      <c r="AG171" t="s">
        <v>120</v>
      </c>
    </row>
    <row r="172" spans="1:60" outlineLevel="1" x14ac:dyDescent="0.2">
      <c r="A172" s="166">
        <v>43</v>
      </c>
      <c r="B172" s="167" t="s">
        <v>315</v>
      </c>
      <c r="C172" s="175" t="s">
        <v>316</v>
      </c>
      <c r="D172" s="168" t="s">
        <v>232</v>
      </c>
      <c r="E172" s="169">
        <v>0.5</v>
      </c>
      <c r="F172" s="170"/>
      <c r="G172" s="171">
        <f>ROUND(E172*F172,2)</f>
        <v>0</v>
      </c>
      <c r="H172" s="170"/>
      <c r="I172" s="171">
        <f>ROUND(E172*H172,2)</f>
        <v>0</v>
      </c>
      <c r="J172" s="170"/>
      <c r="K172" s="171">
        <f>ROUND(E172*J172,2)</f>
        <v>0</v>
      </c>
      <c r="L172" s="171">
        <v>21</v>
      </c>
      <c r="M172" s="171">
        <f>G172*(1+L172/100)</f>
        <v>0</v>
      </c>
      <c r="N172" s="171">
        <v>0</v>
      </c>
      <c r="O172" s="171">
        <f>ROUND(E172*N172,2)</f>
        <v>0</v>
      </c>
      <c r="P172" s="171">
        <v>2.3900000000000001E-2</v>
      </c>
      <c r="Q172" s="171">
        <f>ROUND(E172*P172,2)</f>
        <v>0.01</v>
      </c>
      <c r="R172" s="171" t="s">
        <v>317</v>
      </c>
      <c r="S172" s="171" t="s">
        <v>133</v>
      </c>
      <c r="T172" s="172" t="s">
        <v>133</v>
      </c>
      <c r="U172" s="156">
        <v>3.5</v>
      </c>
      <c r="V172" s="156">
        <f>ROUND(E172*U172,2)</f>
        <v>1.75</v>
      </c>
      <c r="W172" s="156"/>
      <c r="X172" s="156" t="s">
        <v>153</v>
      </c>
      <c r="Y172" s="147"/>
      <c r="Z172" s="147"/>
      <c r="AA172" s="147"/>
      <c r="AB172" s="147"/>
      <c r="AC172" s="147"/>
      <c r="AD172" s="147"/>
      <c r="AE172" s="147"/>
      <c r="AF172" s="147"/>
      <c r="AG172" s="147" t="s">
        <v>154</v>
      </c>
      <c r="AH172" s="147"/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7"/>
      <c r="AY172" s="147"/>
      <c r="AZ172" s="147"/>
      <c r="BA172" s="147"/>
      <c r="BB172" s="147"/>
      <c r="BC172" s="147"/>
      <c r="BD172" s="147"/>
      <c r="BE172" s="147"/>
      <c r="BF172" s="147"/>
      <c r="BG172" s="147"/>
      <c r="BH172" s="147"/>
    </row>
    <row r="173" spans="1:60" outlineLevel="1" x14ac:dyDescent="0.2">
      <c r="A173" s="154"/>
      <c r="B173" s="155"/>
      <c r="C173" s="176" t="s">
        <v>318</v>
      </c>
      <c r="D173" s="157"/>
      <c r="E173" s="158">
        <v>0.5</v>
      </c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56"/>
      <c r="S173" s="156"/>
      <c r="T173" s="156"/>
      <c r="U173" s="156"/>
      <c r="V173" s="156"/>
      <c r="W173" s="156"/>
      <c r="X173" s="156"/>
      <c r="Y173" s="147"/>
      <c r="Z173" s="147"/>
      <c r="AA173" s="147"/>
      <c r="AB173" s="147"/>
      <c r="AC173" s="147"/>
      <c r="AD173" s="147"/>
      <c r="AE173" s="147"/>
      <c r="AF173" s="147"/>
      <c r="AG173" s="147" t="s">
        <v>129</v>
      </c>
      <c r="AH173" s="147">
        <v>0</v>
      </c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  <c r="BB173" s="147"/>
      <c r="BC173" s="147"/>
      <c r="BD173" s="147"/>
      <c r="BE173" s="147"/>
      <c r="BF173" s="147"/>
      <c r="BG173" s="147"/>
      <c r="BH173" s="147"/>
    </row>
    <row r="174" spans="1:60" outlineLevel="1" x14ac:dyDescent="0.2">
      <c r="A174" s="154"/>
      <c r="B174" s="155"/>
      <c r="C174" s="239"/>
      <c r="D174" s="240"/>
      <c r="E174" s="240"/>
      <c r="F174" s="240"/>
      <c r="G174" s="240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56"/>
      <c r="S174" s="156"/>
      <c r="T174" s="156"/>
      <c r="U174" s="156"/>
      <c r="V174" s="156"/>
      <c r="W174" s="156"/>
      <c r="X174" s="156"/>
      <c r="Y174" s="147"/>
      <c r="Z174" s="147"/>
      <c r="AA174" s="147"/>
      <c r="AB174" s="147"/>
      <c r="AC174" s="147"/>
      <c r="AD174" s="147"/>
      <c r="AE174" s="147"/>
      <c r="AF174" s="147"/>
      <c r="AG174" s="147" t="s">
        <v>130</v>
      </c>
      <c r="AH174" s="147"/>
      <c r="AI174" s="147"/>
      <c r="AJ174" s="147"/>
      <c r="AK174" s="147"/>
      <c r="AL174" s="147"/>
      <c r="AM174" s="147"/>
      <c r="AN174" s="147"/>
      <c r="AO174" s="147"/>
      <c r="AP174" s="147"/>
      <c r="AQ174" s="147"/>
      <c r="AR174" s="147"/>
      <c r="AS174" s="147"/>
      <c r="AT174" s="147"/>
      <c r="AU174" s="147"/>
      <c r="AV174" s="147"/>
      <c r="AW174" s="147"/>
      <c r="AX174" s="147"/>
      <c r="AY174" s="147"/>
      <c r="AZ174" s="147"/>
      <c r="BA174" s="147"/>
      <c r="BB174" s="147"/>
      <c r="BC174" s="147"/>
      <c r="BD174" s="147"/>
      <c r="BE174" s="147"/>
      <c r="BF174" s="147"/>
      <c r="BG174" s="147"/>
      <c r="BH174" s="147"/>
    </row>
    <row r="175" spans="1:60" outlineLevel="1" x14ac:dyDescent="0.2">
      <c r="A175" s="166">
        <v>44</v>
      </c>
      <c r="B175" s="167" t="s">
        <v>319</v>
      </c>
      <c r="C175" s="175" t="s">
        <v>320</v>
      </c>
      <c r="D175" s="168" t="s">
        <v>232</v>
      </c>
      <c r="E175" s="169">
        <v>0.18</v>
      </c>
      <c r="F175" s="170"/>
      <c r="G175" s="171">
        <f>ROUND(E175*F175,2)</f>
        <v>0</v>
      </c>
      <c r="H175" s="170"/>
      <c r="I175" s="171">
        <f>ROUND(E175*H175,2)</f>
        <v>0</v>
      </c>
      <c r="J175" s="170"/>
      <c r="K175" s="171">
        <f>ROUND(E175*J175,2)</f>
        <v>0</v>
      </c>
      <c r="L175" s="171">
        <v>21</v>
      </c>
      <c r="M175" s="171">
        <f>G175*(1+L175/100)</f>
        <v>0</v>
      </c>
      <c r="N175" s="171">
        <v>0</v>
      </c>
      <c r="O175" s="171">
        <f>ROUND(E175*N175,2)</f>
        <v>0</v>
      </c>
      <c r="P175" s="171">
        <v>3.184E-2</v>
      </c>
      <c r="Q175" s="171">
        <f>ROUND(E175*P175,2)</f>
        <v>0.01</v>
      </c>
      <c r="R175" s="171" t="s">
        <v>317</v>
      </c>
      <c r="S175" s="171" t="s">
        <v>133</v>
      </c>
      <c r="T175" s="172" t="s">
        <v>133</v>
      </c>
      <c r="U175" s="156">
        <v>3.6</v>
      </c>
      <c r="V175" s="156">
        <f>ROUND(E175*U175,2)</f>
        <v>0.65</v>
      </c>
      <c r="W175" s="156"/>
      <c r="X175" s="156" t="s">
        <v>153</v>
      </c>
      <c r="Y175" s="147"/>
      <c r="Z175" s="147"/>
      <c r="AA175" s="147"/>
      <c r="AB175" s="147"/>
      <c r="AC175" s="147"/>
      <c r="AD175" s="147"/>
      <c r="AE175" s="147"/>
      <c r="AF175" s="147"/>
      <c r="AG175" s="147" t="s">
        <v>154</v>
      </c>
      <c r="AH175" s="147"/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147"/>
      <c r="AS175" s="147"/>
      <c r="AT175" s="147"/>
      <c r="AU175" s="147"/>
      <c r="AV175" s="147"/>
      <c r="AW175" s="147"/>
      <c r="AX175" s="147"/>
      <c r="AY175" s="147"/>
      <c r="AZ175" s="147"/>
      <c r="BA175" s="147"/>
      <c r="BB175" s="147"/>
      <c r="BC175" s="147"/>
      <c r="BD175" s="147"/>
      <c r="BE175" s="147"/>
      <c r="BF175" s="147"/>
      <c r="BG175" s="147"/>
      <c r="BH175" s="147"/>
    </row>
    <row r="176" spans="1:60" outlineLevel="1" x14ac:dyDescent="0.2">
      <c r="A176" s="154"/>
      <c r="B176" s="155"/>
      <c r="C176" s="176" t="s">
        <v>321</v>
      </c>
      <c r="D176" s="157"/>
      <c r="E176" s="158">
        <v>0.18</v>
      </c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  <c r="Y176" s="147"/>
      <c r="Z176" s="147"/>
      <c r="AA176" s="147"/>
      <c r="AB176" s="147"/>
      <c r="AC176" s="147"/>
      <c r="AD176" s="147"/>
      <c r="AE176" s="147"/>
      <c r="AF176" s="147"/>
      <c r="AG176" s="147" t="s">
        <v>129</v>
      </c>
      <c r="AH176" s="147">
        <v>0</v>
      </c>
      <c r="AI176" s="147"/>
      <c r="AJ176" s="147"/>
      <c r="AK176" s="147"/>
      <c r="AL176" s="147"/>
      <c r="AM176" s="147"/>
      <c r="AN176" s="147"/>
      <c r="AO176" s="147"/>
      <c r="AP176" s="147"/>
      <c r="AQ176" s="147"/>
      <c r="AR176" s="147"/>
      <c r="AS176" s="147"/>
      <c r="AT176" s="147"/>
      <c r="AU176" s="147"/>
      <c r="AV176" s="147"/>
      <c r="AW176" s="147"/>
      <c r="AX176" s="147"/>
      <c r="AY176" s="147"/>
      <c r="AZ176" s="147"/>
      <c r="BA176" s="147"/>
      <c r="BB176" s="147"/>
      <c r="BC176" s="147"/>
      <c r="BD176" s="147"/>
      <c r="BE176" s="147"/>
      <c r="BF176" s="147"/>
      <c r="BG176" s="147"/>
      <c r="BH176" s="147"/>
    </row>
    <row r="177" spans="1:60" outlineLevel="1" x14ac:dyDescent="0.2">
      <c r="A177" s="154"/>
      <c r="B177" s="155"/>
      <c r="C177" s="239"/>
      <c r="D177" s="240"/>
      <c r="E177" s="240"/>
      <c r="F177" s="240"/>
      <c r="G177" s="240"/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  <c r="Y177" s="147"/>
      <c r="Z177" s="147"/>
      <c r="AA177" s="147"/>
      <c r="AB177" s="147"/>
      <c r="AC177" s="147"/>
      <c r="AD177" s="147"/>
      <c r="AE177" s="147"/>
      <c r="AF177" s="147"/>
      <c r="AG177" s="147" t="s">
        <v>130</v>
      </c>
      <c r="AH177" s="147"/>
      <c r="AI177" s="147"/>
      <c r="AJ177" s="147"/>
      <c r="AK177" s="147"/>
      <c r="AL177" s="147"/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  <c r="BB177" s="147"/>
      <c r="BC177" s="147"/>
      <c r="BD177" s="147"/>
      <c r="BE177" s="147"/>
      <c r="BF177" s="147"/>
      <c r="BG177" s="147"/>
      <c r="BH177" s="147"/>
    </row>
    <row r="178" spans="1:60" x14ac:dyDescent="0.2">
      <c r="A178" s="160" t="s">
        <v>119</v>
      </c>
      <c r="B178" s="161" t="s">
        <v>83</v>
      </c>
      <c r="C178" s="174" t="s">
        <v>84</v>
      </c>
      <c r="D178" s="162"/>
      <c r="E178" s="163"/>
      <c r="F178" s="164"/>
      <c r="G178" s="164">
        <f>SUMIF(AG179:AG181,"&lt;&gt;NOR",G179:G181)</f>
        <v>0</v>
      </c>
      <c r="H178" s="164"/>
      <c r="I178" s="164">
        <f>SUM(I179:I181)</f>
        <v>0</v>
      </c>
      <c r="J178" s="164"/>
      <c r="K178" s="164">
        <f>SUM(K179:K181)</f>
        <v>0</v>
      </c>
      <c r="L178" s="164"/>
      <c r="M178" s="164">
        <f>SUM(M179:M181)</f>
        <v>0</v>
      </c>
      <c r="N178" s="164"/>
      <c r="O178" s="164">
        <f>SUM(O179:O181)</f>
        <v>0</v>
      </c>
      <c r="P178" s="164"/>
      <c r="Q178" s="164">
        <f>SUM(Q179:Q181)</f>
        <v>0</v>
      </c>
      <c r="R178" s="164"/>
      <c r="S178" s="164"/>
      <c r="T178" s="165"/>
      <c r="U178" s="159"/>
      <c r="V178" s="159">
        <f>SUM(V179:V181)</f>
        <v>15.24</v>
      </c>
      <c r="W178" s="159"/>
      <c r="X178" s="159"/>
      <c r="AG178" t="s">
        <v>120</v>
      </c>
    </row>
    <row r="179" spans="1:60" ht="22.5" outlineLevel="1" x14ac:dyDescent="0.2">
      <c r="A179" s="166">
        <v>45</v>
      </c>
      <c r="B179" s="167" t="s">
        <v>322</v>
      </c>
      <c r="C179" s="175" t="s">
        <v>323</v>
      </c>
      <c r="D179" s="168" t="s">
        <v>218</v>
      </c>
      <c r="E179" s="169">
        <v>72.042299999999997</v>
      </c>
      <c r="F179" s="170"/>
      <c r="G179" s="171">
        <f>ROUND(E179*F179,2)</f>
        <v>0</v>
      </c>
      <c r="H179" s="170"/>
      <c r="I179" s="171">
        <f>ROUND(E179*H179,2)</f>
        <v>0</v>
      </c>
      <c r="J179" s="170"/>
      <c r="K179" s="171">
        <f>ROUND(E179*J179,2)</f>
        <v>0</v>
      </c>
      <c r="L179" s="171">
        <v>21</v>
      </c>
      <c r="M179" s="171">
        <f>G179*(1+L179/100)</f>
        <v>0</v>
      </c>
      <c r="N179" s="171">
        <v>0</v>
      </c>
      <c r="O179" s="171">
        <f>ROUND(E179*N179,2)</f>
        <v>0</v>
      </c>
      <c r="P179" s="171">
        <v>0</v>
      </c>
      <c r="Q179" s="171">
        <f>ROUND(E179*P179,2)</f>
        <v>0</v>
      </c>
      <c r="R179" s="171" t="s">
        <v>233</v>
      </c>
      <c r="S179" s="171" t="s">
        <v>133</v>
      </c>
      <c r="T179" s="172" t="s">
        <v>133</v>
      </c>
      <c r="U179" s="156">
        <v>0.21149999999999999</v>
      </c>
      <c r="V179" s="156">
        <f>ROUND(E179*U179,2)</f>
        <v>15.24</v>
      </c>
      <c r="W179" s="156"/>
      <c r="X179" s="156" t="s">
        <v>324</v>
      </c>
      <c r="Y179" s="147"/>
      <c r="Z179" s="147"/>
      <c r="AA179" s="147"/>
      <c r="AB179" s="147"/>
      <c r="AC179" s="147"/>
      <c r="AD179" s="147"/>
      <c r="AE179" s="147"/>
      <c r="AF179" s="147"/>
      <c r="AG179" s="147" t="s">
        <v>325</v>
      </c>
      <c r="AH179" s="147"/>
      <c r="AI179" s="147"/>
      <c r="AJ179" s="147"/>
      <c r="AK179" s="147"/>
      <c r="AL179" s="147"/>
      <c r="AM179" s="147"/>
      <c r="AN179" s="147"/>
      <c r="AO179" s="147"/>
      <c r="AP179" s="147"/>
      <c r="AQ179" s="147"/>
      <c r="AR179" s="147"/>
      <c r="AS179" s="147"/>
      <c r="AT179" s="147"/>
      <c r="AU179" s="147"/>
      <c r="AV179" s="147"/>
      <c r="AW179" s="147"/>
      <c r="AX179" s="147"/>
      <c r="AY179" s="147"/>
      <c r="AZ179" s="147"/>
      <c r="BA179" s="147"/>
      <c r="BB179" s="147"/>
      <c r="BC179" s="147"/>
      <c r="BD179" s="147"/>
      <c r="BE179" s="147"/>
      <c r="BF179" s="147"/>
      <c r="BG179" s="147"/>
      <c r="BH179" s="147"/>
    </row>
    <row r="180" spans="1:60" outlineLevel="1" x14ac:dyDescent="0.2">
      <c r="A180" s="154"/>
      <c r="B180" s="155"/>
      <c r="C180" s="248" t="s">
        <v>326</v>
      </c>
      <c r="D180" s="249"/>
      <c r="E180" s="249"/>
      <c r="F180" s="249"/>
      <c r="G180" s="249"/>
      <c r="H180" s="156"/>
      <c r="I180" s="156"/>
      <c r="J180" s="156"/>
      <c r="K180" s="156"/>
      <c r="L180" s="156"/>
      <c r="M180" s="156"/>
      <c r="N180" s="156"/>
      <c r="O180" s="156"/>
      <c r="P180" s="156"/>
      <c r="Q180" s="156"/>
      <c r="R180" s="156"/>
      <c r="S180" s="156"/>
      <c r="T180" s="156"/>
      <c r="U180" s="156"/>
      <c r="V180" s="156"/>
      <c r="W180" s="156"/>
      <c r="X180" s="156"/>
      <c r="Y180" s="147"/>
      <c r="Z180" s="147"/>
      <c r="AA180" s="147"/>
      <c r="AB180" s="147"/>
      <c r="AC180" s="147"/>
      <c r="AD180" s="147"/>
      <c r="AE180" s="147"/>
      <c r="AF180" s="147"/>
      <c r="AG180" s="147" t="s">
        <v>156</v>
      </c>
      <c r="AH180" s="147"/>
      <c r="AI180" s="147"/>
      <c r="AJ180" s="147"/>
      <c r="AK180" s="147"/>
      <c r="AL180" s="147"/>
      <c r="AM180" s="147"/>
      <c r="AN180" s="147"/>
      <c r="AO180" s="147"/>
      <c r="AP180" s="147"/>
      <c r="AQ180" s="147"/>
      <c r="AR180" s="147"/>
      <c r="AS180" s="147"/>
      <c r="AT180" s="147"/>
      <c r="AU180" s="147"/>
      <c r="AV180" s="147"/>
      <c r="AW180" s="147"/>
      <c r="AX180" s="147"/>
      <c r="AY180" s="147"/>
      <c r="AZ180" s="147"/>
      <c r="BA180" s="147"/>
      <c r="BB180" s="147"/>
      <c r="BC180" s="147"/>
      <c r="BD180" s="147"/>
      <c r="BE180" s="147"/>
      <c r="BF180" s="147"/>
      <c r="BG180" s="147"/>
      <c r="BH180" s="147"/>
    </row>
    <row r="181" spans="1:60" outlineLevel="1" x14ac:dyDescent="0.2">
      <c r="A181" s="154"/>
      <c r="B181" s="155"/>
      <c r="C181" s="239"/>
      <c r="D181" s="240"/>
      <c r="E181" s="240"/>
      <c r="F181" s="240"/>
      <c r="G181" s="240"/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  <c r="R181" s="156"/>
      <c r="S181" s="156"/>
      <c r="T181" s="156"/>
      <c r="U181" s="156"/>
      <c r="V181" s="156"/>
      <c r="W181" s="156"/>
      <c r="X181" s="156"/>
      <c r="Y181" s="147"/>
      <c r="Z181" s="147"/>
      <c r="AA181" s="147"/>
      <c r="AB181" s="147"/>
      <c r="AC181" s="147"/>
      <c r="AD181" s="147"/>
      <c r="AE181" s="147"/>
      <c r="AF181" s="147"/>
      <c r="AG181" s="147" t="s">
        <v>130</v>
      </c>
      <c r="AH181" s="147"/>
      <c r="AI181" s="147"/>
      <c r="AJ181" s="147"/>
      <c r="AK181" s="147"/>
      <c r="AL181" s="147"/>
      <c r="AM181" s="147"/>
      <c r="AN181" s="147"/>
      <c r="AO181" s="147"/>
      <c r="AP181" s="147"/>
      <c r="AQ181" s="147"/>
      <c r="AR181" s="147"/>
      <c r="AS181" s="147"/>
      <c r="AT181" s="147"/>
      <c r="AU181" s="147"/>
      <c r="AV181" s="147"/>
      <c r="AW181" s="147"/>
      <c r="AX181" s="147"/>
      <c r="AY181" s="147"/>
      <c r="AZ181" s="147"/>
      <c r="BA181" s="147"/>
      <c r="BB181" s="147"/>
      <c r="BC181" s="147"/>
      <c r="BD181" s="147"/>
      <c r="BE181" s="147"/>
      <c r="BF181" s="147"/>
      <c r="BG181" s="147"/>
      <c r="BH181" s="147"/>
    </row>
    <row r="182" spans="1:60" x14ac:dyDescent="0.2">
      <c r="A182" s="160" t="s">
        <v>119</v>
      </c>
      <c r="B182" s="161" t="s">
        <v>85</v>
      </c>
      <c r="C182" s="174" t="s">
        <v>86</v>
      </c>
      <c r="D182" s="162"/>
      <c r="E182" s="163"/>
      <c r="F182" s="164"/>
      <c r="G182" s="164">
        <f>SUMIF(AG183:AG186,"&lt;&gt;NOR",G183:G186)</f>
        <v>0</v>
      </c>
      <c r="H182" s="164"/>
      <c r="I182" s="164">
        <f>SUM(I183:I186)</f>
        <v>0</v>
      </c>
      <c r="J182" s="164"/>
      <c r="K182" s="164">
        <f>SUM(K183:K186)</f>
        <v>0</v>
      </c>
      <c r="L182" s="164"/>
      <c r="M182" s="164">
        <f>SUM(M183:M186)</f>
        <v>0</v>
      </c>
      <c r="N182" s="164"/>
      <c r="O182" s="164">
        <f>SUM(O183:O186)</f>
        <v>0</v>
      </c>
      <c r="P182" s="164"/>
      <c r="Q182" s="164">
        <f>SUM(Q183:Q186)</f>
        <v>0</v>
      </c>
      <c r="R182" s="164"/>
      <c r="S182" s="164"/>
      <c r="T182" s="165"/>
      <c r="U182" s="159"/>
      <c r="V182" s="159">
        <f>SUM(V183:V186)</f>
        <v>0.26</v>
      </c>
      <c r="W182" s="159"/>
      <c r="X182" s="159"/>
      <c r="AG182" t="s">
        <v>120</v>
      </c>
    </row>
    <row r="183" spans="1:60" outlineLevel="1" x14ac:dyDescent="0.2">
      <c r="A183" s="166">
        <v>46</v>
      </c>
      <c r="B183" s="167" t="s">
        <v>327</v>
      </c>
      <c r="C183" s="175" t="s">
        <v>328</v>
      </c>
      <c r="D183" s="168" t="s">
        <v>260</v>
      </c>
      <c r="E183" s="169">
        <v>1</v>
      </c>
      <c r="F183" s="170"/>
      <c r="G183" s="171">
        <f>ROUND(E183*F183,2)</f>
        <v>0</v>
      </c>
      <c r="H183" s="170"/>
      <c r="I183" s="171">
        <f>ROUND(E183*H183,2)</f>
        <v>0</v>
      </c>
      <c r="J183" s="170"/>
      <c r="K183" s="171">
        <f>ROUND(E183*J183,2)</f>
        <v>0</v>
      </c>
      <c r="L183" s="171">
        <v>21</v>
      </c>
      <c r="M183" s="171">
        <f>G183*(1+L183/100)</f>
        <v>0</v>
      </c>
      <c r="N183" s="171">
        <v>0</v>
      </c>
      <c r="O183" s="171">
        <f>ROUND(E183*N183,2)</f>
        <v>0</v>
      </c>
      <c r="P183" s="171">
        <v>0</v>
      </c>
      <c r="Q183" s="171">
        <f>ROUND(E183*P183,2)</f>
        <v>0</v>
      </c>
      <c r="R183" s="171" t="s">
        <v>329</v>
      </c>
      <c r="S183" s="171" t="s">
        <v>133</v>
      </c>
      <c r="T183" s="172" t="s">
        <v>133</v>
      </c>
      <c r="U183" s="156">
        <v>0.26</v>
      </c>
      <c r="V183" s="156">
        <f>ROUND(E183*U183,2)</f>
        <v>0.26</v>
      </c>
      <c r="W183" s="156"/>
      <c r="X183" s="156" t="s">
        <v>153</v>
      </c>
      <c r="Y183" s="147"/>
      <c r="Z183" s="147"/>
      <c r="AA183" s="147"/>
      <c r="AB183" s="147"/>
      <c r="AC183" s="147"/>
      <c r="AD183" s="147"/>
      <c r="AE183" s="147"/>
      <c r="AF183" s="147"/>
      <c r="AG183" s="147" t="s">
        <v>154</v>
      </c>
      <c r="AH183" s="147"/>
      <c r="AI183" s="147"/>
      <c r="AJ183" s="147"/>
      <c r="AK183" s="147"/>
      <c r="AL183" s="147"/>
      <c r="AM183" s="147"/>
      <c r="AN183" s="147"/>
      <c r="AO183" s="147"/>
      <c r="AP183" s="147"/>
      <c r="AQ183" s="147"/>
      <c r="AR183" s="147"/>
      <c r="AS183" s="147"/>
      <c r="AT183" s="147"/>
      <c r="AU183" s="147"/>
      <c r="AV183" s="147"/>
      <c r="AW183" s="147"/>
      <c r="AX183" s="147"/>
      <c r="AY183" s="147"/>
      <c r="AZ183" s="147"/>
      <c r="BA183" s="147"/>
      <c r="BB183" s="147"/>
      <c r="BC183" s="147"/>
      <c r="BD183" s="147"/>
      <c r="BE183" s="147"/>
      <c r="BF183" s="147"/>
      <c r="BG183" s="147"/>
      <c r="BH183" s="147"/>
    </row>
    <row r="184" spans="1:60" outlineLevel="1" x14ac:dyDescent="0.2">
      <c r="A184" s="154"/>
      <c r="B184" s="155"/>
      <c r="C184" s="248" t="s">
        <v>330</v>
      </c>
      <c r="D184" s="249"/>
      <c r="E184" s="249"/>
      <c r="F184" s="249"/>
      <c r="G184" s="249"/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  <c r="R184" s="156"/>
      <c r="S184" s="156"/>
      <c r="T184" s="156"/>
      <c r="U184" s="156"/>
      <c r="V184" s="156"/>
      <c r="W184" s="156"/>
      <c r="X184" s="156"/>
      <c r="Y184" s="147"/>
      <c r="Z184" s="147"/>
      <c r="AA184" s="147"/>
      <c r="AB184" s="147"/>
      <c r="AC184" s="147"/>
      <c r="AD184" s="147"/>
      <c r="AE184" s="147"/>
      <c r="AF184" s="147"/>
      <c r="AG184" s="147" t="s">
        <v>156</v>
      </c>
      <c r="AH184" s="147"/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47"/>
      <c r="BA184" s="147"/>
      <c r="BB184" s="147"/>
      <c r="BC184" s="147"/>
      <c r="BD184" s="147"/>
      <c r="BE184" s="147"/>
      <c r="BF184" s="147"/>
      <c r="BG184" s="147"/>
      <c r="BH184" s="147"/>
    </row>
    <row r="185" spans="1:60" outlineLevel="1" x14ac:dyDescent="0.2">
      <c r="A185" s="154"/>
      <c r="B185" s="155"/>
      <c r="C185" s="176" t="s">
        <v>331</v>
      </c>
      <c r="D185" s="157"/>
      <c r="E185" s="158">
        <v>1</v>
      </c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  <c r="Q185" s="156"/>
      <c r="R185" s="156"/>
      <c r="S185" s="156"/>
      <c r="T185" s="156"/>
      <c r="U185" s="156"/>
      <c r="V185" s="156"/>
      <c r="W185" s="156"/>
      <c r="X185" s="156"/>
      <c r="Y185" s="147"/>
      <c r="Z185" s="147"/>
      <c r="AA185" s="147"/>
      <c r="AB185" s="147"/>
      <c r="AC185" s="147"/>
      <c r="AD185" s="147"/>
      <c r="AE185" s="147"/>
      <c r="AF185" s="147"/>
      <c r="AG185" s="147" t="s">
        <v>129</v>
      </c>
      <c r="AH185" s="147">
        <v>0</v>
      </c>
      <c r="AI185" s="147"/>
      <c r="AJ185" s="147"/>
      <c r="AK185" s="147"/>
      <c r="AL185" s="147"/>
      <c r="AM185" s="147"/>
      <c r="AN185" s="147"/>
      <c r="AO185" s="147"/>
      <c r="AP185" s="147"/>
      <c r="AQ185" s="147"/>
      <c r="AR185" s="147"/>
      <c r="AS185" s="147"/>
      <c r="AT185" s="147"/>
      <c r="AU185" s="147"/>
      <c r="AV185" s="147"/>
      <c r="AW185" s="147"/>
      <c r="AX185" s="147"/>
      <c r="AY185" s="147"/>
      <c r="AZ185" s="147"/>
      <c r="BA185" s="147"/>
      <c r="BB185" s="147"/>
      <c r="BC185" s="147"/>
      <c r="BD185" s="147"/>
      <c r="BE185" s="147"/>
      <c r="BF185" s="147"/>
      <c r="BG185" s="147"/>
      <c r="BH185" s="147"/>
    </row>
    <row r="186" spans="1:60" outlineLevel="1" x14ac:dyDescent="0.2">
      <c r="A186" s="154"/>
      <c r="B186" s="155"/>
      <c r="C186" s="239"/>
      <c r="D186" s="240"/>
      <c r="E186" s="240"/>
      <c r="F186" s="240"/>
      <c r="G186" s="240"/>
      <c r="H186" s="156"/>
      <c r="I186" s="156"/>
      <c r="J186" s="156"/>
      <c r="K186" s="156"/>
      <c r="L186" s="156"/>
      <c r="M186" s="156"/>
      <c r="N186" s="156"/>
      <c r="O186" s="156"/>
      <c r="P186" s="156"/>
      <c r="Q186" s="156"/>
      <c r="R186" s="156"/>
      <c r="S186" s="156"/>
      <c r="T186" s="156"/>
      <c r="U186" s="156"/>
      <c r="V186" s="156"/>
      <c r="W186" s="156"/>
      <c r="X186" s="156"/>
      <c r="Y186" s="147"/>
      <c r="Z186" s="147"/>
      <c r="AA186" s="147"/>
      <c r="AB186" s="147"/>
      <c r="AC186" s="147"/>
      <c r="AD186" s="147"/>
      <c r="AE186" s="147"/>
      <c r="AF186" s="147"/>
      <c r="AG186" s="147" t="s">
        <v>130</v>
      </c>
      <c r="AH186" s="147"/>
      <c r="AI186" s="147"/>
      <c r="AJ186" s="147"/>
      <c r="AK186" s="147"/>
      <c r="AL186" s="147"/>
      <c r="AM186" s="147"/>
      <c r="AN186" s="147"/>
      <c r="AO186" s="147"/>
      <c r="AP186" s="147"/>
      <c r="AQ186" s="147"/>
      <c r="AR186" s="147"/>
      <c r="AS186" s="147"/>
      <c r="AT186" s="147"/>
      <c r="AU186" s="147"/>
      <c r="AV186" s="147"/>
      <c r="AW186" s="147"/>
      <c r="AX186" s="147"/>
      <c r="AY186" s="147"/>
      <c r="AZ186" s="147"/>
      <c r="BA186" s="147"/>
      <c r="BB186" s="147"/>
      <c r="BC186" s="147"/>
      <c r="BD186" s="147"/>
      <c r="BE186" s="147"/>
      <c r="BF186" s="147"/>
      <c r="BG186" s="147"/>
      <c r="BH186" s="147"/>
    </row>
    <row r="187" spans="1:60" x14ac:dyDescent="0.2">
      <c r="A187" s="160" t="s">
        <v>119</v>
      </c>
      <c r="B187" s="161" t="s">
        <v>87</v>
      </c>
      <c r="C187" s="174" t="s">
        <v>88</v>
      </c>
      <c r="D187" s="162"/>
      <c r="E187" s="163"/>
      <c r="F187" s="164"/>
      <c r="G187" s="164">
        <f>SUMIF(AG188:AG191,"&lt;&gt;NOR",G188:G191)</f>
        <v>0</v>
      </c>
      <c r="H187" s="164"/>
      <c r="I187" s="164">
        <f>SUM(I188:I191)</f>
        <v>0</v>
      </c>
      <c r="J187" s="164"/>
      <c r="K187" s="164">
        <f>SUM(K188:K191)</f>
        <v>0</v>
      </c>
      <c r="L187" s="164"/>
      <c r="M187" s="164">
        <f>SUM(M188:M191)</f>
        <v>0</v>
      </c>
      <c r="N187" s="164"/>
      <c r="O187" s="164">
        <f>SUM(O188:O191)</f>
        <v>4.1100000000000003</v>
      </c>
      <c r="P187" s="164"/>
      <c r="Q187" s="164">
        <f>SUM(Q188:Q191)</f>
        <v>0</v>
      </c>
      <c r="R187" s="164"/>
      <c r="S187" s="164"/>
      <c r="T187" s="165"/>
      <c r="U187" s="159"/>
      <c r="V187" s="159">
        <f>SUM(V188:V191)</f>
        <v>0</v>
      </c>
      <c r="W187" s="159"/>
      <c r="X187" s="159"/>
      <c r="AG187" t="s">
        <v>120</v>
      </c>
    </row>
    <row r="188" spans="1:60" outlineLevel="1" x14ac:dyDescent="0.2">
      <c r="A188" s="166">
        <v>47</v>
      </c>
      <c r="B188" s="167" t="s">
        <v>332</v>
      </c>
      <c r="C188" s="175" t="s">
        <v>333</v>
      </c>
      <c r="D188" s="168" t="s">
        <v>232</v>
      </c>
      <c r="E188" s="169">
        <v>15</v>
      </c>
      <c r="F188" s="170"/>
      <c r="G188" s="171">
        <f>ROUND(E188*F188,2)</f>
        <v>0</v>
      </c>
      <c r="H188" s="170"/>
      <c r="I188" s="171">
        <f>ROUND(E188*H188,2)</f>
        <v>0</v>
      </c>
      <c r="J188" s="170"/>
      <c r="K188" s="171">
        <f>ROUND(E188*J188,2)</f>
        <v>0</v>
      </c>
      <c r="L188" s="171">
        <v>21</v>
      </c>
      <c r="M188" s="171">
        <f>G188*(1+L188/100)</f>
        <v>0</v>
      </c>
      <c r="N188" s="171">
        <v>0.27399000000000001</v>
      </c>
      <c r="O188" s="171">
        <f>ROUND(E188*N188,2)</f>
        <v>4.1100000000000003</v>
      </c>
      <c r="P188" s="171">
        <v>0</v>
      </c>
      <c r="Q188" s="171">
        <f>ROUND(E188*P188,2)</f>
        <v>0</v>
      </c>
      <c r="R188" s="171" t="s">
        <v>334</v>
      </c>
      <c r="S188" s="171" t="s">
        <v>133</v>
      </c>
      <c r="T188" s="172" t="s">
        <v>133</v>
      </c>
      <c r="U188" s="156">
        <v>0</v>
      </c>
      <c r="V188" s="156">
        <f>ROUND(E188*U188,2)</f>
        <v>0</v>
      </c>
      <c r="W188" s="156"/>
      <c r="X188" s="156" t="s">
        <v>335</v>
      </c>
      <c r="Y188" s="147"/>
      <c r="Z188" s="147"/>
      <c r="AA188" s="147"/>
      <c r="AB188" s="147"/>
      <c r="AC188" s="147"/>
      <c r="AD188" s="147"/>
      <c r="AE188" s="147"/>
      <c r="AF188" s="147"/>
      <c r="AG188" s="147" t="s">
        <v>336</v>
      </c>
      <c r="AH188" s="147"/>
      <c r="AI188" s="147"/>
      <c r="AJ188" s="147"/>
      <c r="AK188" s="147"/>
      <c r="AL188" s="147"/>
      <c r="AM188" s="147"/>
      <c r="AN188" s="147"/>
      <c r="AO188" s="147"/>
      <c r="AP188" s="147"/>
      <c r="AQ188" s="147"/>
      <c r="AR188" s="147"/>
      <c r="AS188" s="147"/>
      <c r="AT188" s="147"/>
      <c r="AU188" s="147"/>
      <c r="AV188" s="147"/>
      <c r="AW188" s="147"/>
      <c r="AX188" s="147"/>
      <c r="AY188" s="147"/>
      <c r="AZ188" s="147"/>
      <c r="BA188" s="147"/>
      <c r="BB188" s="147"/>
      <c r="BC188" s="147"/>
      <c r="BD188" s="147"/>
      <c r="BE188" s="147"/>
      <c r="BF188" s="147"/>
      <c r="BG188" s="147"/>
      <c r="BH188" s="147"/>
    </row>
    <row r="189" spans="1:60" ht="90" outlineLevel="1" x14ac:dyDescent="0.2">
      <c r="A189" s="154"/>
      <c r="B189" s="155"/>
      <c r="C189" s="248" t="s">
        <v>337</v>
      </c>
      <c r="D189" s="249"/>
      <c r="E189" s="249"/>
      <c r="F189" s="249"/>
      <c r="G189" s="249"/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  <c r="R189" s="156"/>
      <c r="S189" s="156"/>
      <c r="T189" s="156"/>
      <c r="U189" s="156"/>
      <c r="V189" s="156"/>
      <c r="W189" s="156"/>
      <c r="X189" s="156"/>
      <c r="Y189" s="147"/>
      <c r="Z189" s="147"/>
      <c r="AA189" s="147"/>
      <c r="AB189" s="147"/>
      <c r="AC189" s="147"/>
      <c r="AD189" s="147"/>
      <c r="AE189" s="147"/>
      <c r="AF189" s="147"/>
      <c r="AG189" s="147" t="s">
        <v>156</v>
      </c>
      <c r="AH189" s="147"/>
      <c r="AI189" s="147"/>
      <c r="AJ189" s="147"/>
      <c r="AK189" s="147"/>
      <c r="AL189" s="147"/>
      <c r="AM189" s="147"/>
      <c r="AN189" s="147"/>
      <c r="AO189" s="147"/>
      <c r="AP189" s="147"/>
      <c r="AQ189" s="147"/>
      <c r="AR189" s="147"/>
      <c r="AS189" s="147"/>
      <c r="AT189" s="147"/>
      <c r="AU189" s="147"/>
      <c r="AV189" s="147"/>
      <c r="AW189" s="147"/>
      <c r="AX189" s="147"/>
      <c r="AY189" s="147"/>
      <c r="AZ189" s="147"/>
      <c r="BA189" s="180" t="str">
        <f>C189</f>
        <v>hloubení rýhy 50 x 70 cm  v hornině 3, strojně včetně přípravných, pomocných a vytyčovacích prací v průměrných podmínkách a se započítáním podílu prací v jiných než běžných podmínkách, s jedním výhozem až do vzdálenosti 3 m za okraj rýhy nebo s případným naložením do dopravního vozíku přistaveného k okraji rýhy. Zřízení kabelového lože z kopaného písku bez zakrytí, dodání kopaného písku, přísun písku do rýhy, pokrytí dna rýhy souvislou urovnanou vrstvou písku tloušťky 10 cm pod kabelem. Dodávka kabelu do 1000 V, položení . Zakrytí kabelu výstražnou fólií z PVC s rozvinutím a uložením, včetně dodávky fólie. Ruční zához nezapažené kabelové rýhy s případným rozpojováním výkopku a s jedním přehozem až do vzdálenosti 3 m nebo se shozením z vozidel, bez pěchování zeminy. Úprava terénu, odkopání terénních nerovností až do hloubky 10 cm, zásyp materiálem získaným odkopávkou. Upěchování zasypaných nerovností ručním pěchem tak, aby nerovnosti terénu nebyly větší než 2 cm od vodorovné hladiny.</v>
      </c>
      <c r="BB189" s="147"/>
      <c r="BC189" s="147"/>
      <c r="BD189" s="147"/>
      <c r="BE189" s="147"/>
      <c r="BF189" s="147"/>
      <c r="BG189" s="147"/>
      <c r="BH189" s="147"/>
    </row>
    <row r="190" spans="1:60" outlineLevel="1" x14ac:dyDescent="0.2">
      <c r="A190" s="154"/>
      <c r="B190" s="155"/>
      <c r="C190" s="176" t="s">
        <v>338</v>
      </c>
      <c r="D190" s="157"/>
      <c r="E190" s="158">
        <v>15</v>
      </c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  <c r="Q190" s="156"/>
      <c r="R190" s="156"/>
      <c r="S190" s="156"/>
      <c r="T190" s="156"/>
      <c r="U190" s="156"/>
      <c r="V190" s="156"/>
      <c r="W190" s="156"/>
      <c r="X190" s="156"/>
      <c r="Y190" s="147"/>
      <c r="Z190" s="147"/>
      <c r="AA190" s="147"/>
      <c r="AB190" s="147"/>
      <c r="AC190" s="147"/>
      <c r="AD190" s="147"/>
      <c r="AE190" s="147"/>
      <c r="AF190" s="147"/>
      <c r="AG190" s="147" t="s">
        <v>129</v>
      </c>
      <c r="AH190" s="147">
        <v>0</v>
      </c>
      <c r="AI190" s="147"/>
      <c r="AJ190" s="147"/>
      <c r="AK190" s="147"/>
      <c r="AL190" s="147"/>
      <c r="AM190" s="147"/>
      <c r="AN190" s="147"/>
      <c r="AO190" s="147"/>
      <c r="AP190" s="147"/>
      <c r="AQ190" s="147"/>
      <c r="AR190" s="147"/>
      <c r="AS190" s="147"/>
      <c r="AT190" s="147"/>
      <c r="AU190" s="147"/>
      <c r="AV190" s="147"/>
      <c r="AW190" s="147"/>
      <c r="AX190" s="147"/>
      <c r="AY190" s="147"/>
      <c r="AZ190" s="147"/>
      <c r="BA190" s="147"/>
      <c r="BB190" s="147"/>
      <c r="BC190" s="147"/>
      <c r="BD190" s="147"/>
      <c r="BE190" s="147"/>
      <c r="BF190" s="147"/>
      <c r="BG190" s="147"/>
      <c r="BH190" s="147"/>
    </row>
    <row r="191" spans="1:60" outlineLevel="1" x14ac:dyDescent="0.2">
      <c r="A191" s="154"/>
      <c r="B191" s="155"/>
      <c r="C191" s="239"/>
      <c r="D191" s="240"/>
      <c r="E191" s="240"/>
      <c r="F191" s="240"/>
      <c r="G191" s="240"/>
      <c r="H191" s="156"/>
      <c r="I191" s="156"/>
      <c r="J191" s="156"/>
      <c r="K191" s="156"/>
      <c r="L191" s="156"/>
      <c r="M191" s="156"/>
      <c r="N191" s="156"/>
      <c r="O191" s="156"/>
      <c r="P191" s="156"/>
      <c r="Q191" s="156"/>
      <c r="R191" s="156"/>
      <c r="S191" s="156"/>
      <c r="T191" s="156"/>
      <c r="U191" s="156"/>
      <c r="V191" s="156"/>
      <c r="W191" s="156"/>
      <c r="X191" s="156"/>
      <c r="Y191" s="147"/>
      <c r="Z191" s="147"/>
      <c r="AA191" s="147"/>
      <c r="AB191" s="147"/>
      <c r="AC191" s="147"/>
      <c r="AD191" s="147"/>
      <c r="AE191" s="147"/>
      <c r="AF191" s="147"/>
      <c r="AG191" s="147" t="s">
        <v>130</v>
      </c>
      <c r="AH191" s="147"/>
      <c r="AI191" s="147"/>
      <c r="AJ191" s="147"/>
      <c r="AK191" s="147"/>
      <c r="AL191" s="147"/>
      <c r="AM191" s="147"/>
      <c r="AN191" s="147"/>
      <c r="AO191" s="147"/>
      <c r="AP191" s="147"/>
      <c r="AQ191" s="147"/>
      <c r="AR191" s="147"/>
      <c r="AS191" s="147"/>
      <c r="AT191" s="147"/>
      <c r="AU191" s="147"/>
      <c r="AV191" s="147"/>
      <c r="AW191" s="147"/>
      <c r="AX191" s="147"/>
      <c r="AY191" s="147"/>
      <c r="AZ191" s="147"/>
      <c r="BA191" s="147"/>
      <c r="BB191" s="147"/>
      <c r="BC191" s="147"/>
      <c r="BD191" s="147"/>
      <c r="BE191" s="147"/>
      <c r="BF191" s="147"/>
      <c r="BG191" s="147"/>
      <c r="BH191" s="147"/>
    </row>
    <row r="192" spans="1:60" x14ac:dyDescent="0.2">
      <c r="A192" s="3"/>
      <c r="B192" s="4"/>
      <c r="C192" s="177"/>
      <c r="D192" s="6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AE192">
        <v>15</v>
      </c>
      <c r="AF192">
        <v>21</v>
      </c>
      <c r="AG192" t="s">
        <v>106</v>
      </c>
    </row>
    <row r="193" spans="1:33" x14ac:dyDescent="0.2">
      <c r="A193" s="150"/>
      <c r="B193" s="151" t="s">
        <v>29</v>
      </c>
      <c r="C193" s="178"/>
      <c r="D193" s="152"/>
      <c r="E193" s="153"/>
      <c r="F193" s="153"/>
      <c r="G193" s="173">
        <f>G8+G73+G92+G114+G171+G178+G182+G187</f>
        <v>0</v>
      </c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AE193">
        <f>SUMIF(L7:L191,AE192,G7:G191)</f>
        <v>0</v>
      </c>
      <c r="AF193">
        <f>SUMIF(L7:L191,AF192,G7:G191)</f>
        <v>0</v>
      </c>
      <c r="AG193" t="s">
        <v>146</v>
      </c>
    </row>
    <row r="194" spans="1:33" x14ac:dyDescent="0.2">
      <c r="C194" s="179"/>
      <c r="D194" s="10"/>
      <c r="AG194" t="s">
        <v>147</v>
      </c>
    </row>
    <row r="195" spans="1:33" x14ac:dyDescent="0.2">
      <c r="D195" s="10"/>
    </row>
    <row r="196" spans="1:33" x14ac:dyDescent="0.2">
      <c r="D196" s="10"/>
    </row>
    <row r="197" spans="1:33" x14ac:dyDescent="0.2">
      <c r="D197" s="10"/>
    </row>
    <row r="198" spans="1:33" x14ac:dyDescent="0.2">
      <c r="D198" s="10"/>
    </row>
    <row r="199" spans="1:33" x14ac:dyDescent="0.2">
      <c r="D199" s="10"/>
    </row>
    <row r="200" spans="1:33" x14ac:dyDescent="0.2">
      <c r="D200" s="10"/>
    </row>
    <row r="201" spans="1:33" x14ac:dyDescent="0.2">
      <c r="D201" s="10"/>
    </row>
    <row r="202" spans="1:33" x14ac:dyDescent="0.2">
      <c r="D202" s="10"/>
    </row>
    <row r="203" spans="1:33" x14ac:dyDescent="0.2">
      <c r="D203" s="10"/>
    </row>
    <row r="204" spans="1:33" x14ac:dyDescent="0.2">
      <c r="D204" s="10"/>
    </row>
    <row r="205" spans="1:33" x14ac:dyDescent="0.2">
      <c r="D205" s="10"/>
    </row>
    <row r="206" spans="1:33" x14ac:dyDescent="0.2">
      <c r="D206" s="10"/>
    </row>
    <row r="207" spans="1:33" x14ac:dyDescent="0.2">
      <c r="D207" s="10"/>
    </row>
    <row r="208" spans="1:33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2H+rfQnDkCUpfUr0/v3sQ7jmGzu0dC3uL9OZAOtY3zx0UIfJuYHw/7FuvsiaKqguHF9qjeUROefeMzWDnDnfTw==" saltValue="x7fmUHjWgYsJnPTi1UXmZg==" spinCount="100000" sheet="1"/>
  <mergeCells count="77">
    <mergeCell ref="C27:G27"/>
    <mergeCell ref="A1:G1"/>
    <mergeCell ref="C2:G2"/>
    <mergeCell ref="C3:G3"/>
    <mergeCell ref="C4:G4"/>
    <mergeCell ref="C10:G10"/>
    <mergeCell ref="C12:G12"/>
    <mergeCell ref="C14:G14"/>
    <mergeCell ref="C19:G19"/>
    <mergeCell ref="C21:G21"/>
    <mergeCell ref="C23:G23"/>
    <mergeCell ref="C25:G25"/>
    <mergeCell ref="C54:G54"/>
    <mergeCell ref="C29:G29"/>
    <mergeCell ref="C32:G32"/>
    <mergeCell ref="C34:G34"/>
    <mergeCell ref="C38:G38"/>
    <mergeCell ref="C40:G40"/>
    <mergeCell ref="C42:G42"/>
    <mergeCell ref="C44:G44"/>
    <mergeCell ref="C46:G46"/>
    <mergeCell ref="C48:G48"/>
    <mergeCell ref="C50:G50"/>
    <mergeCell ref="C52:G52"/>
    <mergeCell ref="C83:G83"/>
    <mergeCell ref="C56:G56"/>
    <mergeCell ref="C58:G58"/>
    <mergeCell ref="C60:G60"/>
    <mergeCell ref="C62:G62"/>
    <mergeCell ref="C65:G65"/>
    <mergeCell ref="C68:G68"/>
    <mergeCell ref="C72:G72"/>
    <mergeCell ref="C75:G75"/>
    <mergeCell ref="C77:G77"/>
    <mergeCell ref="C79:G79"/>
    <mergeCell ref="C81:G81"/>
    <mergeCell ref="C113:G113"/>
    <mergeCell ref="C85:G85"/>
    <mergeCell ref="C88:G88"/>
    <mergeCell ref="C91:G91"/>
    <mergeCell ref="C94:G94"/>
    <mergeCell ref="C96:G96"/>
    <mergeCell ref="C98:G98"/>
    <mergeCell ref="C102:G102"/>
    <mergeCell ref="C104:G104"/>
    <mergeCell ref="C106:G106"/>
    <mergeCell ref="C108:G108"/>
    <mergeCell ref="C110:G110"/>
    <mergeCell ref="C143:G143"/>
    <mergeCell ref="C116:G116"/>
    <mergeCell ref="C118:G118"/>
    <mergeCell ref="C120:G120"/>
    <mergeCell ref="C123:G123"/>
    <mergeCell ref="C125:G125"/>
    <mergeCell ref="C127:G127"/>
    <mergeCell ref="C129:G129"/>
    <mergeCell ref="C131:G131"/>
    <mergeCell ref="C134:G134"/>
    <mergeCell ref="C137:G137"/>
    <mergeCell ref="C140:G140"/>
    <mergeCell ref="C180:G180"/>
    <mergeCell ref="C146:G146"/>
    <mergeCell ref="C149:G149"/>
    <mergeCell ref="C152:G152"/>
    <mergeCell ref="C155:G155"/>
    <mergeCell ref="C158:G158"/>
    <mergeCell ref="C161:G161"/>
    <mergeCell ref="C164:G164"/>
    <mergeCell ref="C167:G167"/>
    <mergeCell ref="C170:G170"/>
    <mergeCell ref="C174:G174"/>
    <mergeCell ref="C177:G177"/>
    <mergeCell ref="C181:G181"/>
    <mergeCell ref="C184:G184"/>
    <mergeCell ref="C186:G186"/>
    <mergeCell ref="C189:G189"/>
    <mergeCell ref="C191:G191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50</vt:i4>
      </vt:variant>
    </vt:vector>
  </HeadingPairs>
  <TitlesOfParts>
    <vt:vector size="55" baseType="lpstr">
      <vt:lpstr>Pokyny pro vyplnění</vt:lpstr>
      <vt:lpstr>Stavba</vt:lpstr>
      <vt:lpstr>VzorPolozky</vt:lpstr>
      <vt:lpstr>00 00.1 Naklady</vt:lpstr>
      <vt:lpstr>1 1.1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'00 00.1 Naklady'!Názvy_tisku</vt:lpstr>
      <vt:lpstr>'1 1.1 Pol'!Názvy_tisku</vt:lpstr>
      <vt:lpstr>oadresa</vt:lpstr>
      <vt:lpstr>Stavba!Objednatel</vt:lpstr>
      <vt:lpstr>Stavba!Objekt</vt:lpstr>
      <vt:lpstr>'00 00.1 Naklady'!Oblast_tisku</vt:lpstr>
      <vt:lpstr>'1 1.1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Jiří Šilhánek</cp:lastModifiedBy>
  <cp:lastPrinted>2019-03-19T12:27:02Z</cp:lastPrinted>
  <dcterms:created xsi:type="dcterms:W3CDTF">2009-04-08T07:15:50Z</dcterms:created>
  <dcterms:modified xsi:type="dcterms:W3CDTF">2021-06-25T05:58:32Z</dcterms:modified>
</cp:coreProperties>
</file>