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505" yWindow="-15" windowWidth="14340" windowHeight="13380"/>
  </bookViews>
  <sheets>
    <sheet name="Stavba" sheetId="1" r:id="rId1"/>
    <sheet name="VzorPolozky" sheetId="10" state="hidden" r:id="rId2"/>
    <sheet name="Pol" sheetId="12" r:id="rId3"/>
    <sheet name="VN+ON" sheetId="13" r:id="rId4"/>
  </sheets>
  <externalReferences>
    <externalReference r:id="rId5"/>
  </externalReferences>
  <definedNames>
    <definedName name="_xlnm._FilterDatabase" localSheetId="2" hidden="1">Pol!$H$1:$H$185</definedName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_xlnm.Print_Titles" localSheetId="2">Pol!$1:$7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Pol!$A$1:$K$185</definedName>
    <definedName name="_xlnm.Print_Area" localSheetId="0">Stavba!$A$1:$J$60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83" i="12"/>
  <c r="I182"/>
  <c r="I180"/>
  <c r="I179"/>
  <c r="I175"/>
  <c r="I174"/>
  <c r="I173"/>
  <c r="I172"/>
  <c r="I171"/>
  <c r="I170"/>
  <c r="I169"/>
  <c r="I167"/>
  <c r="I166"/>
  <c r="I165"/>
  <c r="I164"/>
  <c r="I163"/>
  <c r="I162"/>
  <c r="I161"/>
  <c r="I159"/>
  <c r="I157"/>
  <c r="I156"/>
  <c r="I155"/>
  <c r="I153"/>
  <c r="I152"/>
  <c r="I150"/>
  <c r="I149"/>
  <c r="I147"/>
  <c r="I146"/>
  <c r="I145"/>
  <c r="I143"/>
  <c r="I142"/>
  <c r="I141"/>
  <c r="I139"/>
  <c r="I138"/>
  <c r="I137"/>
  <c r="I136"/>
  <c r="I135"/>
  <c r="I131"/>
  <c r="I127"/>
  <c r="I125"/>
  <c r="I122"/>
  <c r="I119"/>
  <c r="I117"/>
  <c r="I115"/>
  <c r="I113"/>
  <c r="I111"/>
  <c r="I109"/>
  <c r="I107"/>
  <c r="I105"/>
  <c r="I103"/>
  <c r="I102"/>
  <c r="I100"/>
  <c r="I98"/>
  <c r="I97"/>
  <c r="I95"/>
  <c r="I94"/>
  <c r="I93"/>
  <c r="I92"/>
  <c r="I91"/>
  <c r="I89"/>
  <c r="I88"/>
  <c r="I86"/>
  <c r="I85"/>
  <c r="I83"/>
  <c r="I81"/>
  <c r="I78"/>
  <c r="I77"/>
  <c r="I76"/>
  <c r="I75"/>
  <c r="I74"/>
  <c r="I73"/>
  <c r="I72"/>
  <c r="I70"/>
  <c r="I69"/>
  <c r="I68"/>
  <c r="I65"/>
  <c r="I62"/>
  <c r="I61"/>
  <c r="I60"/>
  <c r="I58"/>
  <c r="I57"/>
  <c r="I56"/>
  <c r="I54"/>
  <c r="I53"/>
  <c r="I52"/>
  <c r="I51"/>
  <c r="I50"/>
  <c r="I49"/>
  <c r="I47"/>
  <c r="I46"/>
  <c r="I45"/>
  <c r="I44"/>
  <c r="I43"/>
  <c r="I42"/>
  <c r="I39"/>
  <c r="I37"/>
  <c r="I36"/>
  <c r="I35"/>
  <c r="I34"/>
  <c r="I33"/>
  <c r="I31"/>
  <c r="I30"/>
  <c r="I29"/>
  <c r="I28"/>
  <c r="I27"/>
  <c r="I25"/>
  <c r="I23"/>
  <c r="I22"/>
  <c r="I21"/>
  <c r="I20"/>
  <c r="I19"/>
  <c r="I16"/>
  <c r="G24" i="13"/>
  <c r="G23"/>
  <c r="G22"/>
  <c r="G21"/>
  <c r="G20"/>
  <c r="G19"/>
  <c r="G18"/>
  <c r="G16"/>
  <c r="G15"/>
  <c r="G12"/>
  <c r="G10"/>
  <c r="G9"/>
  <c r="R185" i="12"/>
  <c r="F39" i="1" s="1"/>
  <c r="F40" s="1"/>
  <c r="S185" i="12"/>
  <c r="G39" i="1" s="1"/>
  <c r="G40" s="1"/>
  <c r="G9" i="12"/>
  <c r="I9" s="1"/>
  <c r="G10"/>
  <c r="I10" s="1"/>
  <c r="G11"/>
  <c r="I11" s="1"/>
  <c r="G12"/>
  <c r="I12" s="1"/>
  <c r="G13"/>
  <c r="I13" s="1"/>
  <c r="G15"/>
  <c r="G14" s="1"/>
  <c r="I48" i="1" s="1"/>
  <c r="G18" i="12"/>
  <c r="I18" s="1"/>
  <c r="G24"/>
  <c r="I24" s="1"/>
  <c r="G26"/>
  <c r="I26" s="1"/>
  <c r="G32"/>
  <c r="I32" s="1"/>
  <c r="G38"/>
  <c r="I38" s="1"/>
  <c r="G41"/>
  <c r="I41" s="1"/>
  <c r="G48"/>
  <c r="I48" s="1"/>
  <c r="G55"/>
  <c r="I55" s="1"/>
  <c r="G59"/>
  <c r="I59" s="1"/>
  <c r="G64"/>
  <c r="G63" s="1"/>
  <c r="I51" i="1" s="1"/>
  <c r="G67" i="12"/>
  <c r="I67" s="1"/>
  <c r="G71"/>
  <c r="I71" s="1"/>
  <c r="G80"/>
  <c r="I80" s="1"/>
  <c r="G82"/>
  <c r="I82" s="1"/>
  <c r="G84"/>
  <c r="I84" s="1"/>
  <c r="G87"/>
  <c r="I87" s="1"/>
  <c r="G90"/>
  <c r="I90" s="1"/>
  <c r="G96"/>
  <c r="I96" s="1"/>
  <c r="G99"/>
  <c r="I99" s="1"/>
  <c r="G101"/>
  <c r="I101" s="1"/>
  <c r="G104"/>
  <c r="I104" s="1"/>
  <c r="G106"/>
  <c r="I106" s="1"/>
  <c r="G108"/>
  <c r="I108" s="1"/>
  <c r="G110"/>
  <c r="I110" s="1"/>
  <c r="G112"/>
  <c r="I112" s="1"/>
  <c r="G114"/>
  <c r="I114" s="1"/>
  <c r="G116"/>
  <c r="I116" s="1"/>
  <c r="G118"/>
  <c r="I118" s="1"/>
  <c r="G121"/>
  <c r="G120" s="1"/>
  <c r="I54" i="1" s="1"/>
  <c r="G124" i="12"/>
  <c r="I124" s="1"/>
  <c r="G126"/>
  <c r="I126" s="1"/>
  <c r="G128"/>
  <c r="I128" s="1"/>
  <c r="G130"/>
  <c r="I130" s="1"/>
  <c r="G132"/>
  <c r="I132" s="1"/>
  <c r="G134"/>
  <c r="I134" s="1"/>
  <c r="G140"/>
  <c r="I140" s="1"/>
  <c r="G144"/>
  <c r="I144" s="1"/>
  <c r="G148"/>
  <c r="I148" s="1"/>
  <c r="G151"/>
  <c r="I151" s="1"/>
  <c r="G154"/>
  <c r="I154" s="1"/>
  <c r="G158"/>
  <c r="I158" s="1"/>
  <c r="G160"/>
  <c r="I160" s="1"/>
  <c r="G168"/>
  <c r="I168" s="1"/>
  <c r="G176"/>
  <c r="I176" s="1"/>
  <c r="G178"/>
  <c r="I178" s="1"/>
  <c r="G181"/>
  <c r="I181" s="1"/>
  <c r="I20" i="1"/>
  <c r="I18"/>
  <c r="G27"/>
  <c r="J28"/>
  <c r="J26"/>
  <c r="G38"/>
  <c r="F38"/>
  <c r="H32"/>
  <c r="J23"/>
  <c r="J24"/>
  <c r="J25"/>
  <c r="J27"/>
  <c r="E24"/>
  <c r="E26"/>
  <c r="I15" i="12" l="1"/>
  <c r="I63"/>
  <c r="I121"/>
  <c r="I14"/>
  <c r="I64"/>
  <c r="I120"/>
  <c r="F14" i="13"/>
  <c r="F8"/>
  <c r="G177" i="12"/>
  <c r="G129"/>
  <c r="G123"/>
  <c r="G66"/>
  <c r="H39" i="1"/>
  <c r="H40" s="1"/>
  <c r="G24"/>
  <c r="G28"/>
  <c r="G133" i="12"/>
  <c r="G79"/>
  <c r="G40"/>
  <c r="G17"/>
  <c r="G8"/>
  <c r="I8" s="1"/>
  <c r="I39" i="1"/>
  <c r="I40" s="1"/>
  <c r="J39" s="1"/>
  <c r="J40" s="1"/>
  <c r="I49" l="1"/>
  <c r="I17" i="12"/>
  <c r="I53" i="1"/>
  <c r="I79" i="12"/>
  <c r="I55" i="1"/>
  <c r="I123" i="12"/>
  <c r="I58" i="1"/>
  <c r="I177" i="12"/>
  <c r="I50" i="1"/>
  <c r="I40" i="12"/>
  <c r="I57" i="1"/>
  <c r="I133" i="12"/>
  <c r="I52" i="1"/>
  <c r="I66" i="12"/>
  <c r="I56" i="1"/>
  <c r="I129" i="12"/>
  <c r="F26" i="13"/>
  <c r="I59" i="1" s="1"/>
  <c r="I19" s="1"/>
  <c r="G185" i="12"/>
  <c r="I17" i="1"/>
  <c r="I47"/>
  <c r="I60" l="1"/>
  <c r="I16"/>
  <c r="I21" s="1"/>
  <c r="G25" s="1"/>
  <c r="G26" l="1"/>
  <c r="G29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<sst xmlns="http://schemas.openxmlformats.org/spreadsheetml/2006/main" count="737" uniqueCount="284">
  <si>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</si>
  <si>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</si>
  <si>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</si>
  <si>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</si>
  <si>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</si>
  <si>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</si>
  <si>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</si>
  <si>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</si>
  <si>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</si>
  <si>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</si>
  <si>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</si>
  <si>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</si>
  <si>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</si>
  <si>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</si>
  <si>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</si>
  <si>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</si>
  <si>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</si>
  <si>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</si>
  <si>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</si>
  <si>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</si>
  <si>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</si>
  <si>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</si>
  <si>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</si>
  <si>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</si>
  <si>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</si>
  <si>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</si>
  <si>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</si>
  <si>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</si>
  <si>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</si>
  <si>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</si>
  <si>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</si>
  <si>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</si>
  <si>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</si>
  <si>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</si>
  <si>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</si>
  <si>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</si>
  <si>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</si>
  <si>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</si>
  <si>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Objekt:</t>
  </si>
  <si>
    <t>Rozpočet:</t>
  </si>
  <si>
    <t>MENDELU, Výměna podlah v obj. Q, II. Etapa - 1. část</t>
  </si>
  <si>
    <t>Rozpočet</t>
  </si>
  <si>
    <t>Celkem za stavbu</t>
  </si>
  <si>
    <t>CZK</t>
  </si>
  <si>
    <t>Rekapitulace dílů</t>
  </si>
  <si>
    <t>Typ dílu</t>
  </si>
  <si>
    <t>0</t>
  </si>
  <si>
    <t>Přípravné a přidružené práce</t>
  </si>
  <si>
    <t>3</t>
  </si>
  <si>
    <t>Svislé a kompletní konstrukce</t>
  </si>
  <si>
    <t>61</t>
  </si>
  <si>
    <t>Upravy povrchů vnitřní</t>
  </si>
  <si>
    <t>63</t>
  </si>
  <si>
    <t>Podlahy a podlahové konstrukce</t>
  </si>
  <si>
    <t>94</t>
  </si>
  <si>
    <t>Lešení a stavební výtahy</t>
  </si>
  <si>
    <t>95</t>
  </si>
  <si>
    <t>Dokončovací kce na pozem.stav.</t>
  </si>
  <si>
    <t>96</t>
  </si>
  <si>
    <t>Bourání konstrukcí</t>
  </si>
  <si>
    <t>99</t>
  </si>
  <si>
    <t>Staveništní přesun hmot</t>
  </si>
  <si>
    <t>766</t>
  </si>
  <si>
    <t>Konstrukce truhlářské</t>
  </si>
  <si>
    <t>767</t>
  </si>
  <si>
    <t>Konstrukce zámečnické</t>
  </si>
  <si>
    <t>776</t>
  </si>
  <si>
    <t>Podlahy povlakové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</si>
  <si>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</si>
  <si>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</si>
  <si>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</si>
  <si>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</si>
  <si>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</si>
  <si>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</si>
  <si>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</si>
  <si>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</si>
  <si>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</si>
  <si>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</si>
  <si>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</si>
  <si>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</si>
  <si>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</si>
  <si>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</si>
  <si>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</si>
  <si>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</si>
  <si>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</si>
  <si>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Cen. soustava</t>
  </si>
  <si>
    <t>Díl:</t>
  </si>
  <si>
    <t>DIL</t>
  </si>
  <si>
    <t>0.01</t>
  </si>
  <si>
    <t>Ochrana a zakrývání stávajících konstrukcí, proti zničení při výstavbě,zakrývání</t>
  </si>
  <si>
    <t>hod</t>
  </si>
  <si>
    <t>POL1_0</t>
  </si>
  <si>
    <t>0.02</t>
  </si>
  <si>
    <t>Vystěhování dokumentů a kancelářského vybavení, přepravky,krabice,do 100m,uskladnění,pro obě etapy</t>
  </si>
  <si>
    <t>kus</t>
  </si>
  <si>
    <t>0.03</t>
  </si>
  <si>
    <t>Vystěhování místností-veškerý nábytek,vč. chodeb, přesun do 100m,uskladnění,pro obě etapy</t>
  </si>
  <si>
    <t>0.04</t>
  </si>
  <si>
    <t>Nastěhování dokumentů a kancelářského vybavení, přepravky,krabice,přesun do 100m,pro obě etapy</t>
  </si>
  <si>
    <t>0.05</t>
  </si>
  <si>
    <t>Nastěhování místností-veškerý nábytek,vč. chodeb, přesun do 100m,přemístění,pro obě etapy</t>
  </si>
  <si>
    <t>3.1</t>
  </si>
  <si>
    <t>Dočasná protiprašná příčka s dveřmi,zřízení, následné odstranění,kotvení,doplňky,detaily</t>
  </si>
  <si>
    <t>m2</t>
  </si>
  <si>
    <t>pro oddělení prostor a etap:3,8*(1,5+1,7)</t>
  </si>
  <si>
    <t>VV</t>
  </si>
  <si>
    <t>602016193R00</t>
  </si>
  <si>
    <t>Penetrace hloubková stěn</t>
  </si>
  <si>
    <t>lokální opravy:12,5*1</t>
  </si>
  <si>
    <t/>
  </si>
  <si>
    <t>po soklových lištách:</t>
  </si>
  <si>
    <t>marmoleum:230,1*0,06</t>
  </si>
  <si>
    <t>koberec:79,6*0,06</t>
  </si>
  <si>
    <t>612481113R00</t>
  </si>
  <si>
    <t>Potažení vnitř. stěn sklotex. pletivem s vypnutím</t>
  </si>
  <si>
    <t>612473182R00</t>
  </si>
  <si>
    <t>Omítka vnitřního zdiva ze suché směsi, štuková</t>
  </si>
  <si>
    <t>612473185R00</t>
  </si>
  <si>
    <t>Příplatek za zabudované omítníky v ploše stěn</t>
  </si>
  <si>
    <t>612473186R00</t>
  </si>
  <si>
    <t>Příplatek za zabudované rohovníky</t>
  </si>
  <si>
    <t>m</t>
  </si>
  <si>
    <t>9,5*1</t>
  </si>
  <si>
    <t>631663111R00</t>
  </si>
  <si>
    <t>Oprava trhlin epoxidovou pryskyřicí,sponkování</t>
  </si>
  <si>
    <t>Podlahy, předpoklad 10% plochy a 1,5bm/m2:</t>
  </si>
  <si>
    <t>Začátek provozního součtu</t>
  </si>
  <si>
    <t xml:space="preserve">  linoleum:277,63*1</t>
  </si>
  <si>
    <t xml:space="preserve">  koberec:96*1</t>
  </si>
  <si>
    <t>Konec provozního součtu</t>
  </si>
  <si>
    <t>373,63*0,1*1,5</t>
  </si>
  <si>
    <t>632411904R00</t>
  </si>
  <si>
    <t>Penetrace savých podkladů 0,25 l/m2</t>
  </si>
  <si>
    <t>Podlahy:</t>
  </si>
  <si>
    <t>373,63*2</t>
  </si>
  <si>
    <t>632413104R0X</t>
  </si>
  <si>
    <t>Potěr cementový, 25 MPa, samoniv,ručně, tl. 4 mm, rychletuhnoucí</t>
  </si>
  <si>
    <t>linoleum:277,63*1</t>
  </si>
  <si>
    <t>koberec:96*1</t>
  </si>
  <si>
    <t>632441491R00</t>
  </si>
  <si>
    <t>Broušení anhydritových potěrů - odstranění šlemu</t>
  </si>
  <si>
    <t>941955002R00</t>
  </si>
  <si>
    <t>Lešení lehké pomocné, výška podlahy do 1,9 m</t>
  </si>
  <si>
    <t>pro protiprašné příčky:1,5*(1,5+1,7)*2</t>
  </si>
  <si>
    <t>952901111R00</t>
  </si>
  <si>
    <t>Vyčištění budov o výšce podlaží do 4 m</t>
  </si>
  <si>
    <t>952902110R00</t>
  </si>
  <si>
    <t>Čištění zametáním v místnostech a chodbách</t>
  </si>
  <si>
    <t>průběžné úklidy, 3x v průběhu stavby:</t>
  </si>
  <si>
    <t xml:space="preserve">  Podlahy:</t>
  </si>
  <si>
    <t>373,63*3</t>
  </si>
  <si>
    <t>968061125R00</t>
  </si>
  <si>
    <t>Vyvěšení dřevěných dveřních křídel pl. do 2 m2, pro další použití,přesun,uskladnění</t>
  </si>
  <si>
    <t>10+9</t>
  </si>
  <si>
    <t>968061126R00</t>
  </si>
  <si>
    <t>Vyvěšení dřevěných dveřních křídel pl. nad 2 m2, pro další použití,přesun,uskladnění</t>
  </si>
  <si>
    <t>1*1</t>
  </si>
  <si>
    <t>776511820R00</t>
  </si>
  <si>
    <t>Odstranění PVC a koberců lepených s podložkou</t>
  </si>
  <si>
    <t>776401800R00</t>
  </si>
  <si>
    <t>Demontáž soklíků nebo lišt, pryžových nebo z PVC</t>
  </si>
  <si>
    <t>linoleum:230,1*1</t>
  </si>
  <si>
    <t>koberec:79,6*1</t>
  </si>
  <si>
    <t>978013191R00</t>
  </si>
  <si>
    <t>Otlučení omítek vnitřních stěn</t>
  </si>
  <si>
    <t>linoleum:230,1*0,06</t>
  </si>
  <si>
    <t>96.1</t>
  </si>
  <si>
    <t>Přebroušení podlahy,odstranění lepidla,vysátí, vyčištění k pokládce podlahy</t>
  </si>
  <si>
    <t>96.2</t>
  </si>
  <si>
    <t>Odpojení stávajících rozvodů IS</t>
  </si>
  <si>
    <t>96.3</t>
  </si>
  <si>
    <t>Zaříznutí omítek stěn pro slícování fabionu, začištění,vysátí</t>
  </si>
  <si>
    <t>pro sokly:</t>
  </si>
  <si>
    <t>766662811R00</t>
  </si>
  <si>
    <t>Demontáž prahů dveří 1křídlových</t>
  </si>
  <si>
    <t>766662812R00</t>
  </si>
  <si>
    <t>Demontáž prahů dveří 2křídlových</t>
  </si>
  <si>
    <t>979082111R00</t>
  </si>
  <si>
    <t>Vnitrostaveništní doprava suti do 10 m</t>
  </si>
  <si>
    <t>t</t>
  </si>
  <si>
    <t>7,44*1</t>
  </si>
  <si>
    <t>979082121R00</t>
  </si>
  <si>
    <t>Příplatek k vnitrost. dopravě suti za dalších 5 m</t>
  </si>
  <si>
    <t>7,44*14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</si>
  <si>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</si>
  <si>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</si>
  <si>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</si>
  <si>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</si>
  <si>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</si>
  <si>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</si>
  <si>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7,44*10</t>
  </si>
  <si>
    <t>979999999R00</t>
  </si>
  <si>
    <t>Poplatek za skladku 10 % příměsí</t>
  </si>
  <si>
    <t>999281108R00</t>
  </si>
  <si>
    <t>Přesun hmot pro opravy a údržbu do výšky 12 m</t>
  </si>
  <si>
    <t>4,609*1</t>
  </si>
  <si>
    <t>766.1</t>
  </si>
  <si>
    <t>Podřezání jednokřídlých dveří š.600-800mm,přesun, zpětné zavěšení do zárubně,doplňky,detaily</t>
  </si>
  <si>
    <t>766.2</t>
  </si>
  <si>
    <t>Podřezání jednokřídlých dveří š.1600mm,přesun, zpětné zavěšení do zárubně,doplňky,detaily</t>
  </si>
  <si>
    <t>998766202R00</t>
  </si>
  <si>
    <t>Přesun hmot pro truhlářské konstr., výšky do 12 m</t>
  </si>
  <si>
    <t>767.1</t>
  </si>
  <si>
    <t>Přechodová podlahová lišta,AL, kotvení,doplňky,detaily,D+M</t>
  </si>
  <si>
    <t>0,8*(19)+1,6*1</t>
  </si>
  <si>
    <t>998767202R00</t>
  </si>
  <si>
    <t>Přesun hmot pro zámečnické konstr., výšky do 12 m</t>
  </si>
  <si>
    <t>776101121R0X</t>
  </si>
  <si>
    <t>Provedení penetrace podkladu pod.povlak.podlahy, vč. dodávky penetr. laku</t>
  </si>
  <si>
    <t>sokly linolea:0,06*230,1</t>
  </si>
  <si>
    <t>sokly koberce:0,06*79,6</t>
  </si>
  <si>
    <t>Napojení krytiny linoleum na stěnu čepc. těsněním</t>
  </si>
  <si>
    <t>linoleum:</t>
  </si>
  <si>
    <t>sokly linolea:1*230,1</t>
  </si>
  <si>
    <t>776431010R00</t>
  </si>
  <si>
    <t>Montáž podlahových soklíků z koberc. pásů na lištu, vč. dodávky soklové lišty</t>
  </si>
  <si>
    <t>koberec:</t>
  </si>
  <si>
    <t>sokly koberce:1*79,6</t>
  </si>
  <si>
    <t>776521100RT1</t>
  </si>
  <si>
    <t>Lepení povlak.podlah z pásů PVC na lepidlo, pouze položení - PVC ve specifikaci</t>
  </si>
  <si>
    <t>776572200R00</t>
  </si>
  <si>
    <t>Lepení povlakových podlah ze čtverců textilních, - koberec ve specifikaci</t>
  </si>
  <si>
    <t>776996110R00</t>
  </si>
  <si>
    <t>Napuštění povlakových podlah pastou</t>
  </si>
  <si>
    <t>771578011R00</t>
  </si>
  <si>
    <t>Spára podlaha - stěna, silikonem</t>
  </si>
  <si>
    <t>u prosklené stěny:1,5*1</t>
  </si>
  <si>
    <t>776.1</t>
  </si>
  <si>
    <t>Linoleum s PU,tl. 2,5mm,3000g/m2,útlum 6dB,C=85dB, protiskluz R9,barva modrá mramorovaná</t>
  </si>
  <si>
    <t>Specifikace viz technická zpráva a PD!!!:</t>
  </si>
  <si>
    <t xml:space="preserve">  sokly linolea:0,06*230,1</t>
  </si>
  <si>
    <t>291,436*1,1</t>
  </si>
  <si>
    <t>776.2</t>
  </si>
  <si>
    <t>Zátěžový koberec s nízkým vlasem,tl.7mm,čtverce, 500/500mm,4200g/m2,bitum.podložka,zátěž 33</t>
  </si>
  <si>
    <t xml:space="preserve">  sokly koberce:0,06*79,6</t>
  </si>
  <si>
    <t>100,776*1,1</t>
  </si>
  <si>
    <t>998776202R00</t>
  </si>
  <si>
    <t>Přesun hmot pro podlahy povlakové, výšky do 12 m</t>
  </si>
  <si>
    <t>784191201R00</t>
  </si>
  <si>
    <t>Penetrace podkladu hloubková 1x</t>
  </si>
  <si>
    <t>stropy:373,63*1</t>
  </si>
  <si>
    <t>stěny:3,8*(72,3+0,8+21,3+73,4+97,9+61,9)</t>
  </si>
  <si>
    <t>784195412R00</t>
  </si>
  <si>
    <t>Malba tekutá malířská, bílá, 2 x</t>
  </si>
  <si>
    <t>SUM</t>
  </si>
  <si>
    <t>Investice</t>
  </si>
  <si>
    <t>Inv evid</t>
  </si>
  <si>
    <t>Neinv.</t>
  </si>
  <si>
    <t>MENDELOVA UNIVERZITA V BRNĚ</t>
  </si>
  <si>
    <t>Arch. stav. část</t>
  </si>
  <si>
    <t>VÝMĚNA PODLAHOVÉ KRYTINY V OBJ. Q - II. ETAPA - 1. část</t>
  </si>
  <si>
    <t>CZ-CC :</t>
  </si>
  <si>
    <t>126311</t>
  </si>
  <si>
    <t>CZ-CPA :</t>
  </si>
  <si>
    <t>41.00.48</t>
  </si>
  <si>
    <t>celkem</t>
  </si>
  <si>
    <t>Ceník, kapitola</t>
  </si>
  <si>
    <t>Poznámka uchazeče</t>
  </si>
  <si>
    <t>005124010R</t>
  </si>
  <si>
    <t>Koordinační činnost</t>
  </si>
  <si>
    <t>Soubor</t>
  </si>
  <si>
    <t>005121010R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</si>
  <si>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</si>
  <si>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</si>
  <si>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</si>
  <si>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</si>
  <si>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</si>
  <si>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Vyčištění ploch, vč. naložení, odvozu a uložení materiálu na skládku, uvedení prostoru zařízení, staveniště do původního stavu, vyčištění</t>
  </si>
  <si>
    <t>Vlastní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</si>
  <si>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</si>
  <si>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</si>
  <si>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</si>
  <si>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Plán organizace výstavby, koordinace s investorem a provozem areálu</t>
  </si>
  <si>
    <t>Vypracování dokumentace skutečného provedení stavby  dle SoD, platné legislativy, podmínek a, požadavků investora a uživatele a podmínek dotačního titulu.</t>
  </si>
  <si>
    <t>Provedení veškerých měření a zkoušek, revizních zpráv apod. dle platné legislativy a dle SoD</t>
  </si>
  <si>
    <t>Zajištění průzkumů, zkoušek, atestů, sond a revizí apod. uvedených v rozhodnutích a v projektové, dokumetnaci nezbytně nutných k provedení díla</t>
  </si>
  <si>
    <t>Technická řešení rozdílů skutečně zjištěného stavu se stavem předpokládaným v PD, technická řešení, kolizí se skrytými konstrukcemi, které nemohl projektant předvídat (kolize se skrytými konstrukcemi apod.)</t>
  </si>
  <si>
    <t>Uvedení všech povrchů dotčených stavbou do původního stavu</t>
  </si>
  <si>
    <t>Fotodokumentace průběhu výstavby a dle specifikace uvedené SoD</t>
  </si>
  <si>
    <t>CELKEM VN + ON</t>
  </si>
  <si>
    <t>vlastní</t>
  </si>
  <si>
    <t>776422120R0X</t>
  </si>
  <si>
    <t>RTS_I/2021</t>
  </si>
  <si>
    <t>Položkový soupis prací dodávek a služeb</t>
  </si>
</sst>
</file>

<file path=xl/styles.xml><?xml version="1.0" encoding="utf-8"?>
<styleSheet xmlns="http://schemas.openxmlformats.org/spreadsheetml/2006/main">
  <numFmts count="1">
    <numFmt numFmtId="164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indexed="17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2" borderId="27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2" borderId="28" xfId="0" applyNumberFormat="1" applyFont="1" applyFill="1" applyBorder="1" applyAlignment="1">
      <alignment horizontal="center" vertical="center" wrapText="1" shrinkToFit="1"/>
    </xf>
    <xf numFmtId="3" fontId="7" fillId="2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2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2" borderId="42" xfId="0" applyFill="1" applyBorder="1"/>
    <xf numFmtId="0" fontId="0" fillId="2" borderId="41" xfId="0" applyFill="1" applyBorder="1"/>
    <xf numFmtId="0" fontId="0" fillId="2" borderId="36" xfId="0" applyFill="1" applyBorder="1"/>
    <xf numFmtId="0" fontId="16" fillId="0" borderId="0" xfId="0" applyFont="1"/>
    <xf numFmtId="0" fontId="0" fillId="2" borderId="46" xfId="0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2" borderId="38" xfId="0" applyFill="1" applyBorder="1" applyAlignment="1">
      <alignment vertical="top" shrinkToFit="1"/>
    </xf>
    <xf numFmtId="0" fontId="0" fillId="2" borderId="10" xfId="0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0" fillId="2" borderId="47" xfId="0" applyFill="1" applyBorder="1"/>
    <xf numFmtId="0" fontId="0" fillId="2" borderId="48" xfId="0" applyFill="1" applyBorder="1" applyAlignment="1">
      <alignment vertical="top"/>
    </xf>
    <xf numFmtId="49" fontId="0" fillId="2" borderId="48" xfId="0" applyNumberFormat="1" applyFill="1" applyBorder="1" applyAlignment="1">
      <alignment vertical="top"/>
    </xf>
    <xf numFmtId="49" fontId="0" fillId="2" borderId="46" xfId="0" applyNumberFormat="1" applyFill="1" applyBorder="1" applyAlignment="1">
      <alignment vertical="top"/>
    </xf>
    <xf numFmtId="4" fontId="0" fillId="2" borderId="46" xfId="0" applyNumberForma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0" fillId="2" borderId="42" xfId="0" applyFill="1" applyBorder="1" applyAlignment="1">
      <alignment horizontal="center"/>
    </xf>
    <xf numFmtId="4" fontId="0" fillId="2" borderId="42" xfId="0" applyNumberFormat="1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/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18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6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8" fillId="2" borderId="15" xfId="0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2" borderId="38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" fontId="0" fillId="2" borderId="35" xfId="0" applyNumberFormat="1" applyFill="1" applyBorder="1"/>
    <xf numFmtId="4" fontId="17" fillId="0" borderId="33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4" fontId="8" fillId="2" borderId="12" xfId="0" applyNumberFormat="1" applyFont="1" applyFill="1" applyBorder="1" applyAlignment="1">
      <alignment vertical="top"/>
    </xf>
    <xf numFmtId="0" fontId="0" fillId="2" borderId="35" xfId="0" applyFill="1" applyBorder="1" applyAlignment="1">
      <alignment horizontal="center"/>
    </xf>
    <xf numFmtId="0" fontId="16" fillId="0" borderId="34" xfId="0" applyFont="1" applyBorder="1" applyAlignment="1">
      <alignment horizontal="center" vertical="top" shrinkToFit="1"/>
    </xf>
    <xf numFmtId="0" fontId="17" fillId="0" borderId="34" xfId="0" applyNumberFormat="1" applyFont="1" applyBorder="1" applyAlignment="1">
      <alignment horizontal="center" vertical="top" wrapText="1" shrinkToFit="1"/>
    </xf>
    <xf numFmtId="0" fontId="0" fillId="2" borderId="37" xfId="0" applyFill="1" applyBorder="1" applyAlignment="1">
      <alignment horizontal="center" vertical="top" shrinkToFit="1"/>
    </xf>
    <xf numFmtId="0" fontId="8" fillId="2" borderId="1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35" xfId="0" applyFill="1" applyBorder="1" applyAlignment="1">
      <alignment horizontal="center" wrapText="1"/>
    </xf>
    <xf numFmtId="0" fontId="0" fillId="2" borderId="35" xfId="0" applyFill="1" applyBorder="1" applyAlignment="1">
      <alignment vertical="top"/>
    </xf>
    <xf numFmtId="49" fontId="0" fillId="2" borderId="35" xfId="0" applyNumberFormat="1" applyFill="1" applyBorder="1" applyAlignment="1">
      <alignment vertical="top"/>
    </xf>
    <xf numFmtId="4" fontId="18" fillId="0" borderId="33" xfId="0" applyNumberFormat="1" applyFont="1" applyBorder="1" applyAlignment="1">
      <alignment vertical="top" wrapText="1" shrinkToFit="1"/>
    </xf>
    <xf numFmtId="0" fontId="18" fillId="0" borderId="34" xfId="0" applyNumberFormat="1" applyFont="1" applyBorder="1" applyAlignment="1">
      <alignment horizontal="center" vertical="top" wrapText="1" shrinkToFit="1"/>
    </xf>
    <xf numFmtId="0" fontId="0" fillId="2" borderId="49" xfId="0" applyFill="1" applyBorder="1" applyAlignment="1">
      <alignment horizontal="center" vertical="top"/>
    </xf>
    <xf numFmtId="0" fontId="0" fillId="0" borderId="43" xfId="0" applyFont="1" applyBorder="1" applyAlignment="1">
      <alignment vertical="top"/>
    </xf>
    <xf numFmtId="49" fontId="0" fillId="0" borderId="39" xfId="0" applyNumberFormat="1" applyBorder="1" applyAlignment="1">
      <alignment vertical="top"/>
    </xf>
    <xf numFmtId="0" fontId="0" fillId="0" borderId="44" xfId="0" applyFont="1" applyBorder="1" applyAlignment="1">
      <alignment vertical="top"/>
    </xf>
    <xf numFmtId="49" fontId="0" fillId="0" borderId="40" xfId="0" applyNumberFormat="1" applyBorder="1" applyAlignment="1">
      <alignment vertical="top"/>
    </xf>
    <xf numFmtId="0" fontId="0" fillId="2" borderId="45" xfId="0" applyFill="1" applyBorder="1" applyAlignment="1">
      <alignment vertical="top"/>
    </xf>
    <xf numFmtId="49" fontId="0" fillId="2" borderId="42" xfId="0" applyNumberForma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0" fillId="0" borderId="2" xfId="0" applyBorder="1" applyAlignment="1"/>
    <xf numFmtId="0" fontId="8" fillId="0" borderId="6" xfId="0" applyFont="1" applyBorder="1" applyAlignment="1">
      <alignment vertical="center"/>
    </xf>
    <xf numFmtId="0" fontId="0" fillId="0" borderId="8" xfId="0" applyBorder="1" applyAlignment="1"/>
    <xf numFmtId="49" fontId="8" fillId="0" borderId="0" xfId="0" applyNumberFormat="1" applyFont="1" applyBorder="1" applyAlignment="1">
      <alignment horizontal="left" vertical="center"/>
    </xf>
    <xf numFmtId="0" fontId="17" fillId="0" borderId="38" xfId="0" quotePrefix="1" applyNumberFormat="1" applyFont="1" applyBorder="1" applyAlignment="1">
      <alignment horizontal="left" vertical="top" wrapText="1"/>
    </xf>
    <xf numFmtId="4" fontId="17" fillId="0" borderId="38" xfId="0" applyNumberFormat="1" applyFont="1" applyBorder="1" applyAlignment="1">
      <alignment vertical="top" wrapText="1" shrinkToFit="1"/>
    </xf>
    <xf numFmtId="0" fontId="17" fillId="0" borderId="37" xfId="0" applyNumberFormat="1" applyFont="1" applyBorder="1" applyAlignment="1">
      <alignment horizontal="center" vertical="top" wrapText="1" shrinkToFit="1"/>
    </xf>
    <xf numFmtId="0" fontId="0" fillId="0" borderId="6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" fontId="16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0" fillId="0" borderId="46" xfId="0" applyFont="1" applyBorder="1" applyAlignment="1">
      <alignment vertical="top"/>
    </xf>
    <xf numFmtId="49" fontId="0" fillId="0" borderId="42" xfId="0" applyNumberFormat="1" applyBorder="1" applyAlignment="1">
      <alignment vertical="top"/>
    </xf>
    <xf numFmtId="0" fontId="0" fillId="5" borderId="50" xfId="0" applyFill="1" applyBorder="1" applyAlignment="1">
      <alignment horizontal="left" vertical="top"/>
    </xf>
    <xf numFmtId="49" fontId="0" fillId="5" borderId="51" xfId="0" applyNumberFormat="1" applyFill="1" applyBorder="1" applyAlignment="1">
      <alignment horizontal="left" vertical="top"/>
    </xf>
    <xf numFmtId="49" fontId="0" fillId="5" borderId="51" xfId="0" applyNumberFormat="1" applyFill="1" applyBorder="1" applyAlignment="1">
      <alignment horizontal="left" vertical="top" wrapText="1"/>
    </xf>
    <xf numFmtId="0" fontId="0" fillId="5" borderId="51" xfId="0" applyFill="1" applyBorder="1" applyAlignment="1">
      <alignment horizontal="left" vertical="top"/>
    </xf>
    <xf numFmtId="4" fontId="0" fillId="5" borderId="51" xfId="0" applyNumberFormat="1" applyFill="1" applyBorder="1" applyAlignment="1">
      <alignment horizontal="center" vertical="top"/>
    </xf>
    <xf numFmtId="0" fontId="0" fillId="5" borderId="52" xfId="0" applyFill="1" applyBorder="1" applyAlignment="1">
      <alignment horizontal="center" vertical="top"/>
    </xf>
    <xf numFmtId="0" fontId="0" fillId="5" borderId="50" xfId="0" applyFill="1" applyBorder="1" applyAlignment="1">
      <alignment horizontal="center" vertical="top"/>
    </xf>
    <xf numFmtId="0" fontId="0" fillId="5" borderId="53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left" vertical="top"/>
    </xf>
    <xf numFmtId="49" fontId="0" fillId="5" borderId="54" xfId="0" applyNumberFormat="1" applyFill="1" applyBorder="1" applyAlignment="1">
      <alignment horizontal="left" vertical="top"/>
    </xf>
    <xf numFmtId="4" fontId="0" fillId="0" borderId="53" xfId="0" applyNumberFormat="1" applyBorder="1" applyAlignment="1">
      <alignment horizontal="center" vertical="top"/>
    </xf>
    <xf numFmtId="0" fontId="0" fillId="5" borderId="9" xfId="0" applyFill="1" applyBorder="1" applyAlignment="1">
      <alignment horizontal="left" vertical="top"/>
    </xf>
    <xf numFmtId="0" fontId="0" fillId="5" borderId="10" xfId="0" applyNumberFormat="1" applyFill="1" applyBorder="1" applyAlignment="1">
      <alignment horizontal="left" vertical="top"/>
    </xf>
    <xf numFmtId="0" fontId="0" fillId="5" borderId="38" xfId="0" applyNumberFormat="1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shrinkToFit="1"/>
    </xf>
    <xf numFmtId="4" fontId="0" fillId="5" borderId="38" xfId="0" applyNumberFormat="1" applyFill="1" applyBorder="1" applyAlignment="1">
      <alignment horizontal="right" vertical="top" shrinkToFit="1"/>
    </xf>
    <xf numFmtId="4" fontId="0" fillId="5" borderId="48" xfId="0" applyNumberFormat="1" applyFill="1" applyBorder="1" applyAlignment="1">
      <alignment horizontal="right" vertical="top" shrinkToFit="1"/>
    </xf>
    <xf numFmtId="4" fontId="0" fillId="5" borderId="49" xfId="0" applyNumberFormat="1" applyFill="1" applyBorder="1" applyAlignment="1">
      <alignment horizontal="right" vertical="top" shrinkToFit="1"/>
    </xf>
    <xf numFmtId="4" fontId="0" fillId="5" borderId="56" xfId="0" applyNumberFormat="1" applyFill="1" applyBorder="1" applyAlignment="1">
      <alignment horizontal="center" vertical="top" shrinkToFit="1"/>
    </xf>
    <xf numFmtId="0" fontId="16" fillId="0" borderId="1" xfId="0" applyFont="1" applyBorder="1" applyAlignment="1">
      <alignment horizontal="left" vertical="top"/>
    </xf>
    <xf numFmtId="0" fontId="16" fillId="0" borderId="26" xfId="0" applyNumberFormat="1" applyFont="1" applyBorder="1" applyAlignment="1">
      <alignment horizontal="left" vertical="top"/>
    </xf>
    <xf numFmtId="0" fontId="16" fillId="0" borderId="33" xfId="0" applyFont="1" applyBorder="1" applyAlignment="1">
      <alignment horizontal="left" vertical="top" shrinkToFit="1"/>
    </xf>
    <xf numFmtId="4" fontId="16" fillId="0" borderId="33" xfId="0" applyNumberFormat="1" applyFont="1" applyBorder="1" applyAlignment="1">
      <alignment horizontal="right" vertical="top" shrinkToFit="1"/>
    </xf>
    <xf numFmtId="4" fontId="16" fillId="6" borderId="33" xfId="0" applyNumberFormat="1" applyFont="1" applyFill="1" applyBorder="1" applyAlignment="1" applyProtection="1">
      <alignment horizontal="right" vertical="top" shrinkToFit="1"/>
      <protection locked="0"/>
    </xf>
    <xf numFmtId="4" fontId="16" fillId="0" borderId="57" xfId="0" applyNumberFormat="1" applyFont="1" applyBorder="1" applyAlignment="1">
      <alignment horizontal="center" vertical="top" shrinkToFit="1"/>
    </xf>
    <xf numFmtId="4" fontId="0" fillId="5" borderId="10" xfId="0" applyNumberFormat="1" applyFill="1" applyBorder="1" applyAlignment="1">
      <alignment horizontal="right" vertical="top" shrinkToFit="1"/>
    </xf>
    <xf numFmtId="4" fontId="0" fillId="5" borderId="37" xfId="0" applyNumberFormat="1" applyFill="1" applyBorder="1" applyAlignment="1">
      <alignment horizontal="right" vertical="top" shrinkToFit="1"/>
    </xf>
    <xf numFmtId="0" fontId="16" fillId="0" borderId="3" xfId="0" applyFont="1" applyBorder="1" applyAlignment="1">
      <alignment horizontal="left" vertical="top"/>
    </xf>
    <xf numFmtId="0" fontId="16" fillId="0" borderId="58" xfId="0" applyNumberFormat="1" applyFont="1" applyBorder="1" applyAlignment="1">
      <alignment horizontal="left" vertical="top"/>
    </xf>
    <xf numFmtId="0" fontId="16" fillId="0" borderId="59" xfId="0" applyNumberFormat="1" applyFont="1" applyBorder="1" applyAlignment="1">
      <alignment horizontal="left" vertical="top" wrapText="1"/>
    </xf>
    <xf numFmtId="0" fontId="16" fillId="0" borderId="59" xfId="0" applyFont="1" applyBorder="1" applyAlignment="1">
      <alignment horizontal="left" vertical="top" shrinkToFit="1"/>
    </xf>
    <xf numFmtId="4" fontId="16" fillId="0" borderId="59" xfId="0" applyNumberFormat="1" applyFont="1" applyBorder="1" applyAlignment="1">
      <alignment horizontal="right" vertical="top" shrinkToFit="1"/>
    </xf>
    <xf numFmtId="4" fontId="16" fillId="6" borderId="59" xfId="0" applyNumberFormat="1" applyFont="1" applyFill="1" applyBorder="1" applyAlignment="1" applyProtection="1">
      <alignment horizontal="right" vertical="top" shrinkToFit="1"/>
      <protection locked="0"/>
    </xf>
    <xf numFmtId="4" fontId="16" fillId="0" borderId="60" xfId="0" applyNumberFormat="1" applyFont="1" applyBorder="1" applyAlignment="1">
      <alignment horizontal="center" vertical="top" shrinkToFi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7" borderId="11" xfId="0" applyNumberFormat="1" applyFont="1" applyFill="1" applyBorder="1" applyAlignment="1">
      <alignment horizontal="left" vertical="top" wrapText="1"/>
    </xf>
    <xf numFmtId="0" fontId="11" fillId="7" borderId="7" xfId="0" applyFont="1" applyFill="1" applyBorder="1"/>
    <xf numFmtId="4" fontId="11" fillId="7" borderId="7" xfId="0" applyNumberFormat="1" applyFont="1" applyFill="1" applyBorder="1" applyAlignment="1">
      <alignment horizontal="right"/>
    </xf>
    <xf numFmtId="4" fontId="11" fillId="7" borderId="13" xfId="0" applyNumberFormat="1" applyFont="1" applyFill="1" applyBorder="1" applyAlignment="1">
      <alignment horizontal="right"/>
    </xf>
    <xf numFmtId="0" fontId="16" fillId="0" borderId="33" xfId="0" applyFont="1" applyBorder="1" applyAlignment="1">
      <alignment horizontal="center" vertical="top" shrinkToFit="1"/>
    </xf>
    <xf numFmtId="0" fontId="0" fillId="2" borderId="46" xfId="0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 shrinkToFit="1"/>
    </xf>
    <xf numFmtId="0" fontId="16" fillId="0" borderId="38" xfId="0" applyFont="1" applyBorder="1" applyAlignment="1">
      <alignment horizontal="center" vertical="top" shrinkToFi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2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1" fontId="0" fillId="0" borderId="6" xfId="0" applyNumberFormat="1" applyFon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49" fontId="6" fillId="2" borderId="18" xfId="0" applyNumberFormat="1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49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 shrinkToFit="1"/>
    </xf>
    <xf numFmtId="164" fontId="19" fillId="0" borderId="0" xfId="0" applyNumberFormat="1" applyFont="1" applyBorder="1" applyAlignment="1">
      <alignment horizontal="left" vertical="top" wrapText="1" shrinkToFit="1"/>
    </xf>
    <xf numFmtId="4" fontId="19" fillId="0" borderId="0" xfId="0" applyNumberFormat="1" applyFont="1" applyBorder="1" applyAlignment="1">
      <alignment horizontal="left" vertical="top" wrapText="1" shrinkToFit="1"/>
    </xf>
    <xf numFmtId="4" fontId="19" fillId="0" borderId="34" xfId="0" applyNumberFormat="1" applyFont="1" applyBorder="1" applyAlignment="1">
      <alignment horizontal="left" vertical="top" wrapText="1" shrinkToFit="1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5" borderId="55" xfId="0" applyFill="1" applyBorder="1" applyAlignment="1">
      <alignment horizontal="left" vertical="top" wrapText="1"/>
    </xf>
    <xf numFmtId="0" fontId="0" fillId="5" borderId="55" xfId="0" applyFill="1" applyBorder="1" applyAlignment="1">
      <alignment horizontal="left" vertical="top"/>
    </xf>
    <xf numFmtId="164" fontId="0" fillId="5" borderId="55" xfId="0" applyNumberFormat="1" applyFill="1" applyBorder="1" applyAlignment="1">
      <alignment horizontal="left" vertical="top"/>
    </xf>
    <xf numFmtId="4" fontId="0" fillId="5" borderId="55" xfId="0" applyNumberFormat="1" applyFill="1" applyBorder="1" applyAlignment="1">
      <alignment horizontal="left"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S%20Stavitel%202016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3"/>
  <sheetViews>
    <sheetView showGridLines="0" tabSelected="1" view="pageBreakPreview" topLeftCell="B1" zoomScale="75" zoomScaleNormal="100" zoomScaleSheetLayoutView="75" workbookViewId="0">
      <selection activeCell="P23" sqref="P23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2" t="s">
        <v>34</v>
      </c>
      <c r="B1" s="286" t="s">
        <v>283</v>
      </c>
      <c r="C1" s="287"/>
      <c r="D1" s="287"/>
      <c r="E1" s="287"/>
      <c r="F1" s="287"/>
      <c r="G1" s="287"/>
      <c r="H1" s="287"/>
      <c r="I1" s="287"/>
      <c r="J1" s="288"/>
    </row>
    <row r="2" spans="1:15" ht="23.25" customHeight="1">
      <c r="A2" s="4"/>
      <c r="B2" s="80" t="s">
        <v>36</v>
      </c>
      <c r="C2" s="81"/>
      <c r="D2" s="298" t="s">
        <v>248</v>
      </c>
      <c r="E2" s="299"/>
      <c r="F2" s="299"/>
      <c r="G2" s="299"/>
      <c r="H2" s="299"/>
      <c r="I2" s="299"/>
      <c r="J2" s="300"/>
      <c r="O2" s="2"/>
    </row>
    <row r="3" spans="1:15" ht="23.25" customHeight="1">
      <c r="A3" s="4"/>
      <c r="B3" s="82" t="s">
        <v>38</v>
      </c>
      <c r="C3" s="83"/>
      <c r="D3" s="304" t="s">
        <v>250</v>
      </c>
      <c r="E3" s="305"/>
      <c r="F3" s="305"/>
      <c r="G3" s="305"/>
      <c r="H3" s="305"/>
      <c r="I3" s="305"/>
      <c r="J3" s="306"/>
    </row>
    <row r="4" spans="1:15" ht="23.25" customHeight="1">
      <c r="A4" s="4"/>
      <c r="B4" s="84" t="s">
        <v>39</v>
      </c>
      <c r="C4" s="85"/>
      <c r="D4" s="301" t="s">
        <v>249</v>
      </c>
      <c r="E4" s="302"/>
      <c r="F4" s="302"/>
      <c r="G4" s="302"/>
      <c r="H4" s="302"/>
      <c r="I4" s="302"/>
      <c r="J4" s="303"/>
    </row>
    <row r="5" spans="1:15" ht="24" customHeight="1">
      <c r="A5" s="4"/>
      <c r="B5" s="46" t="s">
        <v>21</v>
      </c>
      <c r="C5" s="5"/>
      <c r="D5" s="86"/>
      <c r="E5" s="26"/>
      <c r="F5" s="26"/>
      <c r="G5" s="26"/>
      <c r="H5" s="206" t="s">
        <v>251</v>
      </c>
      <c r="I5" s="201" t="s">
        <v>252</v>
      </c>
      <c r="J5" s="198"/>
    </row>
    <row r="6" spans="1:15" ht="15.75" customHeight="1">
      <c r="A6" s="4"/>
      <c r="B6" s="40"/>
      <c r="C6" s="26"/>
      <c r="D6" s="86"/>
      <c r="E6" s="26"/>
      <c r="F6" s="26"/>
      <c r="G6" s="26"/>
      <c r="H6" s="206" t="s">
        <v>253</v>
      </c>
      <c r="I6" s="201" t="s">
        <v>254</v>
      </c>
      <c r="J6" s="198"/>
    </row>
    <row r="7" spans="1:15" ht="15.75" customHeight="1">
      <c r="A7" s="4"/>
      <c r="B7" s="41"/>
      <c r="C7" s="87"/>
      <c r="D7" s="79"/>
      <c r="E7" s="34"/>
      <c r="F7" s="34"/>
      <c r="G7" s="34"/>
      <c r="H7" s="205"/>
      <c r="I7" s="199"/>
      <c r="J7" s="200"/>
    </row>
    <row r="8" spans="1:15" ht="24" hidden="1" customHeight="1">
      <c r="A8" s="4"/>
      <c r="B8" s="46" t="s">
        <v>19</v>
      </c>
      <c r="C8" s="5"/>
      <c r="D8" s="35"/>
      <c r="E8" s="5"/>
      <c r="F8" s="5"/>
      <c r="G8" s="44"/>
      <c r="H8" s="28" t="s">
        <v>31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4"/>
      <c r="H9" s="28" t="s">
        <v>32</v>
      </c>
      <c r="I9" s="33"/>
      <c r="J9" s="11"/>
    </row>
    <row r="10" spans="1:15" ht="15.75" hidden="1" customHeight="1">
      <c r="A10" s="4"/>
      <c r="B10" s="51"/>
      <c r="C10" s="27"/>
      <c r="D10" s="45"/>
      <c r="E10" s="54"/>
      <c r="F10" s="54"/>
      <c r="G10" s="52"/>
      <c r="H10" s="52"/>
      <c r="I10" s="53"/>
      <c r="J10" s="50"/>
    </row>
    <row r="11" spans="1:15" ht="24" customHeight="1">
      <c r="A11" s="4"/>
      <c r="B11" s="46" t="s">
        <v>18</v>
      </c>
      <c r="C11" s="5"/>
      <c r="D11" s="297"/>
      <c r="E11" s="297"/>
      <c r="F11" s="297"/>
      <c r="G11" s="297"/>
      <c r="H11" s="28" t="s">
        <v>31</v>
      </c>
      <c r="I11" s="89"/>
      <c r="J11" s="11"/>
    </row>
    <row r="12" spans="1:15" ht="15.75" customHeight="1">
      <c r="A12" s="4"/>
      <c r="B12" s="40"/>
      <c r="C12" s="26"/>
      <c r="D12" s="294"/>
      <c r="E12" s="294"/>
      <c r="F12" s="294"/>
      <c r="G12" s="294"/>
      <c r="H12" s="28" t="s">
        <v>32</v>
      </c>
      <c r="I12" s="89"/>
      <c r="J12" s="11"/>
    </row>
    <row r="13" spans="1:15" ht="15.75" customHeight="1">
      <c r="A13" s="4"/>
      <c r="B13" s="41"/>
      <c r="C13" s="88"/>
      <c r="D13" s="295"/>
      <c r="E13" s="295"/>
      <c r="F13" s="295"/>
      <c r="G13" s="295"/>
      <c r="H13" s="29"/>
      <c r="I13" s="34"/>
      <c r="J13" s="50"/>
    </row>
    <row r="14" spans="1:15" ht="24" hidden="1" customHeight="1">
      <c r="A14" s="4"/>
      <c r="B14" s="65" t="s">
        <v>20</v>
      </c>
      <c r="C14" s="66"/>
      <c r="D14" s="67"/>
      <c r="E14" s="68"/>
      <c r="F14" s="68"/>
      <c r="G14" s="68"/>
      <c r="H14" s="69"/>
      <c r="I14" s="68"/>
      <c r="J14" s="70"/>
    </row>
    <row r="15" spans="1:15" ht="32.25" customHeight="1">
      <c r="A15" s="4"/>
      <c r="B15" s="51" t="s">
        <v>29</v>
      </c>
      <c r="C15" s="71"/>
      <c r="D15" s="52"/>
      <c r="E15" s="296"/>
      <c r="F15" s="296"/>
      <c r="G15" s="292"/>
      <c r="H15" s="292"/>
      <c r="I15" s="292" t="s">
        <v>28</v>
      </c>
      <c r="J15" s="293"/>
    </row>
    <row r="16" spans="1:15" ht="23.25" customHeight="1">
      <c r="A16" s="135" t="s">
        <v>23</v>
      </c>
      <c r="B16" s="136" t="s">
        <v>23</v>
      </c>
      <c r="C16" s="57"/>
      <c r="D16" s="58"/>
      <c r="E16" s="276"/>
      <c r="F16" s="277"/>
      <c r="G16" s="276"/>
      <c r="H16" s="277"/>
      <c r="I16" s="276">
        <f>SUMIF(F47:F59,A16,I47:I59)+SUMIF(F47:F59,"PSU",I47:I59)</f>
        <v>0</v>
      </c>
      <c r="J16" s="278"/>
    </row>
    <row r="17" spans="1:10" ht="23.25" customHeight="1">
      <c r="A17" s="135" t="s">
        <v>24</v>
      </c>
      <c r="B17" s="136" t="s">
        <v>24</v>
      </c>
      <c r="C17" s="57"/>
      <c r="D17" s="58"/>
      <c r="E17" s="276"/>
      <c r="F17" s="277"/>
      <c r="G17" s="276"/>
      <c r="H17" s="277"/>
      <c r="I17" s="276">
        <f>SUMIF(F47:F59,A17,I47:I59)</f>
        <v>0</v>
      </c>
      <c r="J17" s="278"/>
    </row>
    <row r="18" spans="1:10" ht="23.25" customHeight="1">
      <c r="A18" s="135" t="s">
        <v>25</v>
      </c>
      <c r="B18" s="136" t="s">
        <v>25</v>
      </c>
      <c r="C18" s="57"/>
      <c r="D18" s="58"/>
      <c r="E18" s="276"/>
      <c r="F18" s="277"/>
      <c r="G18" s="276"/>
      <c r="H18" s="277"/>
      <c r="I18" s="276">
        <f>SUMIF(F47:F59,A18,I47:I59)</f>
        <v>0</v>
      </c>
      <c r="J18" s="278"/>
    </row>
    <row r="19" spans="1:10" ht="23.25" customHeight="1">
      <c r="A19" s="135" t="s">
        <v>70</v>
      </c>
      <c r="B19" s="136" t="s">
        <v>26</v>
      </c>
      <c r="C19" s="57"/>
      <c r="D19" s="58"/>
      <c r="E19" s="276"/>
      <c r="F19" s="277"/>
      <c r="G19" s="276"/>
      <c r="H19" s="277"/>
      <c r="I19" s="276">
        <f>SUMIF(F47:F59,A19,I47:I59)</f>
        <v>0</v>
      </c>
      <c r="J19" s="278"/>
    </row>
    <row r="20" spans="1:10" ht="23.25" customHeight="1">
      <c r="A20" s="135" t="s">
        <v>71</v>
      </c>
      <c r="B20" s="136" t="s">
        <v>27</v>
      </c>
      <c r="C20" s="57"/>
      <c r="D20" s="58"/>
      <c r="E20" s="276"/>
      <c r="F20" s="277"/>
      <c r="G20" s="276"/>
      <c r="H20" s="277"/>
      <c r="I20" s="276">
        <f>SUMIF(F47:F59,A20,I47:I59)</f>
        <v>0</v>
      </c>
      <c r="J20" s="278"/>
    </row>
    <row r="21" spans="1:10" ht="23.25" customHeight="1">
      <c r="A21" s="4"/>
      <c r="B21" s="73" t="s">
        <v>28</v>
      </c>
      <c r="C21" s="74"/>
      <c r="D21" s="75"/>
      <c r="E21" s="284"/>
      <c r="F21" s="308"/>
      <c r="G21" s="284"/>
      <c r="H21" s="308"/>
      <c r="I21" s="284">
        <f>SUM(I16:J20)</f>
        <v>0</v>
      </c>
      <c r="J21" s="285"/>
    </row>
    <row r="22" spans="1:10" ht="33" customHeight="1">
      <c r="A22" s="4"/>
      <c r="B22" s="64" t="s">
        <v>30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>
      <c r="A23" s="4"/>
      <c r="B23" s="56" t="s">
        <v>11</v>
      </c>
      <c r="C23" s="57"/>
      <c r="D23" s="58"/>
      <c r="E23" s="59">
        <v>15</v>
      </c>
      <c r="F23" s="60" t="s">
        <v>0</v>
      </c>
      <c r="G23" s="282">
        <v>0</v>
      </c>
      <c r="H23" s="283"/>
      <c r="I23" s="283"/>
      <c r="J23" s="61" t="str">
        <f t="shared" ref="J23:J28" si="0">Mena</f>
        <v>CZK</v>
      </c>
    </row>
    <row r="24" spans="1:10" ht="23.25" customHeight="1">
      <c r="A24" s="4"/>
      <c r="B24" s="56" t="s">
        <v>12</v>
      </c>
      <c r="C24" s="57"/>
      <c r="D24" s="58"/>
      <c r="E24" s="59">
        <f>SazbaDPH1</f>
        <v>15</v>
      </c>
      <c r="F24" s="60" t="s">
        <v>0</v>
      </c>
      <c r="G24" s="280">
        <f>ZakladDPHSni*SazbaDPH1/100</f>
        <v>0</v>
      </c>
      <c r="H24" s="281"/>
      <c r="I24" s="281"/>
      <c r="J24" s="61" t="str">
        <f t="shared" si="0"/>
        <v>CZK</v>
      </c>
    </row>
    <row r="25" spans="1:10" ht="23.25" customHeight="1">
      <c r="A25" s="4"/>
      <c r="B25" s="56" t="s">
        <v>13</v>
      </c>
      <c r="C25" s="57"/>
      <c r="D25" s="58"/>
      <c r="E25" s="59">
        <v>21</v>
      </c>
      <c r="F25" s="60" t="s">
        <v>0</v>
      </c>
      <c r="G25" s="282">
        <f>I21</f>
        <v>0</v>
      </c>
      <c r="H25" s="283"/>
      <c r="I25" s="283"/>
      <c r="J25" s="61" t="str">
        <f t="shared" si="0"/>
        <v>CZK</v>
      </c>
    </row>
    <row r="26" spans="1:10" ht="23.25" customHeight="1">
      <c r="A26" s="4"/>
      <c r="B26" s="48" t="s">
        <v>14</v>
      </c>
      <c r="C26" s="22"/>
      <c r="D26" s="18"/>
      <c r="E26" s="42">
        <f>SazbaDPH2</f>
        <v>21</v>
      </c>
      <c r="F26" s="43" t="s">
        <v>0</v>
      </c>
      <c r="G26" s="289">
        <f>ZakladDPHZakl*SazbaDPH2/100</f>
        <v>0</v>
      </c>
      <c r="H26" s="290"/>
      <c r="I26" s="290"/>
      <c r="J26" s="55" t="str">
        <f t="shared" si="0"/>
        <v>CZK</v>
      </c>
    </row>
    <row r="27" spans="1:10" ht="23.25" customHeight="1" thickBot="1">
      <c r="A27" s="4"/>
      <c r="B27" s="47" t="s">
        <v>4</v>
      </c>
      <c r="C27" s="20"/>
      <c r="D27" s="23"/>
      <c r="E27" s="20"/>
      <c r="F27" s="21"/>
      <c r="G27" s="291">
        <f>0</f>
        <v>0</v>
      </c>
      <c r="H27" s="291"/>
      <c r="I27" s="291"/>
      <c r="J27" s="62" t="str">
        <f t="shared" si="0"/>
        <v>CZK</v>
      </c>
    </row>
    <row r="28" spans="1:10" ht="27.75" hidden="1" customHeight="1" thickBot="1">
      <c r="A28" s="4"/>
      <c r="B28" s="107" t="s">
        <v>22</v>
      </c>
      <c r="C28" s="108"/>
      <c r="D28" s="108"/>
      <c r="E28" s="109"/>
      <c r="F28" s="110"/>
      <c r="G28" s="309" t="e">
        <f>ZakladDPHSniVypocet+ZakladDPHZaklVypocet</f>
        <v>#REF!</v>
      </c>
      <c r="H28" s="309"/>
      <c r="I28" s="309"/>
      <c r="J28" s="111" t="str">
        <f t="shared" si="0"/>
        <v>CZK</v>
      </c>
    </row>
    <row r="29" spans="1:10" ht="27.75" customHeight="1" thickBot="1">
      <c r="A29" s="4"/>
      <c r="B29" s="107" t="s">
        <v>33</v>
      </c>
      <c r="C29" s="112"/>
      <c r="D29" s="112"/>
      <c r="E29" s="112"/>
      <c r="F29" s="112"/>
      <c r="G29" s="307">
        <f>ZakladDPHSni+DPHSni+ZakladDPHZakl+DPHZakl+Zaokrouhleni</f>
        <v>0</v>
      </c>
      <c r="H29" s="307"/>
      <c r="I29" s="307"/>
      <c r="J29" s="113" t="s">
        <v>43</v>
      </c>
    </row>
    <row r="30" spans="1:10" ht="12.75" customHeight="1">
      <c r="A30" s="4"/>
      <c r="B30" s="4"/>
      <c r="C30" s="5"/>
      <c r="D30" s="5"/>
      <c r="E30" s="5"/>
      <c r="F30" s="5"/>
      <c r="G30" s="44"/>
      <c r="H30" s="5"/>
      <c r="I30" s="44"/>
      <c r="J30" s="12"/>
    </row>
    <row r="31" spans="1:10" ht="30" customHeight="1">
      <c r="A31" s="4"/>
      <c r="B31" s="4"/>
      <c r="C31" s="5"/>
      <c r="D31" s="5"/>
      <c r="E31" s="5"/>
      <c r="F31" s="5"/>
      <c r="G31" s="44"/>
      <c r="H31" s="5"/>
      <c r="I31" s="44"/>
      <c r="J31" s="12"/>
    </row>
    <row r="32" spans="1:10" ht="18.75" customHeight="1">
      <c r="A32" s="4"/>
      <c r="B32" s="24"/>
      <c r="C32" s="19" t="s">
        <v>10</v>
      </c>
      <c r="D32" s="38"/>
      <c r="E32" s="38"/>
      <c r="F32" s="19" t="s">
        <v>9</v>
      </c>
      <c r="G32" s="38"/>
      <c r="H32" s="39">
        <f ca="1">TODAY()</f>
        <v>44272</v>
      </c>
      <c r="I32" s="38"/>
      <c r="J32" s="12"/>
    </row>
    <row r="33" spans="1:10" ht="47.25" customHeight="1">
      <c r="A33" s="4"/>
      <c r="B33" s="4"/>
      <c r="C33" s="5"/>
      <c r="D33" s="5"/>
      <c r="E33" s="5"/>
      <c r="F33" s="5"/>
      <c r="G33" s="44"/>
      <c r="H33" s="5"/>
      <c r="I33" s="44"/>
      <c r="J33" s="12"/>
    </row>
    <row r="34" spans="1:10" s="36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7"/>
    </row>
    <row r="35" spans="1:10" ht="12.75" customHeight="1">
      <c r="A35" s="4"/>
      <c r="B35" s="4"/>
      <c r="C35" s="5"/>
      <c r="D35" s="279" t="s">
        <v>2</v>
      </c>
      <c r="E35" s="279"/>
      <c r="F35" s="5"/>
      <c r="G35" s="44"/>
      <c r="H35" s="13" t="s">
        <v>3</v>
      </c>
      <c r="I35" s="44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6" t="s">
        <v>15</v>
      </c>
      <c r="C37" s="3"/>
      <c r="D37" s="3"/>
      <c r="E37" s="3"/>
      <c r="F37" s="99"/>
      <c r="G37" s="99"/>
      <c r="H37" s="99"/>
      <c r="I37" s="99"/>
      <c r="J37" s="3"/>
    </row>
    <row r="38" spans="1:10" ht="25.5" hidden="1" customHeight="1">
      <c r="A38" s="91" t="s">
        <v>35</v>
      </c>
      <c r="B38" s="93" t="s">
        <v>16</v>
      </c>
      <c r="C38" s="94" t="s">
        <v>5</v>
      </c>
      <c r="D38" s="95"/>
      <c r="E38" s="95"/>
      <c r="F38" s="100" t="str">
        <f>B23</f>
        <v>Základ pro sníženou DPH</v>
      </c>
      <c r="G38" s="100" t="str">
        <f>B25</f>
        <v>Základ pro základní DPH</v>
      </c>
      <c r="H38" s="101" t="s">
        <v>17</v>
      </c>
      <c r="I38" s="101" t="s">
        <v>1</v>
      </c>
      <c r="J38" s="96" t="s">
        <v>0</v>
      </c>
    </row>
    <row r="39" spans="1:10" ht="25.5" hidden="1" customHeight="1">
      <c r="A39" s="91">
        <v>1</v>
      </c>
      <c r="B39" s="97" t="s">
        <v>41</v>
      </c>
      <c r="C39" s="267" t="s">
        <v>40</v>
      </c>
      <c r="D39" s="268"/>
      <c r="E39" s="268"/>
      <c r="F39" s="102" t="e">
        <f>Pol!R185</f>
        <v>#REF!</v>
      </c>
      <c r="G39" s="103" t="e">
        <f>Pol!S185</f>
        <v>#REF!</v>
      </c>
      <c r="H39" s="104" t="e">
        <f>(F39*SazbaDPH1/100)+(G39*SazbaDPH2/100)</f>
        <v>#REF!</v>
      </c>
      <c r="I39" s="104" t="e">
        <f>F39+G39+H39</f>
        <v>#REF!</v>
      </c>
      <c r="J39" s="98" t="e">
        <f>IF(CenaCelkemVypocet=0,"",I39/CenaCelkemVypocet*100)</f>
        <v>#REF!</v>
      </c>
    </row>
    <row r="40" spans="1:10" ht="25.5" hidden="1" customHeight="1">
      <c r="A40" s="91"/>
      <c r="B40" s="269" t="s">
        <v>42</v>
      </c>
      <c r="C40" s="270"/>
      <c r="D40" s="270"/>
      <c r="E40" s="271"/>
      <c r="F40" s="105" t="e">
        <f>SUMIF(A39:A39,"=1",F39:F39)</f>
        <v>#REF!</v>
      </c>
      <c r="G40" s="106" t="e">
        <f>SUMIF(A39:A39,"=1",G39:G39)</f>
        <v>#REF!</v>
      </c>
      <c r="H40" s="106" t="e">
        <f>SUMIF(A39:A39,"=1",H39:H39)</f>
        <v>#REF!</v>
      </c>
      <c r="I40" s="106" t="e">
        <f>SUMIF(A39:A39,"=1",I39:I39)</f>
        <v>#REF!</v>
      </c>
      <c r="J40" s="92" t="e">
        <f>SUMIF(A39:A39,"=1",J39:J39)</f>
        <v>#REF!</v>
      </c>
    </row>
    <row r="44" spans="1:10" ht="15.75">
      <c r="B44" s="114" t="s">
        <v>44</v>
      </c>
    </row>
    <row r="46" spans="1:10" ht="25.5" customHeight="1">
      <c r="A46" s="115"/>
      <c r="B46" s="119" t="s">
        <v>16</v>
      </c>
      <c r="C46" s="119" t="s">
        <v>5</v>
      </c>
      <c r="D46" s="120"/>
      <c r="E46" s="120"/>
      <c r="F46" s="123" t="s">
        <v>45</v>
      </c>
      <c r="G46" s="123"/>
      <c r="H46" s="123"/>
      <c r="I46" s="272" t="s">
        <v>28</v>
      </c>
      <c r="J46" s="272"/>
    </row>
    <row r="47" spans="1:10" ht="25.5" customHeight="1">
      <c r="A47" s="116"/>
      <c r="B47" s="124" t="s">
        <v>46</v>
      </c>
      <c r="C47" s="274" t="s">
        <v>47</v>
      </c>
      <c r="D47" s="275"/>
      <c r="E47" s="275"/>
      <c r="F47" s="126" t="s">
        <v>23</v>
      </c>
      <c r="G47" s="127"/>
      <c r="H47" s="127"/>
      <c r="I47" s="273">
        <f>Pol!G8</f>
        <v>0</v>
      </c>
      <c r="J47" s="273"/>
    </row>
    <row r="48" spans="1:10" ht="25.5" customHeight="1">
      <c r="A48" s="116"/>
      <c r="B48" s="118" t="s">
        <v>48</v>
      </c>
      <c r="C48" s="261" t="s">
        <v>49</v>
      </c>
      <c r="D48" s="262"/>
      <c r="E48" s="262"/>
      <c r="F48" s="128" t="s">
        <v>23</v>
      </c>
      <c r="G48" s="129"/>
      <c r="H48" s="129"/>
      <c r="I48" s="260">
        <f>Pol!G14</f>
        <v>0</v>
      </c>
      <c r="J48" s="260"/>
    </row>
    <row r="49" spans="1:10" ht="25.5" customHeight="1">
      <c r="A49" s="116"/>
      <c r="B49" s="118" t="s">
        <v>50</v>
      </c>
      <c r="C49" s="261" t="s">
        <v>51</v>
      </c>
      <c r="D49" s="262"/>
      <c r="E49" s="262"/>
      <c r="F49" s="128" t="s">
        <v>23</v>
      </c>
      <c r="G49" s="129"/>
      <c r="H49" s="129"/>
      <c r="I49" s="260">
        <f>Pol!G17</f>
        <v>0</v>
      </c>
      <c r="J49" s="260"/>
    </row>
    <row r="50" spans="1:10" ht="25.5" customHeight="1">
      <c r="A50" s="116"/>
      <c r="B50" s="118" t="s">
        <v>52</v>
      </c>
      <c r="C50" s="261" t="s">
        <v>53</v>
      </c>
      <c r="D50" s="262"/>
      <c r="E50" s="262"/>
      <c r="F50" s="128" t="s">
        <v>23</v>
      </c>
      <c r="G50" s="129"/>
      <c r="H50" s="129"/>
      <c r="I50" s="260">
        <f>Pol!G40</f>
        <v>0</v>
      </c>
      <c r="J50" s="260"/>
    </row>
    <row r="51" spans="1:10" ht="25.5" customHeight="1">
      <c r="A51" s="116"/>
      <c r="B51" s="118" t="s">
        <v>54</v>
      </c>
      <c r="C51" s="261" t="s">
        <v>55</v>
      </c>
      <c r="D51" s="262"/>
      <c r="E51" s="262"/>
      <c r="F51" s="128" t="s">
        <v>23</v>
      </c>
      <c r="G51" s="129"/>
      <c r="H51" s="129"/>
      <c r="I51" s="260">
        <f>Pol!G63</f>
        <v>0</v>
      </c>
      <c r="J51" s="260"/>
    </row>
    <row r="52" spans="1:10" ht="25.5" customHeight="1">
      <c r="A52" s="116"/>
      <c r="B52" s="118" t="s">
        <v>56</v>
      </c>
      <c r="C52" s="261" t="s">
        <v>57</v>
      </c>
      <c r="D52" s="262"/>
      <c r="E52" s="262"/>
      <c r="F52" s="128" t="s">
        <v>23</v>
      </c>
      <c r="G52" s="129"/>
      <c r="H52" s="129"/>
      <c r="I52" s="260">
        <f>Pol!G66</f>
        <v>0</v>
      </c>
      <c r="J52" s="260"/>
    </row>
    <row r="53" spans="1:10" ht="25.5" customHeight="1">
      <c r="A53" s="116"/>
      <c r="B53" s="118" t="s">
        <v>58</v>
      </c>
      <c r="C53" s="261" t="s">
        <v>59</v>
      </c>
      <c r="D53" s="262"/>
      <c r="E53" s="262"/>
      <c r="F53" s="128" t="s">
        <v>23</v>
      </c>
      <c r="G53" s="129"/>
      <c r="H53" s="129"/>
      <c r="I53" s="260">
        <f>Pol!G79</f>
        <v>0</v>
      </c>
      <c r="J53" s="260"/>
    </row>
    <row r="54" spans="1:10" ht="25.5" customHeight="1">
      <c r="A54" s="116"/>
      <c r="B54" s="118" t="s">
        <v>60</v>
      </c>
      <c r="C54" s="261" t="s">
        <v>61</v>
      </c>
      <c r="D54" s="262"/>
      <c r="E54" s="262"/>
      <c r="F54" s="128" t="s">
        <v>23</v>
      </c>
      <c r="G54" s="129"/>
      <c r="H54" s="129"/>
      <c r="I54" s="260">
        <f>Pol!G120</f>
        <v>0</v>
      </c>
      <c r="J54" s="260"/>
    </row>
    <row r="55" spans="1:10" ht="25.5" customHeight="1">
      <c r="A55" s="116"/>
      <c r="B55" s="118" t="s">
        <v>62</v>
      </c>
      <c r="C55" s="261" t="s">
        <v>63</v>
      </c>
      <c r="D55" s="262"/>
      <c r="E55" s="262"/>
      <c r="F55" s="128" t="s">
        <v>24</v>
      </c>
      <c r="G55" s="129"/>
      <c r="H55" s="129"/>
      <c r="I55" s="260">
        <f>Pol!G123</f>
        <v>0</v>
      </c>
      <c r="J55" s="260"/>
    </row>
    <row r="56" spans="1:10" ht="25.5" customHeight="1">
      <c r="A56" s="116"/>
      <c r="B56" s="118" t="s">
        <v>64</v>
      </c>
      <c r="C56" s="261" t="s">
        <v>65</v>
      </c>
      <c r="D56" s="262"/>
      <c r="E56" s="262"/>
      <c r="F56" s="128" t="s">
        <v>24</v>
      </c>
      <c r="G56" s="129"/>
      <c r="H56" s="129"/>
      <c r="I56" s="260">
        <f>Pol!G129</f>
        <v>0</v>
      </c>
      <c r="J56" s="260"/>
    </row>
    <row r="57" spans="1:10" ht="25.5" customHeight="1">
      <c r="A57" s="116"/>
      <c r="B57" s="118" t="s">
        <v>66</v>
      </c>
      <c r="C57" s="261" t="s">
        <v>67</v>
      </c>
      <c r="D57" s="262"/>
      <c r="E57" s="262"/>
      <c r="F57" s="128" t="s">
        <v>24</v>
      </c>
      <c r="G57" s="129"/>
      <c r="H57" s="129"/>
      <c r="I57" s="260">
        <f>Pol!G133</f>
        <v>0</v>
      </c>
      <c r="J57" s="260"/>
    </row>
    <row r="58" spans="1:10" ht="25.5" customHeight="1">
      <c r="A58" s="116"/>
      <c r="B58" s="118" t="s">
        <v>68</v>
      </c>
      <c r="C58" s="261" t="s">
        <v>69</v>
      </c>
      <c r="D58" s="262"/>
      <c r="E58" s="262"/>
      <c r="F58" s="128" t="s">
        <v>24</v>
      </c>
      <c r="G58" s="129"/>
      <c r="H58" s="129"/>
      <c r="I58" s="260">
        <f>Pol!G177</f>
        <v>0</v>
      </c>
      <c r="J58" s="260"/>
    </row>
    <row r="59" spans="1:10" ht="25.5" customHeight="1">
      <c r="A59" s="116"/>
      <c r="B59" s="125" t="s">
        <v>70</v>
      </c>
      <c r="C59" s="264" t="s">
        <v>26</v>
      </c>
      <c r="D59" s="265"/>
      <c r="E59" s="265"/>
      <c r="F59" s="130" t="s">
        <v>70</v>
      </c>
      <c r="G59" s="131"/>
      <c r="H59" s="131"/>
      <c r="I59" s="263">
        <f>'VN+ON'!F26</f>
        <v>0</v>
      </c>
      <c r="J59" s="263"/>
    </row>
    <row r="60" spans="1:10" ht="25.5" customHeight="1">
      <c r="A60" s="117"/>
      <c r="B60" s="121" t="s">
        <v>1</v>
      </c>
      <c r="C60" s="121"/>
      <c r="D60" s="122"/>
      <c r="E60" s="122"/>
      <c r="F60" s="132"/>
      <c r="G60" s="133"/>
      <c r="H60" s="133"/>
      <c r="I60" s="266">
        <f>SUM(I47:I59)</f>
        <v>0</v>
      </c>
      <c r="J60" s="266"/>
    </row>
    <row r="61" spans="1:10">
      <c r="F61" s="134"/>
      <c r="G61" s="90"/>
      <c r="H61" s="134"/>
      <c r="I61" s="90"/>
      <c r="J61" s="90"/>
    </row>
    <row r="62" spans="1:10">
      <c r="F62" s="134"/>
      <c r="G62" s="90"/>
      <c r="H62" s="134"/>
      <c r="I62" s="90"/>
      <c r="J62" s="90"/>
    </row>
    <row r="63" spans="1:10">
      <c r="F63" s="134"/>
      <c r="G63" s="90"/>
      <c r="H63" s="134"/>
      <c r="I63" s="90"/>
      <c r="J63" s="90"/>
    </row>
  </sheetData>
  <sheetProtection password="CCE1" sheet="1" objects="1" scenarios="1"/>
  <protectedRanges>
    <protectedRange sqref="I11:I12 D11:G13 C13" name="Oblast1"/>
  </protectedRanges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G15:H15"/>
    <mergeCell ref="I15:J15"/>
    <mergeCell ref="D12:G12"/>
    <mergeCell ref="D13:G13"/>
    <mergeCell ref="E15:F15"/>
    <mergeCell ref="D11:G11"/>
    <mergeCell ref="D2:J2"/>
    <mergeCell ref="D4:J4"/>
    <mergeCell ref="D3:J3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310" t="s">
        <v>6</v>
      </c>
      <c r="B1" s="310"/>
      <c r="C1" s="311"/>
      <c r="D1" s="310"/>
      <c r="E1" s="310"/>
      <c r="F1" s="310"/>
      <c r="G1" s="310"/>
    </row>
    <row r="2" spans="1:7" ht="24.95" customHeight="1">
      <c r="A2" s="78" t="s">
        <v>37</v>
      </c>
      <c r="B2" s="77"/>
      <c r="C2" s="312"/>
      <c r="D2" s="312"/>
      <c r="E2" s="312"/>
      <c r="F2" s="312"/>
      <c r="G2" s="313"/>
    </row>
    <row r="3" spans="1:7" ht="24.95" hidden="1" customHeight="1">
      <c r="A3" s="78" t="s">
        <v>7</v>
      </c>
      <c r="B3" s="77"/>
      <c r="C3" s="312"/>
      <c r="D3" s="312"/>
      <c r="E3" s="312"/>
      <c r="F3" s="312"/>
      <c r="G3" s="313"/>
    </row>
    <row r="4" spans="1:7" ht="24.95" hidden="1" customHeight="1">
      <c r="A4" s="78" t="s">
        <v>8</v>
      </c>
      <c r="B4" s="77"/>
      <c r="C4" s="312"/>
      <c r="D4" s="312"/>
      <c r="E4" s="312"/>
      <c r="F4" s="312"/>
      <c r="G4" s="313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W185"/>
  <sheetViews>
    <sheetView showZeros="0" view="pageBreakPreview" zoomScale="60" zoomScaleNormal="100" workbookViewId="0">
      <selection activeCell="F9" sqref="F9:F183"/>
    </sheetView>
  </sheetViews>
  <sheetFormatPr defaultRowHeight="12.75" outlineLevelRow="1"/>
  <cols>
    <col min="1" max="1" width="4.28515625" style="157" customWidth="1"/>
    <col min="2" max="2" width="14.42578125" style="158" customWidth="1"/>
    <col min="3" max="3" width="50.7109375" style="158" customWidth="1"/>
    <col min="4" max="4" width="4.5703125" style="184" customWidth="1"/>
    <col min="5" max="5" width="10.5703125" style="160" customWidth="1"/>
    <col min="6" max="6" width="9.85546875" customWidth="1"/>
    <col min="7" max="7" width="12.7109375" customWidth="1"/>
    <col min="8" max="8" width="9.140625" style="184" customWidth="1"/>
    <col min="9" max="9" width="12.7109375" customWidth="1"/>
    <col min="10" max="11" width="9.140625" customWidth="1"/>
    <col min="18" max="28" width="0" hidden="1" customWidth="1"/>
  </cols>
  <sheetData>
    <row r="1" spans="1:49" ht="15.75" customHeight="1">
      <c r="A1" s="314" t="s">
        <v>283</v>
      </c>
      <c r="B1" s="314"/>
      <c r="C1" s="314"/>
      <c r="D1" s="314"/>
      <c r="E1" s="314"/>
      <c r="F1" s="314"/>
      <c r="G1" s="314"/>
      <c r="T1" t="s">
        <v>73</v>
      </c>
    </row>
    <row r="2" spans="1:49" ht="24.95" customHeight="1">
      <c r="A2" s="191" t="s">
        <v>72</v>
      </c>
      <c r="B2" s="192"/>
      <c r="C2" s="315" t="s">
        <v>248</v>
      </c>
      <c r="D2" s="316"/>
      <c r="E2" s="316"/>
      <c r="F2" s="316"/>
      <c r="G2" s="317"/>
      <c r="T2" t="s">
        <v>74</v>
      </c>
    </row>
    <row r="3" spans="1:49" ht="24.95" customHeight="1">
      <c r="A3" s="193" t="s">
        <v>7</v>
      </c>
      <c r="B3" s="194"/>
      <c r="C3" s="315" t="s">
        <v>250</v>
      </c>
      <c r="D3" s="316"/>
      <c r="E3" s="316"/>
      <c r="F3" s="316"/>
      <c r="G3" s="317"/>
      <c r="T3" t="s">
        <v>75</v>
      </c>
    </row>
    <row r="4" spans="1:49" ht="24.95" customHeight="1">
      <c r="A4" s="193" t="s">
        <v>8</v>
      </c>
      <c r="B4" s="194"/>
      <c r="C4" s="315" t="s">
        <v>249</v>
      </c>
      <c r="D4" s="316"/>
      <c r="E4" s="316"/>
      <c r="F4" s="316"/>
      <c r="G4" s="317"/>
      <c r="T4" t="s">
        <v>76</v>
      </c>
    </row>
    <row r="5" spans="1:49">
      <c r="A5" s="195" t="s">
        <v>77</v>
      </c>
      <c r="B5" s="196"/>
      <c r="C5" s="196"/>
      <c r="D5" s="155"/>
      <c r="E5" s="156"/>
      <c r="F5" s="137"/>
      <c r="G5" s="138"/>
      <c r="T5" t="s">
        <v>78</v>
      </c>
    </row>
    <row r="7" spans="1:49" ht="25.5">
      <c r="A7" s="186" t="s">
        <v>79</v>
      </c>
      <c r="B7" s="187" t="s">
        <v>80</v>
      </c>
      <c r="C7" s="187" t="s">
        <v>81</v>
      </c>
      <c r="D7" s="179" t="s">
        <v>82</v>
      </c>
      <c r="E7" s="175" t="s">
        <v>83</v>
      </c>
      <c r="F7" s="139" t="s">
        <v>84</v>
      </c>
      <c r="G7" s="148" t="s">
        <v>28</v>
      </c>
      <c r="H7" s="185" t="s">
        <v>85</v>
      </c>
      <c r="I7" s="179" t="s">
        <v>245</v>
      </c>
      <c r="J7" s="185" t="s">
        <v>246</v>
      </c>
      <c r="K7" s="179" t="s">
        <v>247</v>
      </c>
    </row>
    <row r="8" spans="1:49">
      <c r="A8" s="149" t="s">
        <v>86</v>
      </c>
      <c r="B8" s="150" t="s">
        <v>46</v>
      </c>
      <c r="C8" s="151" t="s">
        <v>47</v>
      </c>
      <c r="D8" s="190"/>
      <c r="E8" s="152"/>
      <c r="F8" s="152"/>
      <c r="G8" s="152">
        <f>SUMIF(T9:T13,"&lt;&gt;NOR",G9:G13)</f>
        <v>0</v>
      </c>
      <c r="H8" s="257"/>
      <c r="I8" s="152">
        <f>G8</f>
        <v>0</v>
      </c>
      <c r="J8" s="149"/>
      <c r="K8" s="141"/>
      <c r="T8" t="s">
        <v>87</v>
      </c>
    </row>
    <row r="9" spans="1:49" ht="22.5" outlineLevel="1">
      <c r="A9" s="165">
        <v>1</v>
      </c>
      <c r="B9" s="167" t="s">
        <v>88</v>
      </c>
      <c r="C9" s="170" t="s">
        <v>89</v>
      </c>
      <c r="D9" s="180" t="s">
        <v>90</v>
      </c>
      <c r="E9" s="161">
        <v>40</v>
      </c>
      <c r="F9" s="207"/>
      <c r="G9" s="146">
        <f>ROUND(E9*F9,2)</f>
        <v>0</v>
      </c>
      <c r="H9" s="256" t="s">
        <v>280</v>
      </c>
      <c r="I9" s="207">
        <f t="shared" ref="I9:I72" si="0">G9</f>
        <v>0</v>
      </c>
      <c r="J9" s="143"/>
      <c r="K9" s="142"/>
      <c r="L9" s="140"/>
      <c r="M9" s="140"/>
      <c r="N9" s="140"/>
      <c r="O9" s="140"/>
      <c r="P9" s="140"/>
      <c r="Q9" s="140"/>
      <c r="R9" s="140"/>
      <c r="S9" s="140"/>
      <c r="T9" s="140" t="s">
        <v>91</v>
      </c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</row>
    <row r="10" spans="1:49" ht="22.5" outlineLevel="1">
      <c r="A10" s="165">
        <v>2</v>
      </c>
      <c r="B10" s="167" t="s">
        <v>92</v>
      </c>
      <c r="C10" s="170" t="s">
        <v>93</v>
      </c>
      <c r="D10" s="180" t="s">
        <v>94</v>
      </c>
      <c r="E10" s="161">
        <v>1</v>
      </c>
      <c r="F10" s="207"/>
      <c r="G10" s="146">
        <f>ROUND(E10*F10,2)</f>
        <v>0</v>
      </c>
      <c r="H10" s="256" t="s">
        <v>280</v>
      </c>
      <c r="I10" s="207">
        <f t="shared" si="0"/>
        <v>0</v>
      </c>
      <c r="J10" s="143"/>
      <c r="K10" s="142"/>
      <c r="L10" s="140"/>
      <c r="M10" s="140"/>
      <c r="N10" s="140"/>
      <c r="O10" s="140"/>
      <c r="P10" s="140"/>
      <c r="Q10" s="140"/>
      <c r="R10" s="140"/>
      <c r="S10" s="140"/>
      <c r="T10" s="140" t="s">
        <v>91</v>
      </c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</row>
    <row r="11" spans="1:49" ht="22.5" outlineLevel="1">
      <c r="A11" s="165">
        <v>3</v>
      </c>
      <c r="B11" s="167" t="s">
        <v>95</v>
      </c>
      <c r="C11" s="170" t="s">
        <v>96</v>
      </c>
      <c r="D11" s="180" t="s">
        <v>94</v>
      </c>
      <c r="E11" s="161">
        <v>1</v>
      </c>
      <c r="F11" s="207"/>
      <c r="G11" s="146">
        <f>ROUND(E11*F11,2)</f>
        <v>0</v>
      </c>
      <c r="H11" s="256" t="s">
        <v>280</v>
      </c>
      <c r="I11" s="207">
        <f t="shared" si="0"/>
        <v>0</v>
      </c>
      <c r="J11" s="143"/>
      <c r="K11" s="142"/>
      <c r="L11" s="140"/>
      <c r="M11" s="140"/>
      <c r="N11" s="140"/>
      <c r="O11" s="140"/>
      <c r="P11" s="140"/>
      <c r="Q11" s="140"/>
      <c r="R11" s="140"/>
      <c r="S11" s="140"/>
      <c r="T11" s="140" t="s">
        <v>91</v>
      </c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</row>
    <row r="12" spans="1:49" ht="22.5" outlineLevel="1">
      <c r="A12" s="165">
        <v>4</v>
      </c>
      <c r="B12" s="167" t="s">
        <v>97</v>
      </c>
      <c r="C12" s="170" t="s">
        <v>98</v>
      </c>
      <c r="D12" s="180" t="s">
        <v>94</v>
      </c>
      <c r="E12" s="161">
        <v>1</v>
      </c>
      <c r="F12" s="207"/>
      <c r="G12" s="146">
        <f>ROUND(E12*F12,2)</f>
        <v>0</v>
      </c>
      <c r="H12" s="256" t="s">
        <v>280</v>
      </c>
      <c r="I12" s="207">
        <f t="shared" si="0"/>
        <v>0</v>
      </c>
      <c r="J12" s="143"/>
      <c r="K12" s="142"/>
      <c r="L12" s="140"/>
      <c r="M12" s="140"/>
      <c r="N12" s="140"/>
      <c r="O12" s="140"/>
      <c r="P12" s="140"/>
      <c r="Q12" s="140"/>
      <c r="R12" s="140"/>
      <c r="S12" s="140"/>
      <c r="T12" s="140" t="s">
        <v>91</v>
      </c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</row>
    <row r="13" spans="1:49" ht="22.5" outlineLevel="1">
      <c r="A13" s="165">
        <v>5</v>
      </c>
      <c r="B13" s="167" t="s">
        <v>99</v>
      </c>
      <c r="C13" s="170" t="s">
        <v>100</v>
      </c>
      <c r="D13" s="180" t="s">
        <v>94</v>
      </c>
      <c r="E13" s="161">
        <v>1</v>
      </c>
      <c r="F13" s="207"/>
      <c r="G13" s="146">
        <f>ROUND(E13*F13,2)</f>
        <v>0</v>
      </c>
      <c r="H13" s="256" t="s">
        <v>280</v>
      </c>
      <c r="I13" s="207">
        <f t="shared" si="0"/>
        <v>0</v>
      </c>
      <c r="J13" s="143"/>
      <c r="K13" s="142"/>
      <c r="L13" s="140"/>
      <c r="M13" s="140"/>
      <c r="N13" s="140"/>
      <c r="O13" s="140"/>
      <c r="P13" s="140"/>
      <c r="Q13" s="140"/>
      <c r="R13" s="140"/>
      <c r="S13" s="140"/>
      <c r="T13" s="140" t="s">
        <v>91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</row>
    <row r="14" spans="1:49">
      <c r="A14" s="166" t="s">
        <v>86</v>
      </c>
      <c r="B14" s="168" t="s">
        <v>48</v>
      </c>
      <c r="C14" s="172" t="s">
        <v>49</v>
      </c>
      <c r="D14" s="182"/>
      <c r="E14" s="162"/>
      <c r="F14" s="208"/>
      <c r="G14" s="147">
        <f>SUMIF(T15:T16,"&lt;&gt;NOR",G15:G16)</f>
        <v>0</v>
      </c>
      <c r="H14" s="258"/>
      <c r="I14" s="208">
        <f t="shared" si="0"/>
        <v>0</v>
      </c>
      <c r="J14" s="145"/>
      <c r="K14" s="144"/>
      <c r="T14" t="s">
        <v>87</v>
      </c>
    </row>
    <row r="15" spans="1:49" ht="22.5" outlineLevel="1">
      <c r="A15" s="165">
        <v>6</v>
      </c>
      <c r="B15" s="167" t="s">
        <v>101</v>
      </c>
      <c r="C15" s="170" t="s">
        <v>102</v>
      </c>
      <c r="D15" s="180" t="s">
        <v>103</v>
      </c>
      <c r="E15" s="161">
        <v>12.16</v>
      </c>
      <c r="F15" s="207"/>
      <c r="G15" s="146">
        <f>ROUND(E15*F15,2)</f>
        <v>0</v>
      </c>
      <c r="H15" s="256" t="s">
        <v>280</v>
      </c>
      <c r="I15" s="207">
        <f t="shared" si="0"/>
        <v>0</v>
      </c>
      <c r="J15" s="143"/>
      <c r="K15" s="142"/>
      <c r="L15" s="140"/>
      <c r="M15" s="140"/>
      <c r="N15" s="140"/>
      <c r="O15" s="140"/>
      <c r="P15" s="140"/>
      <c r="Q15" s="140"/>
      <c r="R15" s="140"/>
      <c r="S15" s="140"/>
      <c r="T15" s="140" t="s">
        <v>91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</row>
    <row r="16" spans="1:49" outlineLevel="1">
      <c r="A16" s="165"/>
      <c r="B16" s="167"/>
      <c r="C16" s="171" t="s">
        <v>104</v>
      </c>
      <c r="D16" s="181"/>
      <c r="E16" s="176">
        <v>12.16</v>
      </c>
      <c r="F16" s="207"/>
      <c r="G16" s="146"/>
      <c r="H16" s="256"/>
      <c r="I16" s="207">
        <f t="shared" si="0"/>
        <v>0</v>
      </c>
      <c r="J16" s="143"/>
      <c r="K16" s="142"/>
      <c r="L16" s="140"/>
      <c r="M16" s="140"/>
      <c r="N16" s="140"/>
      <c r="O16" s="140"/>
      <c r="P16" s="140"/>
      <c r="Q16" s="140"/>
      <c r="R16" s="140"/>
      <c r="S16" s="140"/>
      <c r="T16" s="140" t="s">
        <v>105</v>
      </c>
      <c r="U16" s="140">
        <v>0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</row>
    <row r="17" spans="1:49">
      <c r="A17" s="166" t="s">
        <v>86</v>
      </c>
      <c r="B17" s="168" t="s">
        <v>50</v>
      </c>
      <c r="C17" s="172" t="s">
        <v>51</v>
      </c>
      <c r="D17" s="182"/>
      <c r="E17" s="162"/>
      <c r="F17" s="208"/>
      <c r="G17" s="147">
        <f>SUMIF(T18:T39,"&lt;&gt;NOR",G18:G39)</f>
        <v>0</v>
      </c>
      <c r="H17" s="258"/>
      <c r="I17" s="208">
        <f t="shared" si="0"/>
        <v>0</v>
      </c>
      <c r="J17" s="145"/>
      <c r="K17" s="144"/>
      <c r="T17" t="s">
        <v>87</v>
      </c>
    </row>
    <row r="18" spans="1:49" outlineLevel="1">
      <c r="A18" s="165">
        <v>7</v>
      </c>
      <c r="B18" s="167" t="s">
        <v>106</v>
      </c>
      <c r="C18" s="170" t="s">
        <v>107</v>
      </c>
      <c r="D18" s="180" t="s">
        <v>103</v>
      </c>
      <c r="E18" s="161">
        <v>31.081999999999997</v>
      </c>
      <c r="F18" s="207"/>
      <c r="G18" s="146">
        <f>ROUND(E18*F18,2)</f>
        <v>0</v>
      </c>
      <c r="H18" s="256" t="s">
        <v>282</v>
      </c>
      <c r="I18" s="207">
        <f t="shared" si="0"/>
        <v>0</v>
      </c>
      <c r="J18" s="143"/>
      <c r="K18" s="142"/>
      <c r="L18" s="140"/>
      <c r="M18" s="140"/>
      <c r="N18" s="140"/>
      <c r="O18" s="140"/>
      <c r="P18" s="140"/>
      <c r="Q18" s="140"/>
      <c r="R18" s="140"/>
      <c r="S18" s="140"/>
      <c r="T18" s="140" t="s">
        <v>91</v>
      </c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</row>
    <row r="19" spans="1:49" outlineLevel="1">
      <c r="A19" s="165"/>
      <c r="B19" s="167"/>
      <c r="C19" s="171" t="s">
        <v>108</v>
      </c>
      <c r="D19" s="181"/>
      <c r="E19" s="176">
        <v>12.5</v>
      </c>
      <c r="F19" s="207"/>
      <c r="G19" s="146"/>
      <c r="H19" s="256"/>
      <c r="I19" s="207">
        <f t="shared" si="0"/>
        <v>0</v>
      </c>
      <c r="J19" s="143"/>
      <c r="K19" s="142"/>
      <c r="L19" s="140"/>
      <c r="M19" s="140"/>
      <c r="N19" s="140"/>
      <c r="O19" s="140"/>
      <c r="P19" s="140"/>
      <c r="Q19" s="140"/>
      <c r="R19" s="140"/>
      <c r="S19" s="140"/>
      <c r="T19" s="140" t="s">
        <v>105</v>
      </c>
      <c r="U19" s="140">
        <v>0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</row>
    <row r="20" spans="1:49" outlineLevel="1">
      <c r="A20" s="165"/>
      <c r="B20" s="167"/>
      <c r="C20" s="171" t="s">
        <v>109</v>
      </c>
      <c r="D20" s="181"/>
      <c r="E20" s="176"/>
      <c r="F20" s="207"/>
      <c r="G20" s="146"/>
      <c r="H20" s="256"/>
      <c r="I20" s="207">
        <f t="shared" si="0"/>
        <v>0</v>
      </c>
      <c r="J20" s="143"/>
      <c r="K20" s="142"/>
      <c r="L20" s="140"/>
      <c r="M20" s="140"/>
      <c r="N20" s="140"/>
      <c r="O20" s="140"/>
      <c r="P20" s="140"/>
      <c r="Q20" s="140"/>
      <c r="R20" s="140"/>
      <c r="S20" s="140"/>
      <c r="T20" s="140" t="s">
        <v>105</v>
      </c>
      <c r="U20" s="140">
        <v>0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</row>
    <row r="21" spans="1:49" outlineLevel="1">
      <c r="A21" s="165"/>
      <c r="B21" s="167"/>
      <c r="C21" s="171" t="s">
        <v>110</v>
      </c>
      <c r="D21" s="181"/>
      <c r="E21" s="176"/>
      <c r="F21" s="207"/>
      <c r="G21" s="146"/>
      <c r="H21" s="256"/>
      <c r="I21" s="207">
        <f t="shared" si="0"/>
        <v>0</v>
      </c>
      <c r="J21" s="143"/>
      <c r="K21" s="142"/>
      <c r="L21" s="140"/>
      <c r="M21" s="140"/>
      <c r="N21" s="140"/>
      <c r="O21" s="140"/>
      <c r="P21" s="140"/>
      <c r="Q21" s="140"/>
      <c r="R21" s="140"/>
      <c r="S21" s="140"/>
      <c r="T21" s="140" t="s">
        <v>105</v>
      </c>
      <c r="U21" s="140">
        <v>0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</row>
    <row r="22" spans="1:49" outlineLevel="1">
      <c r="A22" s="165"/>
      <c r="B22" s="167"/>
      <c r="C22" s="171" t="s">
        <v>111</v>
      </c>
      <c r="D22" s="181"/>
      <c r="E22" s="176">
        <v>13.805999999999999</v>
      </c>
      <c r="F22" s="207"/>
      <c r="G22" s="146"/>
      <c r="H22" s="256"/>
      <c r="I22" s="207">
        <f t="shared" si="0"/>
        <v>0</v>
      </c>
      <c r="J22" s="143"/>
      <c r="K22" s="142"/>
      <c r="L22" s="140"/>
      <c r="M22" s="140"/>
      <c r="N22" s="140"/>
      <c r="O22" s="140"/>
      <c r="P22" s="140"/>
      <c r="Q22" s="140"/>
      <c r="R22" s="140"/>
      <c r="S22" s="140"/>
      <c r="T22" s="140" t="s">
        <v>105</v>
      </c>
      <c r="U22" s="140">
        <v>0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</row>
    <row r="23" spans="1:49" outlineLevel="1">
      <c r="A23" s="165"/>
      <c r="B23" s="167"/>
      <c r="C23" s="171" t="s">
        <v>112</v>
      </c>
      <c r="D23" s="181"/>
      <c r="E23" s="176">
        <v>4.7759999999999998</v>
      </c>
      <c r="F23" s="207"/>
      <c r="G23" s="146"/>
      <c r="H23" s="256"/>
      <c r="I23" s="207">
        <f t="shared" si="0"/>
        <v>0</v>
      </c>
      <c r="J23" s="143"/>
      <c r="K23" s="142"/>
      <c r="L23" s="140"/>
      <c r="M23" s="140"/>
      <c r="N23" s="140"/>
      <c r="O23" s="140"/>
      <c r="P23" s="140"/>
      <c r="Q23" s="140"/>
      <c r="R23" s="140"/>
      <c r="S23" s="140"/>
      <c r="T23" s="140" t="s">
        <v>105</v>
      </c>
      <c r="U23" s="140">
        <v>0</v>
      </c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</row>
    <row r="24" spans="1:49" outlineLevel="1">
      <c r="A24" s="165">
        <v>8</v>
      </c>
      <c r="B24" s="167" t="s">
        <v>113</v>
      </c>
      <c r="C24" s="170" t="s">
        <v>114</v>
      </c>
      <c r="D24" s="180" t="s">
        <v>103</v>
      </c>
      <c r="E24" s="161">
        <v>12.5</v>
      </c>
      <c r="F24" s="207"/>
      <c r="G24" s="146">
        <f>ROUND(E24*F24,2)</f>
        <v>0</v>
      </c>
      <c r="H24" s="256" t="s">
        <v>282</v>
      </c>
      <c r="I24" s="207">
        <f t="shared" si="0"/>
        <v>0</v>
      </c>
      <c r="J24" s="143"/>
      <c r="K24" s="142"/>
      <c r="L24" s="140"/>
      <c r="M24" s="140"/>
      <c r="N24" s="140"/>
      <c r="O24" s="140"/>
      <c r="P24" s="140"/>
      <c r="Q24" s="140"/>
      <c r="R24" s="140"/>
      <c r="S24" s="140"/>
      <c r="T24" s="140" t="s">
        <v>91</v>
      </c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</row>
    <row r="25" spans="1:49" outlineLevel="1">
      <c r="A25" s="165"/>
      <c r="B25" s="167"/>
      <c r="C25" s="171" t="s">
        <v>108</v>
      </c>
      <c r="D25" s="181"/>
      <c r="E25" s="176">
        <v>12.5</v>
      </c>
      <c r="F25" s="207"/>
      <c r="G25" s="146"/>
      <c r="H25" s="256"/>
      <c r="I25" s="207">
        <f t="shared" si="0"/>
        <v>0</v>
      </c>
      <c r="J25" s="143"/>
      <c r="K25" s="142"/>
      <c r="L25" s="140"/>
      <c r="M25" s="140"/>
      <c r="N25" s="140"/>
      <c r="O25" s="140"/>
      <c r="P25" s="140"/>
      <c r="Q25" s="140"/>
      <c r="R25" s="140"/>
      <c r="S25" s="140"/>
      <c r="T25" s="140" t="s">
        <v>105</v>
      </c>
      <c r="U25" s="140">
        <v>0</v>
      </c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</row>
    <row r="26" spans="1:49" outlineLevel="1">
      <c r="A26" s="165">
        <v>9</v>
      </c>
      <c r="B26" s="167" t="s">
        <v>115</v>
      </c>
      <c r="C26" s="170" t="s">
        <v>116</v>
      </c>
      <c r="D26" s="180" t="s">
        <v>103</v>
      </c>
      <c r="E26" s="161">
        <v>31.081999999999997</v>
      </c>
      <c r="F26" s="207"/>
      <c r="G26" s="146">
        <f>ROUND(E26*F26,2)</f>
        <v>0</v>
      </c>
      <c r="H26" s="256" t="s">
        <v>282</v>
      </c>
      <c r="I26" s="207">
        <f t="shared" si="0"/>
        <v>0</v>
      </c>
      <c r="J26" s="143"/>
      <c r="K26" s="142"/>
      <c r="L26" s="140"/>
      <c r="M26" s="140"/>
      <c r="N26" s="140"/>
      <c r="O26" s="140"/>
      <c r="P26" s="140"/>
      <c r="Q26" s="140"/>
      <c r="R26" s="140"/>
      <c r="S26" s="140"/>
      <c r="T26" s="140" t="s">
        <v>91</v>
      </c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</row>
    <row r="27" spans="1:49" outlineLevel="1">
      <c r="A27" s="165"/>
      <c r="B27" s="167"/>
      <c r="C27" s="171" t="s">
        <v>108</v>
      </c>
      <c r="D27" s="181"/>
      <c r="E27" s="176">
        <v>12.5</v>
      </c>
      <c r="F27" s="207"/>
      <c r="G27" s="146"/>
      <c r="H27" s="256"/>
      <c r="I27" s="207">
        <f t="shared" si="0"/>
        <v>0</v>
      </c>
      <c r="J27" s="143"/>
      <c r="K27" s="142"/>
      <c r="L27" s="140"/>
      <c r="M27" s="140"/>
      <c r="N27" s="140"/>
      <c r="O27" s="140"/>
      <c r="P27" s="140"/>
      <c r="Q27" s="140"/>
      <c r="R27" s="140"/>
      <c r="S27" s="140"/>
      <c r="T27" s="140" t="s">
        <v>105</v>
      </c>
      <c r="U27" s="140">
        <v>0</v>
      </c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</row>
    <row r="28" spans="1:49" outlineLevel="1">
      <c r="A28" s="165"/>
      <c r="B28" s="167"/>
      <c r="C28" s="171" t="s">
        <v>109</v>
      </c>
      <c r="D28" s="181"/>
      <c r="E28" s="176"/>
      <c r="F28" s="207"/>
      <c r="G28" s="146"/>
      <c r="H28" s="256"/>
      <c r="I28" s="207">
        <f t="shared" si="0"/>
        <v>0</v>
      </c>
      <c r="J28" s="143"/>
      <c r="K28" s="142"/>
      <c r="L28" s="140"/>
      <c r="M28" s="140"/>
      <c r="N28" s="140"/>
      <c r="O28" s="140"/>
      <c r="P28" s="140"/>
      <c r="Q28" s="140"/>
      <c r="R28" s="140"/>
      <c r="S28" s="140"/>
      <c r="T28" s="140" t="s">
        <v>105</v>
      </c>
      <c r="U28" s="140">
        <v>0</v>
      </c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</row>
    <row r="29" spans="1:49" outlineLevel="1">
      <c r="A29" s="165"/>
      <c r="B29" s="167"/>
      <c r="C29" s="171" t="s">
        <v>110</v>
      </c>
      <c r="D29" s="181"/>
      <c r="E29" s="176"/>
      <c r="F29" s="207"/>
      <c r="G29" s="146"/>
      <c r="H29" s="256"/>
      <c r="I29" s="207">
        <f t="shared" si="0"/>
        <v>0</v>
      </c>
      <c r="J29" s="143"/>
      <c r="K29" s="142"/>
      <c r="L29" s="140"/>
      <c r="M29" s="140"/>
      <c r="N29" s="140"/>
      <c r="O29" s="140"/>
      <c r="P29" s="140"/>
      <c r="Q29" s="140"/>
      <c r="R29" s="140"/>
      <c r="S29" s="140"/>
      <c r="T29" s="140" t="s">
        <v>105</v>
      </c>
      <c r="U29" s="140">
        <v>0</v>
      </c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</row>
    <row r="30" spans="1:49" outlineLevel="1">
      <c r="A30" s="165"/>
      <c r="B30" s="167"/>
      <c r="C30" s="171" t="s">
        <v>111</v>
      </c>
      <c r="D30" s="181"/>
      <c r="E30" s="176">
        <v>13.805999999999999</v>
      </c>
      <c r="F30" s="207"/>
      <c r="G30" s="146"/>
      <c r="H30" s="256"/>
      <c r="I30" s="207">
        <f t="shared" si="0"/>
        <v>0</v>
      </c>
      <c r="J30" s="143"/>
      <c r="K30" s="142"/>
      <c r="L30" s="140"/>
      <c r="M30" s="140"/>
      <c r="N30" s="140"/>
      <c r="O30" s="140"/>
      <c r="P30" s="140"/>
      <c r="Q30" s="140"/>
      <c r="R30" s="140"/>
      <c r="S30" s="140"/>
      <c r="T30" s="140" t="s">
        <v>105</v>
      </c>
      <c r="U30" s="140">
        <v>0</v>
      </c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</row>
    <row r="31" spans="1:49" outlineLevel="1">
      <c r="A31" s="165"/>
      <c r="B31" s="167"/>
      <c r="C31" s="171" t="s">
        <v>112</v>
      </c>
      <c r="D31" s="181"/>
      <c r="E31" s="176">
        <v>4.7759999999999998</v>
      </c>
      <c r="F31" s="207"/>
      <c r="G31" s="146"/>
      <c r="H31" s="256"/>
      <c r="I31" s="207">
        <f t="shared" si="0"/>
        <v>0</v>
      </c>
      <c r="J31" s="143"/>
      <c r="K31" s="142"/>
      <c r="L31" s="140"/>
      <c r="M31" s="140"/>
      <c r="N31" s="140"/>
      <c r="O31" s="140"/>
      <c r="P31" s="140"/>
      <c r="Q31" s="140"/>
      <c r="R31" s="140"/>
      <c r="S31" s="140"/>
      <c r="T31" s="140" t="s">
        <v>105</v>
      </c>
      <c r="U31" s="140">
        <v>0</v>
      </c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</row>
    <row r="32" spans="1:49" outlineLevel="1">
      <c r="A32" s="165">
        <v>10</v>
      </c>
      <c r="B32" s="167" t="s">
        <v>117</v>
      </c>
      <c r="C32" s="170" t="s">
        <v>118</v>
      </c>
      <c r="D32" s="180" t="s">
        <v>103</v>
      </c>
      <c r="E32" s="161">
        <v>31.081999999999997</v>
      </c>
      <c r="F32" s="207"/>
      <c r="G32" s="146">
        <f>ROUND(E32*F32,2)</f>
        <v>0</v>
      </c>
      <c r="H32" s="256" t="s">
        <v>282</v>
      </c>
      <c r="I32" s="207">
        <f t="shared" si="0"/>
        <v>0</v>
      </c>
      <c r="J32" s="143"/>
      <c r="K32" s="142"/>
      <c r="L32" s="140"/>
      <c r="M32" s="140"/>
      <c r="N32" s="140"/>
      <c r="O32" s="140"/>
      <c r="P32" s="140"/>
      <c r="Q32" s="140"/>
      <c r="R32" s="140"/>
      <c r="S32" s="140"/>
      <c r="T32" s="140" t="s">
        <v>91</v>
      </c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</row>
    <row r="33" spans="1:49" outlineLevel="1">
      <c r="A33" s="165"/>
      <c r="B33" s="167"/>
      <c r="C33" s="171" t="s">
        <v>108</v>
      </c>
      <c r="D33" s="181"/>
      <c r="E33" s="176">
        <v>12.5</v>
      </c>
      <c r="F33" s="207"/>
      <c r="G33" s="146"/>
      <c r="H33" s="256"/>
      <c r="I33" s="207">
        <f t="shared" si="0"/>
        <v>0</v>
      </c>
      <c r="J33" s="143"/>
      <c r="K33" s="142"/>
      <c r="L33" s="140"/>
      <c r="M33" s="140"/>
      <c r="N33" s="140"/>
      <c r="O33" s="140"/>
      <c r="P33" s="140"/>
      <c r="Q33" s="140"/>
      <c r="R33" s="140"/>
      <c r="S33" s="140"/>
      <c r="T33" s="140" t="s">
        <v>105</v>
      </c>
      <c r="U33" s="140">
        <v>0</v>
      </c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</row>
    <row r="34" spans="1:49" outlineLevel="1">
      <c r="A34" s="165"/>
      <c r="B34" s="167"/>
      <c r="C34" s="171" t="s">
        <v>109</v>
      </c>
      <c r="D34" s="181"/>
      <c r="E34" s="176"/>
      <c r="F34" s="207"/>
      <c r="G34" s="146"/>
      <c r="H34" s="256"/>
      <c r="I34" s="207">
        <f t="shared" si="0"/>
        <v>0</v>
      </c>
      <c r="J34" s="143"/>
      <c r="K34" s="142"/>
      <c r="L34" s="140"/>
      <c r="M34" s="140"/>
      <c r="N34" s="140"/>
      <c r="O34" s="140"/>
      <c r="P34" s="140"/>
      <c r="Q34" s="140"/>
      <c r="R34" s="140"/>
      <c r="S34" s="140"/>
      <c r="T34" s="140" t="s">
        <v>105</v>
      </c>
      <c r="U34" s="140">
        <v>0</v>
      </c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</row>
    <row r="35" spans="1:49" outlineLevel="1">
      <c r="A35" s="165"/>
      <c r="B35" s="167"/>
      <c r="C35" s="171" t="s">
        <v>110</v>
      </c>
      <c r="D35" s="181"/>
      <c r="E35" s="176"/>
      <c r="F35" s="207"/>
      <c r="G35" s="146"/>
      <c r="H35" s="256"/>
      <c r="I35" s="207">
        <f t="shared" si="0"/>
        <v>0</v>
      </c>
      <c r="J35" s="143"/>
      <c r="K35" s="142"/>
      <c r="L35" s="140"/>
      <c r="M35" s="140"/>
      <c r="N35" s="140"/>
      <c r="O35" s="140"/>
      <c r="P35" s="140"/>
      <c r="Q35" s="140"/>
      <c r="R35" s="140"/>
      <c r="S35" s="140"/>
      <c r="T35" s="140" t="s">
        <v>105</v>
      </c>
      <c r="U35" s="140">
        <v>0</v>
      </c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</row>
    <row r="36" spans="1:49" outlineLevel="1">
      <c r="A36" s="165"/>
      <c r="B36" s="167"/>
      <c r="C36" s="171" t="s">
        <v>111</v>
      </c>
      <c r="D36" s="181"/>
      <c r="E36" s="176">
        <v>13.805999999999999</v>
      </c>
      <c r="F36" s="207"/>
      <c r="G36" s="146"/>
      <c r="H36" s="256"/>
      <c r="I36" s="207">
        <f t="shared" si="0"/>
        <v>0</v>
      </c>
      <c r="J36" s="143"/>
      <c r="K36" s="142"/>
      <c r="L36" s="140"/>
      <c r="M36" s="140"/>
      <c r="N36" s="140"/>
      <c r="O36" s="140"/>
      <c r="P36" s="140"/>
      <c r="Q36" s="140"/>
      <c r="R36" s="140"/>
      <c r="S36" s="140"/>
      <c r="T36" s="140" t="s">
        <v>105</v>
      </c>
      <c r="U36" s="140">
        <v>0</v>
      </c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</row>
    <row r="37" spans="1:49" outlineLevel="1">
      <c r="A37" s="165"/>
      <c r="B37" s="167"/>
      <c r="C37" s="171" t="s">
        <v>112</v>
      </c>
      <c r="D37" s="181"/>
      <c r="E37" s="176">
        <v>4.7759999999999998</v>
      </c>
      <c r="F37" s="207"/>
      <c r="G37" s="146"/>
      <c r="H37" s="256"/>
      <c r="I37" s="207">
        <f t="shared" si="0"/>
        <v>0</v>
      </c>
      <c r="J37" s="143"/>
      <c r="K37" s="142"/>
      <c r="L37" s="140"/>
      <c r="M37" s="140"/>
      <c r="N37" s="140"/>
      <c r="O37" s="140"/>
      <c r="P37" s="140"/>
      <c r="Q37" s="140"/>
      <c r="R37" s="140"/>
      <c r="S37" s="140"/>
      <c r="T37" s="140" t="s">
        <v>105</v>
      </c>
      <c r="U37" s="140">
        <v>0</v>
      </c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</row>
    <row r="38" spans="1:49" outlineLevel="1">
      <c r="A38" s="165">
        <v>11</v>
      </c>
      <c r="B38" s="167" t="s">
        <v>119</v>
      </c>
      <c r="C38" s="170" t="s">
        <v>120</v>
      </c>
      <c r="D38" s="180" t="s">
        <v>121</v>
      </c>
      <c r="E38" s="161">
        <v>9.5</v>
      </c>
      <c r="F38" s="207"/>
      <c r="G38" s="146">
        <f>ROUND(E38*F38,2)</f>
        <v>0</v>
      </c>
      <c r="H38" s="256" t="s">
        <v>282</v>
      </c>
      <c r="I38" s="207">
        <f t="shared" si="0"/>
        <v>0</v>
      </c>
      <c r="J38" s="143"/>
      <c r="K38" s="142"/>
      <c r="L38" s="140"/>
      <c r="M38" s="140"/>
      <c r="N38" s="140"/>
      <c r="O38" s="140"/>
      <c r="P38" s="140"/>
      <c r="Q38" s="140"/>
      <c r="R38" s="140"/>
      <c r="S38" s="140"/>
      <c r="T38" s="140" t="s">
        <v>91</v>
      </c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</row>
    <row r="39" spans="1:49" outlineLevel="1">
      <c r="A39" s="165"/>
      <c r="B39" s="167"/>
      <c r="C39" s="171" t="s">
        <v>122</v>
      </c>
      <c r="D39" s="181"/>
      <c r="E39" s="176">
        <v>9.5</v>
      </c>
      <c r="F39" s="207"/>
      <c r="G39" s="146"/>
      <c r="H39" s="256"/>
      <c r="I39" s="207">
        <f t="shared" si="0"/>
        <v>0</v>
      </c>
      <c r="J39" s="143"/>
      <c r="K39" s="142"/>
      <c r="L39" s="140"/>
      <c r="M39" s="140"/>
      <c r="N39" s="140"/>
      <c r="O39" s="140"/>
      <c r="P39" s="140"/>
      <c r="Q39" s="140"/>
      <c r="R39" s="140"/>
      <c r="S39" s="140"/>
      <c r="T39" s="140" t="s">
        <v>105</v>
      </c>
      <c r="U39" s="140">
        <v>0</v>
      </c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</row>
    <row r="40" spans="1:49">
      <c r="A40" s="166" t="s">
        <v>86</v>
      </c>
      <c r="B40" s="168" t="s">
        <v>52</v>
      </c>
      <c r="C40" s="172" t="s">
        <v>53</v>
      </c>
      <c r="D40" s="182"/>
      <c r="E40" s="162"/>
      <c r="F40" s="208"/>
      <c r="G40" s="147">
        <f>SUMIF(T41:T62,"&lt;&gt;NOR",G41:G62)</f>
        <v>0</v>
      </c>
      <c r="H40" s="258"/>
      <c r="I40" s="208">
        <f t="shared" si="0"/>
        <v>0</v>
      </c>
      <c r="J40" s="145"/>
      <c r="K40" s="144"/>
      <c r="T40" t="s">
        <v>87</v>
      </c>
    </row>
    <row r="41" spans="1:49" outlineLevel="1">
      <c r="A41" s="165">
        <v>12</v>
      </c>
      <c r="B41" s="167" t="s">
        <v>123</v>
      </c>
      <c r="C41" s="170" t="s">
        <v>124</v>
      </c>
      <c r="D41" s="180" t="s">
        <v>121</v>
      </c>
      <c r="E41" s="161">
        <v>56.044500000000006</v>
      </c>
      <c r="F41" s="207"/>
      <c r="G41" s="146">
        <f>ROUND(E41*F41,2)</f>
        <v>0</v>
      </c>
      <c r="H41" s="256" t="s">
        <v>282</v>
      </c>
      <c r="I41" s="207">
        <f t="shared" si="0"/>
        <v>0</v>
      </c>
      <c r="J41" s="143"/>
      <c r="K41" s="142"/>
      <c r="L41" s="140"/>
      <c r="M41" s="140"/>
      <c r="N41" s="140"/>
      <c r="O41" s="140"/>
      <c r="P41" s="140"/>
      <c r="Q41" s="140"/>
      <c r="R41" s="140"/>
      <c r="S41" s="140"/>
      <c r="T41" s="140" t="s">
        <v>91</v>
      </c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</row>
    <row r="42" spans="1:49" outlineLevel="1">
      <c r="A42" s="165"/>
      <c r="B42" s="167"/>
      <c r="C42" s="171" t="s">
        <v>125</v>
      </c>
      <c r="D42" s="181"/>
      <c r="E42" s="176"/>
      <c r="F42" s="207"/>
      <c r="G42" s="146"/>
      <c r="H42" s="256"/>
      <c r="I42" s="207">
        <f t="shared" si="0"/>
        <v>0</v>
      </c>
      <c r="J42" s="143"/>
      <c r="K42" s="142"/>
      <c r="L42" s="140"/>
      <c r="M42" s="140"/>
      <c r="N42" s="140"/>
      <c r="O42" s="140"/>
      <c r="P42" s="140"/>
      <c r="Q42" s="140"/>
      <c r="R42" s="140"/>
      <c r="S42" s="140"/>
      <c r="T42" s="140" t="s">
        <v>105</v>
      </c>
      <c r="U42" s="140">
        <v>0</v>
      </c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</row>
    <row r="43" spans="1:49" outlineLevel="1">
      <c r="A43" s="165"/>
      <c r="B43" s="167"/>
      <c r="C43" s="163" t="s">
        <v>126</v>
      </c>
      <c r="D43" s="189"/>
      <c r="E43" s="188"/>
      <c r="F43" s="207"/>
      <c r="G43" s="146"/>
      <c r="H43" s="256"/>
      <c r="I43" s="207">
        <f t="shared" si="0"/>
        <v>0</v>
      </c>
      <c r="J43" s="143"/>
      <c r="K43" s="142"/>
      <c r="L43" s="140"/>
      <c r="M43" s="140"/>
      <c r="N43" s="140"/>
      <c r="O43" s="140"/>
      <c r="P43" s="140"/>
      <c r="Q43" s="140"/>
      <c r="R43" s="140"/>
      <c r="S43" s="140"/>
      <c r="T43" s="140" t="s">
        <v>105</v>
      </c>
      <c r="U43" s="140">
        <v>2</v>
      </c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</row>
    <row r="44" spans="1:49" outlineLevel="1">
      <c r="A44" s="165"/>
      <c r="B44" s="167"/>
      <c r="C44" s="164" t="s">
        <v>127</v>
      </c>
      <c r="D44" s="189"/>
      <c r="E44" s="188">
        <v>277.63</v>
      </c>
      <c r="F44" s="207"/>
      <c r="G44" s="146"/>
      <c r="H44" s="256"/>
      <c r="I44" s="207">
        <f t="shared" si="0"/>
        <v>0</v>
      </c>
      <c r="J44" s="143"/>
      <c r="K44" s="142"/>
      <c r="L44" s="140"/>
      <c r="M44" s="140"/>
      <c r="N44" s="140"/>
      <c r="O44" s="140"/>
      <c r="P44" s="140"/>
      <c r="Q44" s="140"/>
      <c r="R44" s="140"/>
      <c r="S44" s="140"/>
      <c r="T44" s="140" t="s">
        <v>105</v>
      </c>
      <c r="U44" s="140">
        <v>2</v>
      </c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</row>
    <row r="45" spans="1:49" outlineLevel="1">
      <c r="A45" s="165"/>
      <c r="B45" s="167"/>
      <c r="C45" s="164" t="s">
        <v>128</v>
      </c>
      <c r="D45" s="189"/>
      <c r="E45" s="188">
        <v>96</v>
      </c>
      <c r="F45" s="207"/>
      <c r="G45" s="146"/>
      <c r="H45" s="256"/>
      <c r="I45" s="207">
        <f t="shared" si="0"/>
        <v>0</v>
      </c>
      <c r="J45" s="143"/>
      <c r="K45" s="142"/>
      <c r="L45" s="140"/>
      <c r="M45" s="140"/>
      <c r="N45" s="140"/>
      <c r="O45" s="140"/>
      <c r="P45" s="140"/>
      <c r="Q45" s="140"/>
      <c r="R45" s="140"/>
      <c r="S45" s="140"/>
      <c r="T45" s="140" t="s">
        <v>105</v>
      </c>
      <c r="U45" s="140">
        <v>2</v>
      </c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</row>
    <row r="46" spans="1:49" outlineLevel="1">
      <c r="A46" s="165"/>
      <c r="B46" s="167"/>
      <c r="C46" s="163" t="s">
        <v>129</v>
      </c>
      <c r="D46" s="189"/>
      <c r="E46" s="188"/>
      <c r="F46" s="207"/>
      <c r="G46" s="146"/>
      <c r="H46" s="256"/>
      <c r="I46" s="207">
        <f t="shared" si="0"/>
        <v>0</v>
      </c>
      <c r="J46" s="143"/>
      <c r="K46" s="142"/>
      <c r="L46" s="140"/>
      <c r="M46" s="140"/>
      <c r="N46" s="140"/>
      <c r="O46" s="140"/>
      <c r="P46" s="140"/>
      <c r="Q46" s="140"/>
      <c r="R46" s="140"/>
      <c r="S46" s="140"/>
      <c r="T46" s="140" t="s">
        <v>105</v>
      </c>
      <c r="U46" s="140">
        <v>0</v>
      </c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</row>
    <row r="47" spans="1:49" outlineLevel="1">
      <c r="A47" s="165"/>
      <c r="B47" s="167"/>
      <c r="C47" s="171" t="s">
        <v>130</v>
      </c>
      <c r="D47" s="181"/>
      <c r="E47" s="176">
        <v>56.044499999999999</v>
      </c>
      <c r="F47" s="207"/>
      <c r="G47" s="146"/>
      <c r="H47" s="256"/>
      <c r="I47" s="207">
        <f t="shared" si="0"/>
        <v>0</v>
      </c>
      <c r="J47" s="143"/>
      <c r="K47" s="142"/>
      <c r="L47" s="140"/>
      <c r="M47" s="140"/>
      <c r="N47" s="140"/>
      <c r="O47" s="140"/>
      <c r="P47" s="140"/>
      <c r="Q47" s="140"/>
      <c r="R47" s="140"/>
      <c r="S47" s="140"/>
      <c r="T47" s="140" t="s">
        <v>105</v>
      </c>
      <c r="U47" s="140">
        <v>0</v>
      </c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</row>
    <row r="48" spans="1:49" outlineLevel="1">
      <c r="A48" s="165">
        <v>13</v>
      </c>
      <c r="B48" s="167" t="s">
        <v>131</v>
      </c>
      <c r="C48" s="170" t="s">
        <v>132</v>
      </c>
      <c r="D48" s="180" t="s">
        <v>103</v>
      </c>
      <c r="E48" s="161">
        <v>747.26</v>
      </c>
      <c r="F48" s="207"/>
      <c r="G48" s="146">
        <f>ROUND(E48*F48,2)</f>
        <v>0</v>
      </c>
      <c r="H48" s="256" t="s">
        <v>282</v>
      </c>
      <c r="I48" s="207">
        <f t="shared" si="0"/>
        <v>0</v>
      </c>
      <c r="J48" s="143"/>
      <c r="K48" s="142"/>
      <c r="L48" s="140"/>
      <c r="M48" s="140"/>
      <c r="N48" s="140"/>
      <c r="O48" s="140"/>
      <c r="P48" s="140"/>
      <c r="Q48" s="140"/>
      <c r="R48" s="140"/>
      <c r="S48" s="140"/>
      <c r="T48" s="140" t="s">
        <v>91</v>
      </c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</row>
    <row r="49" spans="1:49" outlineLevel="1">
      <c r="A49" s="165"/>
      <c r="B49" s="167"/>
      <c r="C49" s="171" t="s">
        <v>133</v>
      </c>
      <c r="D49" s="181"/>
      <c r="E49" s="176"/>
      <c r="F49" s="207"/>
      <c r="G49" s="146"/>
      <c r="H49" s="256"/>
      <c r="I49" s="207">
        <f t="shared" si="0"/>
        <v>0</v>
      </c>
      <c r="J49" s="143"/>
      <c r="K49" s="142"/>
      <c r="L49" s="140"/>
      <c r="M49" s="140"/>
      <c r="N49" s="140"/>
      <c r="O49" s="140"/>
      <c r="P49" s="140"/>
      <c r="Q49" s="140"/>
      <c r="R49" s="140"/>
      <c r="S49" s="140"/>
      <c r="T49" s="140" t="s">
        <v>105</v>
      </c>
      <c r="U49" s="140">
        <v>0</v>
      </c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</row>
    <row r="50" spans="1:49" outlineLevel="1">
      <c r="A50" s="165"/>
      <c r="B50" s="167"/>
      <c r="C50" s="163" t="s">
        <v>126</v>
      </c>
      <c r="D50" s="189"/>
      <c r="E50" s="188"/>
      <c r="F50" s="207"/>
      <c r="G50" s="146"/>
      <c r="H50" s="256"/>
      <c r="I50" s="207">
        <f t="shared" si="0"/>
        <v>0</v>
      </c>
      <c r="J50" s="143"/>
      <c r="K50" s="142"/>
      <c r="L50" s="140"/>
      <c r="M50" s="140"/>
      <c r="N50" s="140"/>
      <c r="O50" s="140"/>
      <c r="P50" s="140"/>
      <c r="Q50" s="140"/>
      <c r="R50" s="140"/>
      <c r="S50" s="140"/>
      <c r="T50" s="140" t="s">
        <v>105</v>
      </c>
      <c r="U50" s="140">
        <v>2</v>
      </c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</row>
    <row r="51" spans="1:49" outlineLevel="1">
      <c r="A51" s="165"/>
      <c r="B51" s="167"/>
      <c r="C51" s="164" t="s">
        <v>127</v>
      </c>
      <c r="D51" s="189"/>
      <c r="E51" s="188">
        <v>277.63</v>
      </c>
      <c r="F51" s="207"/>
      <c r="G51" s="146"/>
      <c r="H51" s="256"/>
      <c r="I51" s="207">
        <f t="shared" si="0"/>
        <v>0</v>
      </c>
      <c r="J51" s="143"/>
      <c r="K51" s="142"/>
      <c r="L51" s="140"/>
      <c r="M51" s="140"/>
      <c r="N51" s="140"/>
      <c r="O51" s="140"/>
      <c r="P51" s="140"/>
      <c r="Q51" s="140"/>
      <c r="R51" s="140"/>
      <c r="S51" s="140"/>
      <c r="T51" s="140" t="s">
        <v>105</v>
      </c>
      <c r="U51" s="140">
        <v>2</v>
      </c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</row>
    <row r="52" spans="1:49" outlineLevel="1">
      <c r="A52" s="165"/>
      <c r="B52" s="167"/>
      <c r="C52" s="164" t="s">
        <v>128</v>
      </c>
      <c r="D52" s="189"/>
      <c r="E52" s="188">
        <v>96</v>
      </c>
      <c r="F52" s="207"/>
      <c r="G52" s="146"/>
      <c r="H52" s="256"/>
      <c r="I52" s="207">
        <f t="shared" si="0"/>
        <v>0</v>
      </c>
      <c r="J52" s="143"/>
      <c r="K52" s="142"/>
      <c r="L52" s="140"/>
      <c r="M52" s="140"/>
      <c r="N52" s="140"/>
      <c r="O52" s="140"/>
      <c r="P52" s="140"/>
      <c r="Q52" s="140"/>
      <c r="R52" s="140"/>
      <c r="S52" s="140"/>
      <c r="T52" s="140" t="s">
        <v>105</v>
      </c>
      <c r="U52" s="140">
        <v>2</v>
      </c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</row>
    <row r="53" spans="1:49" outlineLevel="1">
      <c r="A53" s="165"/>
      <c r="B53" s="167"/>
      <c r="C53" s="163" t="s">
        <v>129</v>
      </c>
      <c r="D53" s="189"/>
      <c r="E53" s="188"/>
      <c r="F53" s="207"/>
      <c r="G53" s="146"/>
      <c r="H53" s="256"/>
      <c r="I53" s="207">
        <f t="shared" si="0"/>
        <v>0</v>
      </c>
      <c r="J53" s="143"/>
      <c r="K53" s="142"/>
      <c r="L53" s="140"/>
      <c r="M53" s="140"/>
      <c r="N53" s="140"/>
      <c r="O53" s="140"/>
      <c r="P53" s="140"/>
      <c r="Q53" s="140"/>
      <c r="R53" s="140"/>
      <c r="S53" s="140"/>
      <c r="T53" s="140" t="s">
        <v>105</v>
      </c>
      <c r="U53" s="140">
        <v>0</v>
      </c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</row>
    <row r="54" spans="1:49" outlineLevel="1">
      <c r="A54" s="165"/>
      <c r="B54" s="167"/>
      <c r="C54" s="171" t="s">
        <v>134</v>
      </c>
      <c r="D54" s="181"/>
      <c r="E54" s="176">
        <v>747.26</v>
      </c>
      <c r="F54" s="207"/>
      <c r="G54" s="146"/>
      <c r="H54" s="256"/>
      <c r="I54" s="207">
        <f t="shared" si="0"/>
        <v>0</v>
      </c>
      <c r="J54" s="143"/>
      <c r="K54" s="142"/>
      <c r="L54" s="140"/>
      <c r="M54" s="140"/>
      <c r="N54" s="140"/>
      <c r="O54" s="140"/>
      <c r="P54" s="140"/>
      <c r="Q54" s="140"/>
      <c r="R54" s="140"/>
      <c r="S54" s="140"/>
      <c r="T54" s="140" t="s">
        <v>105</v>
      </c>
      <c r="U54" s="140">
        <v>0</v>
      </c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</row>
    <row r="55" spans="1:49" outlineLevel="1">
      <c r="A55" s="165">
        <v>14</v>
      </c>
      <c r="B55" s="167" t="s">
        <v>135</v>
      </c>
      <c r="C55" s="170" t="s">
        <v>136</v>
      </c>
      <c r="D55" s="180" t="s">
        <v>103</v>
      </c>
      <c r="E55" s="161">
        <v>373.63</v>
      </c>
      <c r="F55" s="207"/>
      <c r="G55" s="146">
        <f>ROUND(E55*F55,2)</f>
        <v>0</v>
      </c>
      <c r="H55" s="256" t="s">
        <v>280</v>
      </c>
      <c r="I55" s="207">
        <f t="shared" si="0"/>
        <v>0</v>
      </c>
      <c r="J55" s="143"/>
      <c r="K55" s="142"/>
      <c r="L55" s="140"/>
      <c r="M55" s="140"/>
      <c r="N55" s="140"/>
      <c r="O55" s="140"/>
      <c r="P55" s="140"/>
      <c r="Q55" s="140"/>
      <c r="R55" s="140"/>
      <c r="S55" s="140"/>
      <c r="T55" s="140" t="s">
        <v>91</v>
      </c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</row>
    <row r="56" spans="1:49" outlineLevel="1">
      <c r="A56" s="165"/>
      <c r="B56" s="167"/>
      <c r="C56" s="171" t="s">
        <v>133</v>
      </c>
      <c r="D56" s="181"/>
      <c r="E56" s="176"/>
      <c r="F56" s="207"/>
      <c r="G56" s="146"/>
      <c r="H56" s="256"/>
      <c r="I56" s="207">
        <f t="shared" si="0"/>
        <v>0</v>
      </c>
      <c r="J56" s="143"/>
      <c r="K56" s="142"/>
      <c r="L56" s="140"/>
      <c r="M56" s="140"/>
      <c r="N56" s="140"/>
      <c r="O56" s="140"/>
      <c r="P56" s="140"/>
      <c r="Q56" s="140"/>
      <c r="R56" s="140"/>
      <c r="S56" s="140"/>
      <c r="T56" s="140" t="s">
        <v>105</v>
      </c>
      <c r="U56" s="140">
        <v>0</v>
      </c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</row>
    <row r="57" spans="1:49" outlineLevel="1">
      <c r="A57" s="165"/>
      <c r="B57" s="167"/>
      <c r="C57" s="171" t="s">
        <v>137</v>
      </c>
      <c r="D57" s="181"/>
      <c r="E57" s="176">
        <v>277.63</v>
      </c>
      <c r="F57" s="207"/>
      <c r="G57" s="146"/>
      <c r="H57" s="256"/>
      <c r="I57" s="207">
        <f t="shared" si="0"/>
        <v>0</v>
      </c>
      <c r="J57" s="143"/>
      <c r="K57" s="142"/>
      <c r="L57" s="140"/>
      <c r="M57" s="140"/>
      <c r="N57" s="140"/>
      <c r="O57" s="140"/>
      <c r="P57" s="140"/>
      <c r="Q57" s="140"/>
      <c r="R57" s="140"/>
      <c r="S57" s="140"/>
      <c r="T57" s="140" t="s">
        <v>105</v>
      </c>
      <c r="U57" s="140">
        <v>0</v>
      </c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</row>
    <row r="58" spans="1:49" outlineLevel="1">
      <c r="A58" s="165"/>
      <c r="B58" s="167"/>
      <c r="C58" s="171" t="s">
        <v>138</v>
      </c>
      <c r="D58" s="181"/>
      <c r="E58" s="176">
        <v>96</v>
      </c>
      <c r="F58" s="207"/>
      <c r="G58" s="146"/>
      <c r="H58" s="256"/>
      <c r="I58" s="207">
        <f t="shared" si="0"/>
        <v>0</v>
      </c>
      <c r="J58" s="143"/>
      <c r="K58" s="142"/>
      <c r="L58" s="140"/>
      <c r="M58" s="140"/>
      <c r="N58" s="140"/>
      <c r="O58" s="140"/>
      <c r="P58" s="140"/>
      <c r="Q58" s="140"/>
      <c r="R58" s="140"/>
      <c r="S58" s="140"/>
      <c r="T58" s="140" t="s">
        <v>105</v>
      </c>
      <c r="U58" s="140">
        <v>0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</row>
    <row r="59" spans="1:49" outlineLevel="1">
      <c r="A59" s="165">
        <v>15</v>
      </c>
      <c r="B59" s="167" t="s">
        <v>139</v>
      </c>
      <c r="C59" s="170" t="s">
        <v>140</v>
      </c>
      <c r="D59" s="180" t="s">
        <v>103</v>
      </c>
      <c r="E59" s="161">
        <v>373.63</v>
      </c>
      <c r="F59" s="207"/>
      <c r="G59" s="146">
        <f>ROUND(E59*F59,2)</f>
        <v>0</v>
      </c>
      <c r="H59" s="256" t="s">
        <v>282</v>
      </c>
      <c r="I59" s="207">
        <f t="shared" si="0"/>
        <v>0</v>
      </c>
      <c r="J59" s="143"/>
      <c r="K59" s="142"/>
      <c r="L59" s="140"/>
      <c r="M59" s="140"/>
      <c r="N59" s="140"/>
      <c r="O59" s="140"/>
      <c r="P59" s="140"/>
      <c r="Q59" s="140"/>
      <c r="R59" s="140"/>
      <c r="S59" s="140"/>
      <c r="T59" s="140" t="s">
        <v>91</v>
      </c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</row>
    <row r="60" spans="1:49" outlineLevel="1">
      <c r="A60" s="165"/>
      <c r="B60" s="167"/>
      <c r="C60" s="171" t="s">
        <v>133</v>
      </c>
      <c r="D60" s="181"/>
      <c r="E60" s="176"/>
      <c r="F60" s="207"/>
      <c r="G60" s="146"/>
      <c r="H60" s="256"/>
      <c r="I60" s="207">
        <f t="shared" si="0"/>
        <v>0</v>
      </c>
      <c r="J60" s="143"/>
      <c r="K60" s="142"/>
      <c r="L60" s="140"/>
      <c r="M60" s="140"/>
      <c r="N60" s="140"/>
      <c r="O60" s="140"/>
      <c r="P60" s="140"/>
      <c r="Q60" s="140"/>
      <c r="R60" s="140"/>
      <c r="S60" s="140"/>
      <c r="T60" s="140" t="s">
        <v>105</v>
      </c>
      <c r="U60" s="140">
        <v>0</v>
      </c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</row>
    <row r="61" spans="1:49" outlineLevel="1">
      <c r="A61" s="165"/>
      <c r="B61" s="167"/>
      <c r="C61" s="171" t="s">
        <v>137</v>
      </c>
      <c r="D61" s="181"/>
      <c r="E61" s="176">
        <v>277.63</v>
      </c>
      <c r="F61" s="207"/>
      <c r="G61" s="146"/>
      <c r="H61" s="256"/>
      <c r="I61" s="207">
        <f t="shared" si="0"/>
        <v>0</v>
      </c>
      <c r="J61" s="143"/>
      <c r="K61" s="142"/>
      <c r="L61" s="140"/>
      <c r="M61" s="140"/>
      <c r="N61" s="140"/>
      <c r="O61" s="140"/>
      <c r="P61" s="140"/>
      <c r="Q61" s="140"/>
      <c r="R61" s="140"/>
      <c r="S61" s="140"/>
      <c r="T61" s="140" t="s">
        <v>105</v>
      </c>
      <c r="U61" s="140">
        <v>0</v>
      </c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</row>
    <row r="62" spans="1:49" outlineLevel="1">
      <c r="A62" s="165"/>
      <c r="B62" s="167"/>
      <c r="C62" s="171" t="s">
        <v>138</v>
      </c>
      <c r="D62" s="181"/>
      <c r="E62" s="176">
        <v>96</v>
      </c>
      <c r="F62" s="207"/>
      <c r="G62" s="146"/>
      <c r="H62" s="256"/>
      <c r="I62" s="207">
        <f t="shared" si="0"/>
        <v>0</v>
      </c>
      <c r="J62" s="143"/>
      <c r="K62" s="142"/>
      <c r="L62" s="140"/>
      <c r="M62" s="140"/>
      <c r="N62" s="140"/>
      <c r="O62" s="140"/>
      <c r="P62" s="140"/>
      <c r="Q62" s="140"/>
      <c r="R62" s="140"/>
      <c r="S62" s="140"/>
      <c r="T62" s="140" t="s">
        <v>105</v>
      </c>
      <c r="U62" s="140">
        <v>0</v>
      </c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</row>
    <row r="63" spans="1:49">
      <c r="A63" s="166" t="s">
        <v>86</v>
      </c>
      <c r="B63" s="168" t="s">
        <v>54</v>
      </c>
      <c r="C63" s="172" t="s">
        <v>55</v>
      </c>
      <c r="D63" s="182"/>
      <c r="E63" s="162"/>
      <c r="F63" s="208"/>
      <c r="G63" s="147">
        <f>SUMIF(T64:T65,"&lt;&gt;NOR",G64:G65)</f>
        <v>0</v>
      </c>
      <c r="H63" s="258"/>
      <c r="I63" s="208">
        <f t="shared" si="0"/>
        <v>0</v>
      </c>
      <c r="J63" s="145"/>
      <c r="K63" s="144"/>
      <c r="T63" t="s">
        <v>87</v>
      </c>
    </row>
    <row r="64" spans="1:49" outlineLevel="1">
      <c r="A64" s="165">
        <v>16</v>
      </c>
      <c r="B64" s="167" t="s">
        <v>141</v>
      </c>
      <c r="C64" s="170" t="s">
        <v>142</v>
      </c>
      <c r="D64" s="180" t="s">
        <v>103</v>
      </c>
      <c r="E64" s="161">
        <v>9.6000000000000014</v>
      </c>
      <c r="F64" s="207"/>
      <c r="G64" s="146">
        <f>ROUND(E64*F64,2)</f>
        <v>0</v>
      </c>
      <c r="H64" s="256" t="s">
        <v>282</v>
      </c>
      <c r="I64" s="207">
        <f t="shared" si="0"/>
        <v>0</v>
      </c>
      <c r="J64" s="143"/>
      <c r="K64" s="142"/>
      <c r="L64" s="140"/>
      <c r="M64" s="140"/>
      <c r="N64" s="140"/>
      <c r="O64" s="140"/>
      <c r="P64" s="140"/>
      <c r="Q64" s="140"/>
      <c r="R64" s="140"/>
      <c r="S64" s="140"/>
      <c r="T64" s="140" t="s">
        <v>91</v>
      </c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</row>
    <row r="65" spans="1:49" outlineLevel="1">
      <c r="A65" s="165"/>
      <c r="B65" s="167"/>
      <c r="C65" s="171" t="s">
        <v>143</v>
      </c>
      <c r="D65" s="181"/>
      <c r="E65" s="176">
        <v>9.6</v>
      </c>
      <c r="F65" s="207"/>
      <c r="G65" s="146"/>
      <c r="H65" s="256"/>
      <c r="I65" s="207">
        <f t="shared" si="0"/>
        <v>0</v>
      </c>
      <c r="J65" s="143"/>
      <c r="K65" s="142"/>
      <c r="L65" s="140"/>
      <c r="M65" s="140"/>
      <c r="N65" s="140"/>
      <c r="O65" s="140"/>
      <c r="P65" s="140"/>
      <c r="Q65" s="140"/>
      <c r="R65" s="140"/>
      <c r="S65" s="140"/>
      <c r="T65" s="140" t="s">
        <v>105</v>
      </c>
      <c r="U65" s="140">
        <v>0</v>
      </c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</row>
    <row r="66" spans="1:49">
      <c r="A66" s="166" t="s">
        <v>86</v>
      </c>
      <c r="B66" s="168" t="s">
        <v>56</v>
      </c>
      <c r="C66" s="172" t="s">
        <v>57</v>
      </c>
      <c r="D66" s="182"/>
      <c r="E66" s="162"/>
      <c r="F66" s="208"/>
      <c r="G66" s="147">
        <f>SUMIF(T67:T78,"&lt;&gt;NOR",G67:G78)</f>
        <v>0</v>
      </c>
      <c r="H66" s="258"/>
      <c r="I66" s="208">
        <f t="shared" si="0"/>
        <v>0</v>
      </c>
      <c r="J66" s="145"/>
      <c r="K66" s="144"/>
      <c r="T66" t="s">
        <v>87</v>
      </c>
    </row>
    <row r="67" spans="1:49" outlineLevel="1">
      <c r="A67" s="165">
        <v>17</v>
      </c>
      <c r="B67" s="167" t="s">
        <v>144</v>
      </c>
      <c r="C67" s="170" t="s">
        <v>145</v>
      </c>
      <c r="D67" s="180" t="s">
        <v>103</v>
      </c>
      <c r="E67" s="161">
        <v>373.63</v>
      </c>
      <c r="F67" s="207"/>
      <c r="G67" s="146">
        <f>ROUND(E67*F67,2)</f>
        <v>0</v>
      </c>
      <c r="H67" s="256" t="s">
        <v>282</v>
      </c>
      <c r="I67" s="207">
        <f t="shared" si="0"/>
        <v>0</v>
      </c>
      <c r="J67" s="143"/>
      <c r="K67" s="142"/>
      <c r="L67" s="140"/>
      <c r="M67" s="140"/>
      <c r="N67" s="140"/>
      <c r="O67" s="140"/>
      <c r="P67" s="140"/>
      <c r="Q67" s="140"/>
      <c r="R67" s="140"/>
      <c r="S67" s="140"/>
      <c r="T67" s="140" t="s">
        <v>91</v>
      </c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</row>
    <row r="68" spans="1:49" outlineLevel="1">
      <c r="A68" s="165"/>
      <c r="B68" s="167"/>
      <c r="C68" s="171" t="s">
        <v>133</v>
      </c>
      <c r="D68" s="181"/>
      <c r="E68" s="176"/>
      <c r="F68" s="207"/>
      <c r="G68" s="146"/>
      <c r="H68" s="256"/>
      <c r="I68" s="207">
        <f t="shared" si="0"/>
        <v>0</v>
      </c>
      <c r="J68" s="143"/>
      <c r="K68" s="142"/>
      <c r="L68" s="140"/>
      <c r="M68" s="140"/>
      <c r="N68" s="140"/>
      <c r="O68" s="140"/>
      <c r="P68" s="140"/>
      <c r="Q68" s="140"/>
      <c r="R68" s="140"/>
      <c r="S68" s="140"/>
      <c r="T68" s="140" t="s">
        <v>105</v>
      </c>
      <c r="U68" s="140">
        <v>0</v>
      </c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</row>
    <row r="69" spans="1:49" outlineLevel="1">
      <c r="A69" s="165"/>
      <c r="B69" s="167"/>
      <c r="C69" s="171" t="s">
        <v>137</v>
      </c>
      <c r="D69" s="181"/>
      <c r="E69" s="176">
        <v>277.63</v>
      </c>
      <c r="F69" s="207"/>
      <c r="G69" s="146"/>
      <c r="H69" s="256"/>
      <c r="I69" s="207">
        <f t="shared" si="0"/>
        <v>0</v>
      </c>
      <c r="J69" s="143"/>
      <c r="K69" s="142"/>
      <c r="L69" s="140"/>
      <c r="M69" s="140"/>
      <c r="N69" s="140"/>
      <c r="O69" s="140"/>
      <c r="P69" s="140"/>
      <c r="Q69" s="140"/>
      <c r="R69" s="140"/>
      <c r="S69" s="140"/>
      <c r="T69" s="140" t="s">
        <v>105</v>
      </c>
      <c r="U69" s="140">
        <v>0</v>
      </c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</row>
    <row r="70" spans="1:49" outlineLevel="1">
      <c r="A70" s="165"/>
      <c r="B70" s="167"/>
      <c r="C70" s="171" t="s">
        <v>138</v>
      </c>
      <c r="D70" s="181"/>
      <c r="E70" s="176">
        <v>96</v>
      </c>
      <c r="F70" s="207"/>
      <c r="G70" s="146"/>
      <c r="H70" s="256"/>
      <c r="I70" s="207">
        <f t="shared" si="0"/>
        <v>0</v>
      </c>
      <c r="J70" s="143"/>
      <c r="K70" s="142"/>
      <c r="L70" s="140"/>
      <c r="M70" s="140"/>
      <c r="N70" s="140"/>
      <c r="O70" s="140"/>
      <c r="P70" s="140"/>
      <c r="Q70" s="140"/>
      <c r="R70" s="140"/>
      <c r="S70" s="140"/>
      <c r="T70" s="140" t="s">
        <v>105</v>
      </c>
      <c r="U70" s="140">
        <v>0</v>
      </c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</row>
    <row r="71" spans="1:49" outlineLevel="1">
      <c r="A71" s="165">
        <v>18</v>
      </c>
      <c r="B71" s="167" t="s">
        <v>146</v>
      </c>
      <c r="C71" s="170" t="s">
        <v>147</v>
      </c>
      <c r="D71" s="180" t="s">
        <v>103</v>
      </c>
      <c r="E71" s="161">
        <v>1120.8899999999999</v>
      </c>
      <c r="F71" s="207"/>
      <c r="G71" s="146">
        <f>ROUND(E71*F71,2)</f>
        <v>0</v>
      </c>
      <c r="H71" s="256" t="s">
        <v>282</v>
      </c>
      <c r="I71" s="207">
        <f t="shared" si="0"/>
        <v>0</v>
      </c>
      <c r="J71" s="143"/>
      <c r="K71" s="142"/>
      <c r="L71" s="140"/>
      <c r="M71" s="140"/>
      <c r="N71" s="140"/>
      <c r="O71" s="140"/>
      <c r="P71" s="140"/>
      <c r="Q71" s="140"/>
      <c r="R71" s="140"/>
      <c r="S71" s="140"/>
      <c r="T71" s="140" t="s">
        <v>91</v>
      </c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</row>
    <row r="72" spans="1:49" outlineLevel="1">
      <c r="A72" s="165"/>
      <c r="B72" s="167"/>
      <c r="C72" s="171" t="s">
        <v>148</v>
      </c>
      <c r="D72" s="181"/>
      <c r="E72" s="176"/>
      <c r="F72" s="207"/>
      <c r="G72" s="146"/>
      <c r="H72" s="256"/>
      <c r="I72" s="207">
        <f t="shared" si="0"/>
        <v>0</v>
      </c>
      <c r="J72" s="143"/>
      <c r="K72" s="142"/>
      <c r="L72" s="140"/>
      <c r="M72" s="140"/>
      <c r="N72" s="140"/>
      <c r="O72" s="140"/>
      <c r="P72" s="140"/>
      <c r="Q72" s="140"/>
      <c r="R72" s="140"/>
      <c r="S72" s="140"/>
      <c r="T72" s="140" t="s">
        <v>105</v>
      </c>
      <c r="U72" s="140">
        <v>0</v>
      </c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</row>
    <row r="73" spans="1:49" outlineLevel="1">
      <c r="A73" s="165"/>
      <c r="B73" s="167"/>
      <c r="C73" s="163" t="s">
        <v>126</v>
      </c>
      <c r="D73" s="189"/>
      <c r="E73" s="188"/>
      <c r="F73" s="207"/>
      <c r="G73" s="146"/>
      <c r="H73" s="256"/>
      <c r="I73" s="207">
        <f t="shared" ref="I73:I136" si="1">G73</f>
        <v>0</v>
      </c>
      <c r="J73" s="143"/>
      <c r="K73" s="142"/>
      <c r="L73" s="140"/>
      <c r="M73" s="140"/>
      <c r="N73" s="140"/>
      <c r="O73" s="140"/>
      <c r="P73" s="140"/>
      <c r="Q73" s="140"/>
      <c r="R73" s="140"/>
      <c r="S73" s="140"/>
      <c r="T73" s="140" t="s">
        <v>105</v>
      </c>
      <c r="U73" s="140">
        <v>2</v>
      </c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</row>
    <row r="74" spans="1:49" outlineLevel="1">
      <c r="A74" s="165"/>
      <c r="B74" s="167"/>
      <c r="C74" s="164" t="s">
        <v>149</v>
      </c>
      <c r="D74" s="189"/>
      <c r="E74" s="188"/>
      <c r="F74" s="207"/>
      <c r="G74" s="146"/>
      <c r="H74" s="256"/>
      <c r="I74" s="207">
        <f t="shared" si="1"/>
        <v>0</v>
      </c>
      <c r="J74" s="143"/>
      <c r="K74" s="142"/>
      <c r="L74" s="140"/>
      <c r="M74" s="140"/>
      <c r="N74" s="140"/>
      <c r="O74" s="140"/>
      <c r="P74" s="140"/>
      <c r="Q74" s="140"/>
      <c r="R74" s="140"/>
      <c r="S74" s="140"/>
      <c r="T74" s="140" t="s">
        <v>105</v>
      </c>
      <c r="U74" s="140">
        <v>2</v>
      </c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</row>
    <row r="75" spans="1:49" outlineLevel="1">
      <c r="A75" s="165"/>
      <c r="B75" s="167"/>
      <c r="C75" s="164" t="s">
        <v>127</v>
      </c>
      <c r="D75" s="189"/>
      <c r="E75" s="188">
        <v>277.63</v>
      </c>
      <c r="F75" s="207"/>
      <c r="G75" s="146"/>
      <c r="H75" s="256"/>
      <c r="I75" s="207">
        <f t="shared" si="1"/>
        <v>0</v>
      </c>
      <c r="J75" s="143"/>
      <c r="K75" s="142"/>
      <c r="L75" s="140"/>
      <c r="M75" s="140"/>
      <c r="N75" s="140"/>
      <c r="O75" s="140"/>
      <c r="P75" s="140"/>
      <c r="Q75" s="140"/>
      <c r="R75" s="140"/>
      <c r="S75" s="140"/>
      <c r="T75" s="140" t="s">
        <v>105</v>
      </c>
      <c r="U75" s="140">
        <v>2</v>
      </c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</row>
    <row r="76" spans="1:49" outlineLevel="1">
      <c r="A76" s="165"/>
      <c r="B76" s="167"/>
      <c r="C76" s="164" t="s">
        <v>128</v>
      </c>
      <c r="D76" s="189"/>
      <c r="E76" s="188">
        <v>96</v>
      </c>
      <c r="F76" s="207"/>
      <c r="G76" s="146"/>
      <c r="H76" s="256"/>
      <c r="I76" s="207">
        <f t="shared" si="1"/>
        <v>0</v>
      </c>
      <c r="J76" s="143"/>
      <c r="K76" s="142"/>
      <c r="L76" s="140"/>
      <c r="M76" s="140"/>
      <c r="N76" s="140"/>
      <c r="O76" s="140"/>
      <c r="P76" s="140"/>
      <c r="Q76" s="140"/>
      <c r="R76" s="140"/>
      <c r="S76" s="140"/>
      <c r="T76" s="140" t="s">
        <v>105</v>
      </c>
      <c r="U76" s="140">
        <v>2</v>
      </c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</row>
    <row r="77" spans="1:49" outlineLevel="1">
      <c r="A77" s="165"/>
      <c r="B77" s="167"/>
      <c r="C77" s="163" t="s">
        <v>129</v>
      </c>
      <c r="D77" s="189"/>
      <c r="E77" s="188"/>
      <c r="F77" s="207"/>
      <c r="G77" s="146"/>
      <c r="H77" s="256"/>
      <c r="I77" s="207">
        <f t="shared" si="1"/>
        <v>0</v>
      </c>
      <c r="J77" s="143"/>
      <c r="K77" s="142"/>
      <c r="L77" s="140"/>
      <c r="M77" s="140"/>
      <c r="N77" s="140"/>
      <c r="O77" s="140"/>
      <c r="P77" s="140"/>
      <c r="Q77" s="140"/>
      <c r="R77" s="140"/>
      <c r="S77" s="140"/>
      <c r="T77" s="140" t="s">
        <v>105</v>
      </c>
      <c r="U77" s="140">
        <v>0</v>
      </c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</row>
    <row r="78" spans="1:49" outlineLevel="1">
      <c r="A78" s="165"/>
      <c r="B78" s="167"/>
      <c r="C78" s="171" t="s">
        <v>150</v>
      </c>
      <c r="D78" s="181"/>
      <c r="E78" s="176">
        <v>1120.8900000000001</v>
      </c>
      <c r="F78" s="207"/>
      <c r="G78" s="146"/>
      <c r="H78" s="256"/>
      <c r="I78" s="207">
        <f t="shared" si="1"/>
        <v>0</v>
      </c>
      <c r="J78" s="143"/>
      <c r="K78" s="142"/>
      <c r="L78" s="140"/>
      <c r="M78" s="140"/>
      <c r="N78" s="140"/>
      <c r="O78" s="140"/>
      <c r="P78" s="140"/>
      <c r="Q78" s="140"/>
      <c r="R78" s="140"/>
      <c r="S78" s="140"/>
      <c r="T78" s="140" t="s">
        <v>105</v>
      </c>
      <c r="U78" s="140">
        <v>0</v>
      </c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</row>
    <row r="79" spans="1:49">
      <c r="A79" s="166" t="s">
        <v>86</v>
      </c>
      <c r="B79" s="168" t="s">
        <v>58</v>
      </c>
      <c r="C79" s="172" t="s">
        <v>59</v>
      </c>
      <c r="D79" s="182"/>
      <c r="E79" s="162"/>
      <c r="F79" s="208"/>
      <c r="G79" s="147">
        <f>SUMIF(T80:T119,"&lt;&gt;NOR",G80:G119)</f>
        <v>0</v>
      </c>
      <c r="H79" s="258"/>
      <c r="I79" s="208">
        <f t="shared" si="1"/>
        <v>0</v>
      </c>
      <c r="J79" s="145"/>
      <c r="K79" s="144"/>
      <c r="T79" t="s">
        <v>87</v>
      </c>
    </row>
    <row r="80" spans="1:49" ht="22.5" outlineLevel="1">
      <c r="A80" s="165">
        <v>19</v>
      </c>
      <c r="B80" s="167" t="s">
        <v>151</v>
      </c>
      <c r="C80" s="170" t="s">
        <v>152</v>
      </c>
      <c r="D80" s="180" t="s">
        <v>94</v>
      </c>
      <c r="E80" s="161">
        <v>19</v>
      </c>
      <c r="F80" s="207"/>
      <c r="G80" s="146">
        <f>ROUND(E80*F80,2)</f>
        <v>0</v>
      </c>
      <c r="H80" s="256" t="s">
        <v>282</v>
      </c>
      <c r="I80" s="207">
        <f t="shared" si="1"/>
        <v>0</v>
      </c>
      <c r="J80" s="143"/>
      <c r="K80" s="142"/>
      <c r="L80" s="140"/>
      <c r="M80" s="140"/>
      <c r="N80" s="140"/>
      <c r="O80" s="140"/>
      <c r="P80" s="140"/>
      <c r="Q80" s="140"/>
      <c r="R80" s="140"/>
      <c r="S80" s="140"/>
      <c r="T80" s="140" t="s">
        <v>91</v>
      </c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</row>
    <row r="81" spans="1:49" outlineLevel="1">
      <c r="A81" s="165"/>
      <c r="B81" s="167"/>
      <c r="C81" s="171" t="s">
        <v>153</v>
      </c>
      <c r="D81" s="181"/>
      <c r="E81" s="176">
        <v>19</v>
      </c>
      <c r="F81" s="207"/>
      <c r="G81" s="146"/>
      <c r="H81" s="256"/>
      <c r="I81" s="207">
        <f t="shared" si="1"/>
        <v>0</v>
      </c>
      <c r="J81" s="143"/>
      <c r="K81" s="142"/>
      <c r="L81" s="140"/>
      <c r="M81" s="140"/>
      <c r="N81" s="140"/>
      <c r="O81" s="140"/>
      <c r="P81" s="140"/>
      <c r="Q81" s="140"/>
      <c r="R81" s="140"/>
      <c r="S81" s="140"/>
      <c r="T81" s="140" t="s">
        <v>105</v>
      </c>
      <c r="U81" s="140">
        <v>0</v>
      </c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</row>
    <row r="82" spans="1:49" ht="22.5" outlineLevel="1">
      <c r="A82" s="165">
        <v>20</v>
      </c>
      <c r="B82" s="167" t="s">
        <v>154</v>
      </c>
      <c r="C82" s="170" t="s">
        <v>155</v>
      </c>
      <c r="D82" s="180" t="s">
        <v>94</v>
      </c>
      <c r="E82" s="161">
        <v>1</v>
      </c>
      <c r="F82" s="207"/>
      <c r="G82" s="146">
        <f>ROUND(E82*F82,2)</f>
        <v>0</v>
      </c>
      <c r="H82" s="256" t="s">
        <v>282</v>
      </c>
      <c r="I82" s="207">
        <f t="shared" si="1"/>
        <v>0</v>
      </c>
      <c r="J82" s="143"/>
      <c r="K82" s="142"/>
      <c r="L82" s="140"/>
      <c r="M82" s="140"/>
      <c r="N82" s="140"/>
      <c r="O82" s="140"/>
      <c r="P82" s="140"/>
      <c r="Q82" s="140"/>
      <c r="R82" s="140"/>
      <c r="S82" s="140"/>
      <c r="T82" s="140" t="s">
        <v>91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</row>
    <row r="83" spans="1:49" outlineLevel="1">
      <c r="A83" s="165"/>
      <c r="B83" s="167"/>
      <c r="C83" s="171" t="s">
        <v>156</v>
      </c>
      <c r="D83" s="181"/>
      <c r="E83" s="176">
        <v>1</v>
      </c>
      <c r="F83" s="207"/>
      <c r="G83" s="146"/>
      <c r="H83" s="256"/>
      <c r="I83" s="207">
        <f t="shared" si="1"/>
        <v>0</v>
      </c>
      <c r="J83" s="143"/>
      <c r="K83" s="142"/>
      <c r="L83" s="140"/>
      <c r="M83" s="140"/>
      <c r="N83" s="140"/>
      <c r="O83" s="140"/>
      <c r="P83" s="140"/>
      <c r="Q83" s="140"/>
      <c r="R83" s="140"/>
      <c r="S83" s="140"/>
      <c r="T83" s="140" t="s">
        <v>105</v>
      </c>
      <c r="U83" s="140">
        <v>0</v>
      </c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</row>
    <row r="84" spans="1:49" outlineLevel="1">
      <c r="A84" s="165">
        <v>21</v>
      </c>
      <c r="B84" s="167" t="s">
        <v>157</v>
      </c>
      <c r="C84" s="170" t="s">
        <v>158</v>
      </c>
      <c r="D84" s="180" t="s">
        <v>103</v>
      </c>
      <c r="E84" s="161">
        <v>373.63</v>
      </c>
      <c r="F84" s="207"/>
      <c r="G84" s="146">
        <f>ROUND(E84*F84,2)</f>
        <v>0</v>
      </c>
      <c r="H84" s="256" t="s">
        <v>282</v>
      </c>
      <c r="I84" s="207">
        <f t="shared" si="1"/>
        <v>0</v>
      </c>
      <c r="J84" s="143"/>
      <c r="K84" s="142"/>
      <c r="L84" s="140"/>
      <c r="M84" s="140"/>
      <c r="N84" s="140"/>
      <c r="O84" s="140"/>
      <c r="P84" s="140"/>
      <c r="Q84" s="140"/>
      <c r="R84" s="140"/>
      <c r="S84" s="140"/>
      <c r="T84" s="140" t="s">
        <v>91</v>
      </c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</row>
    <row r="85" spans="1:49" outlineLevel="1">
      <c r="A85" s="165"/>
      <c r="B85" s="167"/>
      <c r="C85" s="171" t="s">
        <v>137</v>
      </c>
      <c r="D85" s="181"/>
      <c r="E85" s="176">
        <v>277.63</v>
      </c>
      <c r="F85" s="207"/>
      <c r="G85" s="146"/>
      <c r="H85" s="256"/>
      <c r="I85" s="207">
        <f t="shared" si="1"/>
        <v>0</v>
      </c>
      <c r="J85" s="143"/>
      <c r="K85" s="142"/>
      <c r="L85" s="140"/>
      <c r="M85" s="140"/>
      <c r="N85" s="140"/>
      <c r="O85" s="140"/>
      <c r="P85" s="140"/>
      <c r="Q85" s="140"/>
      <c r="R85" s="140"/>
      <c r="S85" s="140"/>
      <c r="T85" s="140" t="s">
        <v>105</v>
      </c>
      <c r="U85" s="140">
        <v>0</v>
      </c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</row>
    <row r="86" spans="1:49" outlineLevel="1">
      <c r="A86" s="165"/>
      <c r="B86" s="167"/>
      <c r="C86" s="171" t="s">
        <v>138</v>
      </c>
      <c r="D86" s="181"/>
      <c r="E86" s="176">
        <v>96</v>
      </c>
      <c r="F86" s="207"/>
      <c r="G86" s="146"/>
      <c r="H86" s="256"/>
      <c r="I86" s="207">
        <f t="shared" si="1"/>
        <v>0</v>
      </c>
      <c r="J86" s="143"/>
      <c r="K86" s="142"/>
      <c r="L86" s="140"/>
      <c r="M86" s="140"/>
      <c r="N86" s="140"/>
      <c r="O86" s="140"/>
      <c r="P86" s="140"/>
      <c r="Q86" s="140"/>
      <c r="R86" s="140"/>
      <c r="S86" s="140"/>
      <c r="T86" s="140" t="s">
        <v>105</v>
      </c>
      <c r="U86" s="140">
        <v>0</v>
      </c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</row>
    <row r="87" spans="1:49" outlineLevel="1">
      <c r="A87" s="165">
        <v>22</v>
      </c>
      <c r="B87" s="167" t="s">
        <v>159</v>
      </c>
      <c r="C87" s="170" t="s">
        <v>160</v>
      </c>
      <c r="D87" s="180" t="s">
        <v>121</v>
      </c>
      <c r="E87" s="161">
        <v>309.7</v>
      </c>
      <c r="F87" s="207"/>
      <c r="G87" s="146">
        <f>ROUND(E87*F87,2)</f>
        <v>0</v>
      </c>
      <c r="H87" s="256" t="s">
        <v>282</v>
      </c>
      <c r="I87" s="207">
        <f t="shared" si="1"/>
        <v>0</v>
      </c>
      <c r="J87" s="143"/>
      <c r="K87" s="142"/>
      <c r="L87" s="140"/>
      <c r="M87" s="140"/>
      <c r="N87" s="140"/>
      <c r="O87" s="140"/>
      <c r="P87" s="140"/>
      <c r="Q87" s="140"/>
      <c r="R87" s="140"/>
      <c r="S87" s="140"/>
      <c r="T87" s="140" t="s">
        <v>91</v>
      </c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</row>
    <row r="88" spans="1:49" outlineLevel="1">
      <c r="A88" s="165"/>
      <c r="B88" s="167"/>
      <c r="C88" s="171" t="s">
        <v>161</v>
      </c>
      <c r="D88" s="181"/>
      <c r="E88" s="176">
        <v>230.1</v>
      </c>
      <c r="F88" s="207"/>
      <c r="G88" s="146"/>
      <c r="H88" s="256"/>
      <c r="I88" s="207">
        <f t="shared" si="1"/>
        <v>0</v>
      </c>
      <c r="J88" s="143"/>
      <c r="K88" s="142"/>
      <c r="L88" s="140"/>
      <c r="M88" s="140"/>
      <c r="N88" s="140"/>
      <c r="O88" s="140"/>
      <c r="P88" s="140"/>
      <c r="Q88" s="140"/>
      <c r="R88" s="140"/>
      <c r="S88" s="140"/>
      <c r="T88" s="140" t="s">
        <v>105</v>
      </c>
      <c r="U88" s="140">
        <v>0</v>
      </c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</row>
    <row r="89" spans="1:49" outlineLevel="1">
      <c r="A89" s="165"/>
      <c r="B89" s="167"/>
      <c r="C89" s="171" t="s">
        <v>162</v>
      </c>
      <c r="D89" s="181"/>
      <c r="E89" s="176">
        <v>79.599999999999994</v>
      </c>
      <c r="F89" s="207"/>
      <c r="G89" s="146"/>
      <c r="H89" s="256"/>
      <c r="I89" s="207">
        <f t="shared" si="1"/>
        <v>0</v>
      </c>
      <c r="J89" s="143"/>
      <c r="K89" s="142"/>
      <c r="L89" s="140"/>
      <c r="M89" s="140"/>
      <c r="N89" s="140"/>
      <c r="O89" s="140"/>
      <c r="P89" s="140"/>
      <c r="Q89" s="140"/>
      <c r="R89" s="140"/>
      <c r="S89" s="140"/>
      <c r="T89" s="140" t="s">
        <v>105</v>
      </c>
      <c r="U89" s="140">
        <v>0</v>
      </c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</row>
    <row r="90" spans="1:49" outlineLevel="1">
      <c r="A90" s="165">
        <v>23</v>
      </c>
      <c r="B90" s="167" t="s">
        <v>163</v>
      </c>
      <c r="C90" s="170" t="s">
        <v>164</v>
      </c>
      <c r="D90" s="180" t="s">
        <v>103</v>
      </c>
      <c r="E90" s="161">
        <v>31.081999999999997</v>
      </c>
      <c r="F90" s="207"/>
      <c r="G90" s="146">
        <f>ROUND(E90*F90,2)</f>
        <v>0</v>
      </c>
      <c r="H90" s="256" t="s">
        <v>282</v>
      </c>
      <c r="I90" s="207">
        <f t="shared" si="1"/>
        <v>0</v>
      </c>
      <c r="J90" s="143"/>
      <c r="K90" s="142"/>
      <c r="L90" s="140"/>
      <c r="M90" s="140"/>
      <c r="N90" s="140"/>
      <c r="O90" s="140"/>
      <c r="P90" s="140"/>
      <c r="Q90" s="140"/>
      <c r="R90" s="140"/>
      <c r="S90" s="140"/>
      <c r="T90" s="140" t="s">
        <v>91</v>
      </c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</row>
    <row r="91" spans="1:49" outlineLevel="1">
      <c r="A91" s="165"/>
      <c r="B91" s="167"/>
      <c r="C91" s="171" t="s">
        <v>108</v>
      </c>
      <c r="D91" s="181"/>
      <c r="E91" s="176">
        <v>12.5</v>
      </c>
      <c r="F91" s="207"/>
      <c r="G91" s="146"/>
      <c r="H91" s="256"/>
      <c r="I91" s="207">
        <f t="shared" si="1"/>
        <v>0</v>
      </c>
      <c r="J91" s="143"/>
      <c r="K91" s="142"/>
      <c r="L91" s="140"/>
      <c r="M91" s="140"/>
      <c r="N91" s="140"/>
      <c r="O91" s="140"/>
      <c r="P91" s="140"/>
      <c r="Q91" s="140"/>
      <c r="R91" s="140"/>
      <c r="S91" s="140"/>
      <c r="T91" s="140" t="s">
        <v>105</v>
      </c>
      <c r="U91" s="140">
        <v>0</v>
      </c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</row>
    <row r="92" spans="1:49" outlineLevel="1">
      <c r="A92" s="165"/>
      <c r="B92" s="167"/>
      <c r="C92" s="171" t="s">
        <v>109</v>
      </c>
      <c r="D92" s="181"/>
      <c r="E92" s="176"/>
      <c r="F92" s="207"/>
      <c r="G92" s="146"/>
      <c r="H92" s="256"/>
      <c r="I92" s="207">
        <f t="shared" si="1"/>
        <v>0</v>
      </c>
      <c r="J92" s="143"/>
      <c r="K92" s="142"/>
      <c r="L92" s="140"/>
      <c r="M92" s="140"/>
      <c r="N92" s="140"/>
      <c r="O92" s="140"/>
      <c r="P92" s="140"/>
      <c r="Q92" s="140"/>
      <c r="R92" s="140"/>
      <c r="S92" s="140"/>
      <c r="T92" s="140" t="s">
        <v>105</v>
      </c>
      <c r="U92" s="140">
        <v>0</v>
      </c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</row>
    <row r="93" spans="1:49" outlineLevel="1">
      <c r="A93" s="165"/>
      <c r="B93" s="167"/>
      <c r="C93" s="171" t="s">
        <v>110</v>
      </c>
      <c r="D93" s="181"/>
      <c r="E93" s="176"/>
      <c r="F93" s="207"/>
      <c r="G93" s="146"/>
      <c r="H93" s="256"/>
      <c r="I93" s="207">
        <f t="shared" si="1"/>
        <v>0</v>
      </c>
      <c r="J93" s="143"/>
      <c r="K93" s="142"/>
      <c r="L93" s="140"/>
      <c r="M93" s="140"/>
      <c r="N93" s="140"/>
      <c r="O93" s="140"/>
      <c r="P93" s="140"/>
      <c r="Q93" s="140"/>
      <c r="R93" s="140"/>
      <c r="S93" s="140"/>
      <c r="T93" s="140" t="s">
        <v>105</v>
      </c>
      <c r="U93" s="140">
        <v>0</v>
      </c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</row>
    <row r="94" spans="1:49" outlineLevel="1">
      <c r="A94" s="165"/>
      <c r="B94" s="167"/>
      <c r="C94" s="171" t="s">
        <v>165</v>
      </c>
      <c r="D94" s="181"/>
      <c r="E94" s="176">
        <v>13.805999999999999</v>
      </c>
      <c r="F94" s="207"/>
      <c r="G94" s="146"/>
      <c r="H94" s="256"/>
      <c r="I94" s="207">
        <f t="shared" si="1"/>
        <v>0</v>
      </c>
      <c r="J94" s="143"/>
      <c r="K94" s="142"/>
      <c r="L94" s="140"/>
      <c r="M94" s="140"/>
      <c r="N94" s="140"/>
      <c r="O94" s="140"/>
      <c r="P94" s="140"/>
      <c r="Q94" s="140"/>
      <c r="R94" s="140"/>
      <c r="S94" s="140"/>
      <c r="T94" s="140" t="s">
        <v>105</v>
      </c>
      <c r="U94" s="140">
        <v>0</v>
      </c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</row>
    <row r="95" spans="1:49" outlineLevel="1">
      <c r="A95" s="165"/>
      <c r="B95" s="167"/>
      <c r="C95" s="171" t="s">
        <v>112</v>
      </c>
      <c r="D95" s="181"/>
      <c r="E95" s="176">
        <v>4.7759999999999998</v>
      </c>
      <c r="F95" s="207"/>
      <c r="G95" s="146"/>
      <c r="H95" s="256"/>
      <c r="I95" s="207">
        <f t="shared" si="1"/>
        <v>0</v>
      </c>
      <c r="J95" s="143"/>
      <c r="K95" s="142"/>
      <c r="L95" s="140"/>
      <c r="M95" s="140"/>
      <c r="N95" s="140"/>
      <c r="O95" s="140"/>
      <c r="P95" s="140"/>
      <c r="Q95" s="140"/>
      <c r="R95" s="140"/>
      <c r="S95" s="140"/>
      <c r="T95" s="140" t="s">
        <v>105</v>
      </c>
      <c r="U95" s="140">
        <v>0</v>
      </c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</row>
    <row r="96" spans="1:49" ht="22.5" outlineLevel="1">
      <c r="A96" s="165">
        <v>24</v>
      </c>
      <c r="B96" s="167" t="s">
        <v>166</v>
      </c>
      <c r="C96" s="170" t="s">
        <v>167</v>
      </c>
      <c r="D96" s="180" t="s">
        <v>103</v>
      </c>
      <c r="E96" s="161">
        <v>373.63</v>
      </c>
      <c r="F96" s="207"/>
      <c r="G96" s="146">
        <f>ROUND(E96*F96,2)</f>
        <v>0</v>
      </c>
      <c r="H96" s="256" t="s">
        <v>280</v>
      </c>
      <c r="I96" s="207">
        <f t="shared" si="1"/>
        <v>0</v>
      </c>
      <c r="J96" s="143"/>
      <c r="K96" s="142"/>
      <c r="L96" s="140"/>
      <c r="M96" s="140"/>
      <c r="N96" s="140"/>
      <c r="O96" s="140"/>
      <c r="P96" s="140"/>
      <c r="Q96" s="140"/>
      <c r="R96" s="140"/>
      <c r="S96" s="140"/>
      <c r="T96" s="140" t="s">
        <v>91</v>
      </c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</row>
    <row r="97" spans="1:49" outlineLevel="1">
      <c r="A97" s="165"/>
      <c r="B97" s="167"/>
      <c r="C97" s="171" t="s">
        <v>137</v>
      </c>
      <c r="D97" s="181"/>
      <c r="E97" s="176">
        <v>277.63</v>
      </c>
      <c r="F97" s="207"/>
      <c r="G97" s="146"/>
      <c r="H97" s="256"/>
      <c r="I97" s="207">
        <f t="shared" si="1"/>
        <v>0</v>
      </c>
      <c r="J97" s="143"/>
      <c r="K97" s="142"/>
      <c r="L97" s="140"/>
      <c r="M97" s="140"/>
      <c r="N97" s="140"/>
      <c r="O97" s="140"/>
      <c r="P97" s="140"/>
      <c r="Q97" s="140"/>
      <c r="R97" s="140"/>
      <c r="S97" s="140"/>
      <c r="T97" s="140" t="s">
        <v>105</v>
      </c>
      <c r="U97" s="140">
        <v>0</v>
      </c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</row>
    <row r="98" spans="1:49" outlineLevel="1">
      <c r="A98" s="165"/>
      <c r="B98" s="167"/>
      <c r="C98" s="171" t="s">
        <v>138</v>
      </c>
      <c r="D98" s="181"/>
      <c r="E98" s="176">
        <v>96</v>
      </c>
      <c r="F98" s="207"/>
      <c r="G98" s="146"/>
      <c r="H98" s="256"/>
      <c r="I98" s="207">
        <f t="shared" si="1"/>
        <v>0</v>
      </c>
      <c r="J98" s="143"/>
      <c r="K98" s="142"/>
      <c r="L98" s="140"/>
      <c r="M98" s="140"/>
      <c r="N98" s="140"/>
      <c r="O98" s="140"/>
      <c r="P98" s="140"/>
      <c r="Q98" s="140"/>
      <c r="R98" s="140"/>
      <c r="S98" s="140"/>
      <c r="T98" s="140" t="s">
        <v>105</v>
      </c>
      <c r="U98" s="140">
        <v>0</v>
      </c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</row>
    <row r="99" spans="1:49" outlineLevel="1">
      <c r="A99" s="165">
        <v>25</v>
      </c>
      <c r="B99" s="167" t="s">
        <v>168</v>
      </c>
      <c r="C99" s="170" t="s">
        <v>169</v>
      </c>
      <c r="D99" s="180" t="s">
        <v>94</v>
      </c>
      <c r="E99" s="161">
        <v>1</v>
      </c>
      <c r="F99" s="207"/>
      <c r="G99" s="146">
        <f>ROUND(E99*F99,2)</f>
        <v>0</v>
      </c>
      <c r="H99" s="256" t="s">
        <v>280</v>
      </c>
      <c r="I99" s="207">
        <f t="shared" si="1"/>
        <v>0</v>
      </c>
      <c r="J99" s="143"/>
      <c r="K99" s="142"/>
      <c r="L99" s="140"/>
      <c r="M99" s="140"/>
      <c r="N99" s="140"/>
      <c r="O99" s="140"/>
      <c r="P99" s="140"/>
      <c r="Q99" s="140"/>
      <c r="R99" s="140"/>
      <c r="S99" s="140"/>
      <c r="T99" s="140" t="s">
        <v>91</v>
      </c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</row>
    <row r="100" spans="1:49" outlineLevel="1">
      <c r="A100" s="165"/>
      <c r="B100" s="167"/>
      <c r="C100" s="171" t="s">
        <v>156</v>
      </c>
      <c r="D100" s="181"/>
      <c r="E100" s="176">
        <v>1</v>
      </c>
      <c r="F100" s="207"/>
      <c r="G100" s="146"/>
      <c r="H100" s="256"/>
      <c r="I100" s="207">
        <f t="shared" si="1"/>
        <v>0</v>
      </c>
      <c r="J100" s="143"/>
      <c r="K100" s="142"/>
      <c r="L100" s="140"/>
      <c r="M100" s="140"/>
      <c r="N100" s="140"/>
      <c r="O100" s="140"/>
      <c r="P100" s="140"/>
      <c r="Q100" s="140"/>
      <c r="R100" s="140"/>
      <c r="S100" s="140"/>
      <c r="T100" s="140" t="s">
        <v>105</v>
      </c>
      <c r="U100" s="140">
        <v>0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</row>
    <row r="101" spans="1:49" outlineLevel="1">
      <c r="A101" s="165">
        <v>26</v>
      </c>
      <c r="B101" s="167" t="s">
        <v>170</v>
      </c>
      <c r="C101" s="170" t="s">
        <v>171</v>
      </c>
      <c r="D101" s="180" t="s">
        <v>121</v>
      </c>
      <c r="E101" s="161">
        <v>230.1</v>
      </c>
      <c r="F101" s="207"/>
      <c r="G101" s="146">
        <f>ROUND(E101*F101,2)</f>
        <v>0</v>
      </c>
      <c r="H101" s="256" t="s">
        <v>280</v>
      </c>
      <c r="I101" s="207">
        <f t="shared" si="1"/>
        <v>0</v>
      </c>
      <c r="J101" s="143"/>
      <c r="K101" s="142"/>
      <c r="L101" s="140"/>
      <c r="M101" s="140"/>
      <c r="N101" s="140"/>
      <c r="O101" s="140"/>
      <c r="P101" s="140"/>
      <c r="Q101" s="140"/>
      <c r="R101" s="140"/>
      <c r="S101" s="140"/>
      <c r="T101" s="140" t="s">
        <v>91</v>
      </c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</row>
    <row r="102" spans="1:49" outlineLevel="1">
      <c r="A102" s="165"/>
      <c r="B102" s="167"/>
      <c r="C102" s="171" t="s">
        <v>172</v>
      </c>
      <c r="D102" s="181"/>
      <c r="E102" s="176"/>
      <c r="F102" s="207"/>
      <c r="G102" s="146"/>
      <c r="H102" s="256"/>
      <c r="I102" s="207">
        <f t="shared" si="1"/>
        <v>0</v>
      </c>
      <c r="J102" s="143"/>
      <c r="K102" s="142"/>
      <c r="L102" s="140"/>
      <c r="M102" s="140"/>
      <c r="N102" s="140"/>
      <c r="O102" s="140"/>
      <c r="P102" s="140"/>
      <c r="Q102" s="140"/>
      <c r="R102" s="140"/>
      <c r="S102" s="140"/>
      <c r="T102" s="140" t="s">
        <v>105</v>
      </c>
      <c r="U102" s="140">
        <v>0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</row>
    <row r="103" spans="1:49" outlineLevel="1">
      <c r="A103" s="165"/>
      <c r="B103" s="167"/>
      <c r="C103" s="171" t="s">
        <v>161</v>
      </c>
      <c r="D103" s="181"/>
      <c r="E103" s="176">
        <v>230.1</v>
      </c>
      <c r="F103" s="207"/>
      <c r="G103" s="146"/>
      <c r="H103" s="256"/>
      <c r="I103" s="207">
        <f t="shared" si="1"/>
        <v>0</v>
      </c>
      <c r="J103" s="143"/>
      <c r="K103" s="142"/>
      <c r="L103" s="140"/>
      <c r="M103" s="140"/>
      <c r="N103" s="140"/>
      <c r="O103" s="140"/>
      <c r="P103" s="140"/>
      <c r="Q103" s="140"/>
      <c r="R103" s="140"/>
      <c r="S103" s="140"/>
      <c r="T103" s="140" t="s">
        <v>105</v>
      </c>
      <c r="U103" s="140">
        <v>0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</row>
    <row r="104" spans="1:49" outlineLevel="1">
      <c r="A104" s="165">
        <v>27</v>
      </c>
      <c r="B104" s="167" t="s">
        <v>173</v>
      </c>
      <c r="C104" s="170" t="s">
        <v>174</v>
      </c>
      <c r="D104" s="180" t="s">
        <v>94</v>
      </c>
      <c r="E104" s="161">
        <v>19</v>
      </c>
      <c r="F104" s="207"/>
      <c r="G104" s="146">
        <f>ROUND(E104*F104,2)</f>
        <v>0</v>
      </c>
      <c r="H104" s="256" t="s">
        <v>282</v>
      </c>
      <c r="I104" s="207">
        <f t="shared" si="1"/>
        <v>0</v>
      </c>
      <c r="J104" s="143"/>
      <c r="K104" s="142"/>
      <c r="L104" s="140"/>
      <c r="M104" s="140"/>
      <c r="N104" s="140"/>
      <c r="O104" s="140"/>
      <c r="P104" s="140"/>
      <c r="Q104" s="140"/>
      <c r="R104" s="140"/>
      <c r="S104" s="140"/>
      <c r="T104" s="140" t="s">
        <v>91</v>
      </c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</row>
    <row r="105" spans="1:49" outlineLevel="1">
      <c r="A105" s="165"/>
      <c r="B105" s="167"/>
      <c r="C105" s="171" t="s">
        <v>153</v>
      </c>
      <c r="D105" s="181"/>
      <c r="E105" s="176">
        <v>19</v>
      </c>
      <c r="F105" s="207"/>
      <c r="G105" s="146"/>
      <c r="H105" s="142"/>
      <c r="I105" s="207">
        <f t="shared" si="1"/>
        <v>0</v>
      </c>
      <c r="J105" s="143"/>
      <c r="K105" s="142"/>
      <c r="L105" s="140"/>
      <c r="M105" s="140"/>
      <c r="N105" s="140"/>
      <c r="O105" s="140"/>
      <c r="P105" s="140"/>
      <c r="Q105" s="140"/>
      <c r="R105" s="140"/>
      <c r="S105" s="140"/>
      <c r="T105" s="140" t="s">
        <v>105</v>
      </c>
      <c r="U105" s="140">
        <v>0</v>
      </c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</row>
    <row r="106" spans="1:49" outlineLevel="1">
      <c r="A106" s="165">
        <v>28</v>
      </c>
      <c r="B106" s="167" t="s">
        <v>175</v>
      </c>
      <c r="C106" s="170" t="s">
        <v>176</v>
      </c>
      <c r="D106" s="180" t="s">
        <v>94</v>
      </c>
      <c r="E106" s="161">
        <v>1</v>
      </c>
      <c r="F106" s="207"/>
      <c r="G106" s="146">
        <f>ROUND(E106*F106,2)</f>
        <v>0</v>
      </c>
      <c r="H106" s="256" t="s">
        <v>282</v>
      </c>
      <c r="I106" s="207">
        <f t="shared" si="1"/>
        <v>0</v>
      </c>
      <c r="J106" s="143"/>
      <c r="K106" s="142"/>
      <c r="L106" s="140"/>
      <c r="M106" s="140"/>
      <c r="N106" s="140"/>
      <c r="O106" s="140"/>
      <c r="P106" s="140"/>
      <c r="Q106" s="140"/>
      <c r="R106" s="140"/>
      <c r="S106" s="140"/>
      <c r="T106" s="140" t="s">
        <v>91</v>
      </c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</row>
    <row r="107" spans="1:49" outlineLevel="1">
      <c r="A107" s="165"/>
      <c r="B107" s="167"/>
      <c r="C107" s="171" t="s">
        <v>156</v>
      </c>
      <c r="D107" s="181"/>
      <c r="E107" s="176">
        <v>1</v>
      </c>
      <c r="F107" s="207"/>
      <c r="G107" s="146"/>
      <c r="H107" s="142"/>
      <c r="I107" s="207">
        <f t="shared" si="1"/>
        <v>0</v>
      </c>
      <c r="J107" s="143"/>
      <c r="K107" s="142"/>
      <c r="L107" s="140"/>
      <c r="M107" s="140"/>
      <c r="N107" s="140"/>
      <c r="O107" s="140"/>
      <c r="P107" s="140"/>
      <c r="Q107" s="140"/>
      <c r="R107" s="140"/>
      <c r="S107" s="140"/>
      <c r="T107" s="140" t="s">
        <v>105</v>
      </c>
      <c r="U107" s="140">
        <v>0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</row>
    <row r="108" spans="1:49" outlineLevel="1">
      <c r="A108" s="165">
        <v>29</v>
      </c>
      <c r="B108" s="167" t="s">
        <v>177</v>
      </c>
      <c r="C108" s="170" t="s">
        <v>178</v>
      </c>
      <c r="D108" s="180" t="s">
        <v>179</v>
      </c>
      <c r="E108" s="161">
        <v>7.44</v>
      </c>
      <c r="F108" s="207"/>
      <c r="G108" s="146">
        <f>ROUND(E108*F108,2)</f>
        <v>0</v>
      </c>
      <c r="H108" s="256" t="s">
        <v>282</v>
      </c>
      <c r="I108" s="207">
        <f t="shared" si="1"/>
        <v>0</v>
      </c>
      <c r="J108" s="143"/>
      <c r="K108" s="142"/>
      <c r="L108" s="140"/>
      <c r="M108" s="140"/>
      <c r="N108" s="140"/>
      <c r="O108" s="140"/>
      <c r="P108" s="140"/>
      <c r="Q108" s="140"/>
      <c r="R108" s="140"/>
      <c r="S108" s="140"/>
      <c r="T108" s="140" t="s">
        <v>91</v>
      </c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</row>
    <row r="109" spans="1:49" outlineLevel="1">
      <c r="A109" s="165"/>
      <c r="B109" s="167"/>
      <c r="C109" s="171" t="s">
        <v>180</v>
      </c>
      <c r="D109" s="181"/>
      <c r="E109" s="176">
        <v>7.44</v>
      </c>
      <c r="F109" s="207"/>
      <c r="G109" s="146"/>
      <c r="H109" s="142"/>
      <c r="I109" s="207">
        <f t="shared" si="1"/>
        <v>0</v>
      </c>
      <c r="J109" s="143"/>
      <c r="K109" s="142"/>
      <c r="L109" s="140"/>
      <c r="M109" s="140"/>
      <c r="N109" s="140"/>
      <c r="O109" s="140"/>
      <c r="P109" s="140"/>
      <c r="Q109" s="140"/>
      <c r="R109" s="140"/>
      <c r="S109" s="140"/>
      <c r="T109" s="140" t="s">
        <v>105</v>
      </c>
      <c r="U109" s="140">
        <v>0</v>
      </c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</row>
    <row r="110" spans="1:49" outlineLevel="1">
      <c r="A110" s="165">
        <v>30</v>
      </c>
      <c r="B110" s="167" t="s">
        <v>181</v>
      </c>
      <c r="C110" s="170" t="s">
        <v>182</v>
      </c>
      <c r="D110" s="180" t="s">
        <v>179</v>
      </c>
      <c r="E110" s="161">
        <v>104.16000000000001</v>
      </c>
      <c r="F110" s="207"/>
      <c r="G110" s="146">
        <f>ROUND(E110*F110,2)</f>
        <v>0</v>
      </c>
      <c r="H110" s="256" t="s">
        <v>282</v>
      </c>
      <c r="I110" s="207">
        <f t="shared" si="1"/>
        <v>0</v>
      </c>
      <c r="J110" s="143"/>
      <c r="K110" s="142"/>
      <c r="L110" s="140"/>
      <c r="M110" s="140"/>
      <c r="N110" s="140"/>
      <c r="O110" s="140"/>
      <c r="P110" s="140"/>
      <c r="Q110" s="140"/>
      <c r="R110" s="140"/>
      <c r="S110" s="140"/>
      <c r="T110" s="140" t="s">
        <v>91</v>
      </c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</row>
    <row r="111" spans="1:49" outlineLevel="1">
      <c r="A111" s="165"/>
      <c r="B111" s="167"/>
      <c r="C111" s="171" t="s">
        <v>183</v>
      </c>
      <c r="D111" s="181"/>
      <c r="E111" s="176">
        <v>104.16</v>
      </c>
      <c r="F111" s="207"/>
      <c r="G111" s="146"/>
      <c r="H111" s="142"/>
      <c r="I111" s="207">
        <f t="shared" si="1"/>
        <v>0</v>
      </c>
      <c r="J111" s="143"/>
      <c r="K111" s="142"/>
      <c r="L111" s="140"/>
      <c r="M111" s="140"/>
      <c r="N111" s="140"/>
      <c r="O111" s="140"/>
      <c r="P111" s="140"/>
      <c r="Q111" s="140"/>
      <c r="R111" s="140"/>
      <c r="S111" s="140"/>
      <c r="T111" s="140" t="s">
        <v>105</v>
      </c>
      <c r="U111" s="140">
        <v>0</v>
      </c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</row>
    <row r="112" spans="1:49" outlineLevel="1">
      <c r="A112" s="165">
        <v>31</v>
      </c>
      <c r="B112" s="167" t="s">
        <v>184</v>
      </c>
      <c r="C112" s="170" t="s">
        <v>185</v>
      </c>
      <c r="D112" s="180" t="s">
        <v>179</v>
      </c>
      <c r="E112" s="161">
        <v>7.44</v>
      </c>
      <c r="F112" s="207"/>
      <c r="G112" s="146">
        <f>ROUND(E112*F112,2)</f>
        <v>0</v>
      </c>
      <c r="H112" s="256" t="s">
        <v>282</v>
      </c>
      <c r="I112" s="207">
        <f t="shared" si="1"/>
        <v>0</v>
      </c>
      <c r="J112" s="143"/>
      <c r="K112" s="142"/>
      <c r="L112" s="140"/>
      <c r="M112" s="140"/>
      <c r="N112" s="140"/>
      <c r="O112" s="140"/>
      <c r="P112" s="140"/>
      <c r="Q112" s="140"/>
      <c r="R112" s="140"/>
      <c r="S112" s="140"/>
      <c r="T112" s="140" t="s">
        <v>91</v>
      </c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</row>
    <row r="113" spans="1:49" outlineLevel="1">
      <c r="A113" s="165"/>
      <c r="B113" s="167"/>
      <c r="C113" s="171" t="s">
        <v>180</v>
      </c>
      <c r="D113" s="181"/>
      <c r="E113" s="176">
        <v>7.44</v>
      </c>
      <c r="F113" s="207"/>
      <c r="G113" s="146"/>
      <c r="H113" s="142"/>
      <c r="I113" s="207">
        <f t="shared" si="1"/>
        <v>0</v>
      </c>
      <c r="J113" s="143"/>
      <c r="K113" s="142"/>
      <c r="L113" s="140"/>
      <c r="M113" s="140"/>
      <c r="N113" s="140"/>
      <c r="O113" s="140"/>
      <c r="P113" s="140"/>
      <c r="Q113" s="140"/>
      <c r="R113" s="140"/>
      <c r="S113" s="140"/>
      <c r="T113" s="140" t="s">
        <v>105</v>
      </c>
      <c r="U113" s="140">
        <v>0</v>
      </c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</row>
    <row r="114" spans="1:49" outlineLevel="1">
      <c r="A114" s="165">
        <v>32</v>
      </c>
      <c r="B114" s="167" t="s">
        <v>186</v>
      </c>
      <c r="C114" s="170" t="s">
        <v>187</v>
      </c>
      <c r="D114" s="180" t="s">
        <v>179</v>
      </c>
      <c r="E114" s="161">
        <v>7.44</v>
      </c>
      <c r="F114" s="207"/>
      <c r="G114" s="146">
        <f>ROUND(E114*F114,2)</f>
        <v>0</v>
      </c>
      <c r="H114" s="256" t="s">
        <v>282</v>
      </c>
      <c r="I114" s="207">
        <f t="shared" si="1"/>
        <v>0</v>
      </c>
      <c r="J114" s="143"/>
      <c r="K114" s="142"/>
      <c r="L114" s="140"/>
      <c r="M114" s="140"/>
      <c r="N114" s="140"/>
      <c r="O114" s="140"/>
      <c r="P114" s="140"/>
      <c r="Q114" s="140"/>
      <c r="R114" s="140"/>
      <c r="S114" s="140"/>
      <c r="T114" s="140" t="s">
        <v>91</v>
      </c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</row>
    <row r="115" spans="1:49" outlineLevel="1">
      <c r="A115" s="165"/>
      <c r="B115" s="167"/>
      <c r="C115" s="171" t="s">
        <v>180</v>
      </c>
      <c r="D115" s="181"/>
      <c r="E115" s="176">
        <v>7.44</v>
      </c>
      <c r="F115" s="207"/>
      <c r="G115" s="146"/>
      <c r="H115" s="142"/>
      <c r="I115" s="207">
        <f t="shared" si="1"/>
        <v>0</v>
      </c>
      <c r="J115" s="143"/>
      <c r="K115" s="142"/>
      <c r="L115" s="140"/>
      <c r="M115" s="140"/>
      <c r="N115" s="140"/>
      <c r="O115" s="140"/>
      <c r="P115" s="140"/>
      <c r="Q115" s="140"/>
      <c r="R115" s="140"/>
      <c r="S115" s="140"/>
      <c r="T115" s="140" t="s">
        <v>105</v>
      </c>
      <c r="U115" s="140">
        <v>0</v>
      </c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</row>
    <row r="116" spans="1:49" outlineLevel="1">
      <c r="A116" s="165">
        <v>33</v>
      </c>
      <c r="B116" s="167" t="s">
        <v>188</v>
      </c>
      <c r="C116" s="170" t="s">
        <v>189</v>
      </c>
      <c r="D116" s="180" t="s">
        <v>179</v>
      </c>
      <c r="E116" s="161">
        <v>74.400000000000006</v>
      </c>
      <c r="F116" s="207"/>
      <c r="G116" s="146">
        <f>ROUND(E116*F116,2)</f>
        <v>0</v>
      </c>
      <c r="H116" s="256" t="s">
        <v>282</v>
      </c>
      <c r="I116" s="207">
        <f t="shared" si="1"/>
        <v>0</v>
      </c>
      <c r="J116" s="143"/>
      <c r="K116" s="142"/>
      <c r="L116" s="140"/>
      <c r="M116" s="140"/>
      <c r="N116" s="140"/>
      <c r="O116" s="140"/>
      <c r="P116" s="140"/>
      <c r="Q116" s="140"/>
      <c r="R116" s="140"/>
      <c r="S116" s="140"/>
      <c r="T116" s="140" t="s">
        <v>91</v>
      </c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</row>
    <row r="117" spans="1:49" outlineLevel="1">
      <c r="A117" s="165"/>
      <c r="B117" s="167"/>
      <c r="C117" s="171" t="s">
        <v>190</v>
      </c>
      <c r="D117" s="181"/>
      <c r="E117" s="176">
        <v>74.400000000000006</v>
      </c>
      <c r="F117" s="207"/>
      <c r="G117" s="146"/>
      <c r="H117" s="142"/>
      <c r="I117" s="207">
        <f t="shared" si="1"/>
        <v>0</v>
      </c>
      <c r="J117" s="143"/>
      <c r="K117" s="142"/>
      <c r="L117" s="140"/>
      <c r="M117" s="140"/>
      <c r="N117" s="140"/>
      <c r="O117" s="140"/>
      <c r="P117" s="140"/>
      <c r="Q117" s="140"/>
      <c r="R117" s="140"/>
      <c r="S117" s="140"/>
      <c r="T117" s="140" t="s">
        <v>105</v>
      </c>
      <c r="U117" s="140">
        <v>0</v>
      </c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</row>
    <row r="118" spans="1:49" outlineLevel="1">
      <c r="A118" s="165">
        <v>34</v>
      </c>
      <c r="B118" s="167" t="s">
        <v>191</v>
      </c>
      <c r="C118" s="170" t="s">
        <v>192</v>
      </c>
      <c r="D118" s="180" t="s">
        <v>179</v>
      </c>
      <c r="E118" s="161">
        <v>7.44</v>
      </c>
      <c r="F118" s="207"/>
      <c r="G118" s="146">
        <f>ROUND(E118*F118,2)</f>
        <v>0</v>
      </c>
      <c r="H118" s="256" t="s">
        <v>282</v>
      </c>
      <c r="I118" s="207">
        <f t="shared" si="1"/>
        <v>0</v>
      </c>
      <c r="J118" s="143"/>
      <c r="K118" s="142"/>
      <c r="L118" s="140"/>
      <c r="M118" s="140"/>
      <c r="N118" s="140"/>
      <c r="O118" s="140"/>
      <c r="P118" s="140"/>
      <c r="Q118" s="140"/>
      <c r="R118" s="140"/>
      <c r="S118" s="140"/>
      <c r="T118" s="140" t="s">
        <v>91</v>
      </c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</row>
    <row r="119" spans="1:49" outlineLevel="1">
      <c r="A119" s="165"/>
      <c r="B119" s="167"/>
      <c r="C119" s="171" t="s">
        <v>180</v>
      </c>
      <c r="D119" s="181"/>
      <c r="E119" s="176">
        <v>7.44</v>
      </c>
      <c r="F119" s="207"/>
      <c r="G119" s="146"/>
      <c r="H119" s="256"/>
      <c r="I119" s="207">
        <f t="shared" si="1"/>
        <v>0</v>
      </c>
      <c r="J119" s="143"/>
      <c r="K119" s="142"/>
      <c r="L119" s="140"/>
      <c r="M119" s="140"/>
      <c r="N119" s="140"/>
      <c r="O119" s="140"/>
      <c r="P119" s="140"/>
      <c r="Q119" s="140"/>
      <c r="R119" s="140"/>
      <c r="S119" s="140"/>
      <c r="T119" s="140" t="s">
        <v>105</v>
      </c>
      <c r="U119" s="140">
        <v>0</v>
      </c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</row>
    <row r="120" spans="1:49">
      <c r="A120" s="166" t="s">
        <v>86</v>
      </c>
      <c r="B120" s="168" t="s">
        <v>60</v>
      </c>
      <c r="C120" s="172" t="s">
        <v>61</v>
      </c>
      <c r="D120" s="182"/>
      <c r="E120" s="162"/>
      <c r="F120" s="208"/>
      <c r="G120" s="147">
        <f>SUMIF(T121:T122,"&lt;&gt;NOR",G121:G122)</f>
        <v>0</v>
      </c>
      <c r="H120" s="258"/>
      <c r="I120" s="208">
        <f t="shared" si="1"/>
        <v>0</v>
      </c>
      <c r="J120" s="145"/>
      <c r="K120" s="144"/>
      <c r="T120" t="s">
        <v>87</v>
      </c>
    </row>
    <row r="121" spans="1:49" outlineLevel="1">
      <c r="A121" s="165">
        <v>35</v>
      </c>
      <c r="B121" s="167" t="s">
        <v>193</v>
      </c>
      <c r="C121" s="170" t="s">
        <v>194</v>
      </c>
      <c r="D121" s="180" t="s">
        <v>179</v>
      </c>
      <c r="E121" s="161">
        <v>4.609</v>
      </c>
      <c r="F121" s="207"/>
      <c r="G121" s="146">
        <f>ROUND(E121*F121,2)</f>
        <v>0</v>
      </c>
      <c r="H121" s="256" t="s">
        <v>282</v>
      </c>
      <c r="I121" s="207">
        <f t="shared" si="1"/>
        <v>0</v>
      </c>
      <c r="J121" s="143"/>
      <c r="K121" s="142"/>
      <c r="L121" s="140"/>
      <c r="M121" s="140"/>
      <c r="N121" s="140"/>
      <c r="O121" s="140"/>
      <c r="P121" s="140"/>
      <c r="Q121" s="140"/>
      <c r="R121" s="140"/>
      <c r="S121" s="140"/>
      <c r="T121" s="140" t="s">
        <v>91</v>
      </c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</row>
    <row r="122" spans="1:49" outlineLevel="1">
      <c r="A122" s="165"/>
      <c r="B122" s="167"/>
      <c r="C122" s="171" t="s">
        <v>195</v>
      </c>
      <c r="D122" s="181"/>
      <c r="E122" s="176">
        <v>4.609</v>
      </c>
      <c r="F122" s="207"/>
      <c r="G122" s="146"/>
      <c r="H122" s="256"/>
      <c r="I122" s="207">
        <f t="shared" si="1"/>
        <v>0</v>
      </c>
      <c r="J122" s="143"/>
      <c r="K122" s="142"/>
      <c r="L122" s="140"/>
      <c r="M122" s="140"/>
      <c r="N122" s="140"/>
      <c r="O122" s="140"/>
      <c r="P122" s="140"/>
      <c r="Q122" s="140"/>
      <c r="R122" s="140"/>
      <c r="S122" s="140"/>
      <c r="T122" s="140" t="s">
        <v>105</v>
      </c>
      <c r="U122" s="140">
        <v>0</v>
      </c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</row>
    <row r="123" spans="1:49">
      <c r="A123" s="166" t="s">
        <v>86</v>
      </c>
      <c r="B123" s="168" t="s">
        <v>62</v>
      </c>
      <c r="C123" s="172" t="s">
        <v>63</v>
      </c>
      <c r="D123" s="182"/>
      <c r="E123" s="162"/>
      <c r="F123" s="208"/>
      <c r="G123" s="147">
        <f>SUMIF(T124:T128,"&lt;&gt;NOR",G124:G128)</f>
        <v>0</v>
      </c>
      <c r="H123" s="258"/>
      <c r="I123" s="208">
        <f t="shared" si="1"/>
        <v>0</v>
      </c>
      <c r="J123" s="145"/>
      <c r="K123" s="144"/>
      <c r="T123" t="s">
        <v>87</v>
      </c>
    </row>
    <row r="124" spans="1:49" ht="22.5" outlineLevel="1">
      <c r="A124" s="165">
        <v>36</v>
      </c>
      <c r="B124" s="167" t="s">
        <v>196</v>
      </c>
      <c r="C124" s="170" t="s">
        <v>197</v>
      </c>
      <c r="D124" s="180" t="s">
        <v>94</v>
      </c>
      <c r="E124" s="161">
        <v>19</v>
      </c>
      <c r="F124" s="207"/>
      <c r="G124" s="146">
        <f>ROUND(E124*F124,2)</f>
        <v>0</v>
      </c>
      <c r="H124" s="256" t="s">
        <v>280</v>
      </c>
      <c r="I124" s="207">
        <f t="shared" si="1"/>
        <v>0</v>
      </c>
      <c r="J124" s="143"/>
      <c r="K124" s="142"/>
      <c r="L124" s="140"/>
      <c r="M124" s="140"/>
      <c r="N124" s="140"/>
      <c r="O124" s="140"/>
      <c r="P124" s="140"/>
      <c r="Q124" s="140"/>
      <c r="R124" s="140"/>
      <c r="S124" s="140"/>
      <c r="T124" s="140" t="s">
        <v>91</v>
      </c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</row>
    <row r="125" spans="1:49" outlineLevel="1">
      <c r="A125" s="165"/>
      <c r="B125" s="167"/>
      <c r="C125" s="171" t="s">
        <v>153</v>
      </c>
      <c r="D125" s="181"/>
      <c r="E125" s="176">
        <v>19</v>
      </c>
      <c r="F125" s="207"/>
      <c r="G125" s="146"/>
      <c r="H125" s="142"/>
      <c r="I125" s="207">
        <f t="shared" si="1"/>
        <v>0</v>
      </c>
      <c r="J125" s="143"/>
      <c r="K125" s="142"/>
      <c r="L125" s="140"/>
      <c r="M125" s="140"/>
      <c r="N125" s="140"/>
      <c r="O125" s="140"/>
      <c r="P125" s="140"/>
      <c r="Q125" s="140"/>
      <c r="R125" s="140"/>
      <c r="S125" s="140"/>
      <c r="T125" s="140" t="s">
        <v>105</v>
      </c>
      <c r="U125" s="140">
        <v>0</v>
      </c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</row>
    <row r="126" spans="1:49" ht="22.5" outlineLevel="1">
      <c r="A126" s="165">
        <v>37</v>
      </c>
      <c r="B126" s="167" t="s">
        <v>198</v>
      </c>
      <c r="C126" s="170" t="s">
        <v>199</v>
      </c>
      <c r="D126" s="180" t="s">
        <v>94</v>
      </c>
      <c r="E126" s="161">
        <v>1</v>
      </c>
      <c r="F126" s="207"/>
      <c r="G126" s="146">
        <f>ROUND(E126*F126,2)</f>
        <v>0</v>
      </c>
      <c r="H126" s="256" t="s">
        <v>280</v>
      </c>
      <c r="I126" s="207">
        <f t="shared" si="1"/>
        <v>0</v>
      </c>
      <c r="J126" s="143"/>
      <c r="K126" s="142"/>
      <c r="L126" s="140"/>
      <c r="M126" s="140"/>
      <c r="N126" s="140"/>
      <c r="O126" s="140"/>
      <c r="P126" s="140"/>
      <c r="Q126" s="140"/>
      <c r="R126" s="140"/>
      <c r="S126" s="140"/>
      <c r="T126" s="140" t="s">
        <v>91</v>
      </c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</row>
    <row r="127" spans="1:49" outlineLevel="1">
      <c r="A127" s="165"/>
      <c r="B127" s="167"/>
      <c r="C127" s="171" t="s">
        <v>156</v>
      </c>
      <c r="D127" s="181"/>
      <c r="E127" s="176">
        <v>1</v>
      </c>
      <c r="F127" s="207"/>
      <c r="G127" s="146"/>
      <c r="H127" s="142"/>
      <c r="I127" s="207">
        <f t="shared" si="1"/>
        <v>0</v>
      </c>
      <c r="J127" s="143"/>
      <c r="K127" s="142"/>
      <c r="L127" s="140"/>
      <c r="M127" s="140"/>
      <c r="N127" s="140"/>
      <c r="O127" s="140"/>
      <c r="P127" s="140"/>
      <c r="Q127" s="140"/>
      <c r="R127" s="140"/>
      <c r="S127" s="140"/>
      <c r="T127" s="140" t="s">
        <v>105</v>
      </c>
      <c r="U127" s="140">
        <v>0</v>
      </c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</row>
    <row r="128" spans="1:49" outlineLevel="1">
      <c r="A128" s="165">
        <v>38</v>
      </c>
      <c r="B128" s="167" t="s">
        <v>200</v>
      </c>
      <c r="C128" s="170" t="s">
        <v>201</v>
      </c>
      <c r="D128" s="180" t="s">
        <v>0</v>
      </c>
      <c r="E128" s="161">
        <v>1.45</v>
      </c>
      <c r="F128" s="207"/>
      <c r="G128" s="146">
        <f>ROUND(E128*F128,2)</f>
        <v>0</v>
      </c>
      <c r="H128" s="256" t="s">
        <v>282</v>
      </c>
      <c r="I128" s="207">
        <f t="shared" si="1"/>
        <v>0</v>
      </c>
      <c r="J128" s="143"/>
      <c r="K128" s="142"/>
      <c r="L128" s="140"/>
      <c r="M128" s="140"/>
      <c r="N128" s="140"/>
      <c r="O128" s="140"/>
      <c r="P128" s="140"/>
      <c r="Q128" s="140"/>
      <c r="R128" s="140"/>
      <c r="S128" s="140"/>
      <c r="T128" s="140" t="s">
        <v>91</v>
      </c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</row>
    <row r="129" spans="1:49">
      <c r="A129" s="166" t="s">
        <v>86</v>
      </c>
      <c r="B129" s="168" t="s">
        <v>64</v>
      </c>
      <c r="C129" s="172" t="s">
        <v>65</v>
      </c>
      <c r="D129" s="182"/>
      <c r="E129" s="162"/>
      <c r="F129" s="208"/>
      <c r="G129" s="147">
        <f>SUMIF(T130:T132,"&lt;&gt;NOR",G130:G132)</f>
        <v>0</v>
      </c>
      <c r="H129" s="258"/>
      <c r="I129" s="208">
        <f t="shared" si="1"/>
        <v>0</v>
      </c>
      <c r="J129" s="145"/>
      <c r="K129" s="144"/>
      <c r="T129" t="s">
        <v>87</v>
      </c>
    </row>
    <row r="130" spans="1:49" outlineLevel="1">
      <c r="A130" s="165">
        <v>39</v>
      </c>
      <c r="B130" s="167" t="s">
        <v>202</v>
      </c>
      <c r="C130" s="170" t="s">
        <v>203</v>
      </c>
      <c r="D130" s="180" t="s">
        <v>121</v>
      </c>
      <c r="E130" s="161">
        <v>16.8</v>
      </c>
      <c r="F130" s="207"/>
      <c r="G130" s="146">
        <f>ROUND(E130*F130,2)</f>
        <v>0</v>
      </c>
      <c r="H130" s="256" t="s">
        <v>280</v>
      </c>
      <c r="I130" s="207">
        <f t="shared" si="1"/>
        <v>0</v>
      </c>
      <c r="J130" s="143"/>
      <c r="K130" s="142"/>
      <c r="L130" s="140"/>
      <c r="M130" s="140"/>
      <c r="N130" s="140"/>
      <c r="O130" s="140"/>
      <c r="P130" s="140"/>
      <c r="Q130" s="140"/>
      <c r="R130" s="140"/>
      <c r="S130" s="140"/>
      <c r="T130" s="140" t="s">
        <v>91</v>
      </c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</row>
    <row r="131" spans="1:49" outlineLevel="1">
      <c r="A131" s="165"/>
      <c r="B131" s="167"/>
      <c r="C131" s="171" t="s">
        <v>204</v>
      </c>
      <c r="D131" s="181"/>
      <c r="E131" s="176">
        <v>16.8</v>
      </c>
      <c r="F131" s="207"/>
      <c r="G131" s="146"/>
      <c r="H131" s="142"/>
      <c r="I131" s="207">
        <f t="shared" si="1"/>
        <v>0</v>
      </c>
      <c r="J131" s="143"/>
      <c r="K131" s="142"/>
      <c r="L131" s="140"/>
      <c r="M131" s="140"/>
      <c r="N131" s="140"/>
      <c r="O131" s="140"/>
      <c r="P131" s="140"/>
      <c r="Q131" s="140"/>
      <c r="R131" s="140"/>
      <c r="S131" s="140"/>
      <c r="T131" s="140" t="s">
        <v>105</v>
      </c>
      <c r="U131" s="140">
        <v>0</v>
      </c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</row>
    <row r="132" spans="1:49" outlineLevel="1">
      <c r="A132" s="165">
        <v>40</v>
      </c>
      <c r="B132" s="167" t="s">
        <v>205</v>
      </c>
      <c r="C132" s="170" t="s">
        <v>206</v>
      </c>
      <c r="D132" s="180" t="s">
        <v>0</v>
      </c>
      <c r="E132" s="161">
        <v>1.95</v>
      </c>
      <c r="F132" s="207"/>
      <c r="G132" s="146">
        <f>ROUND(E132*F132,2)</f>
        <v>0</v>
      </c>
      <c r="H132" s="256" t="s">
        <v>282</v>
      </c>
      <c r="I132" s="207">
        <f t="shared" si="1"/>
        <v>0</v>
      </c>
      <c r="J132" s="143"/>
      <c r="K132" s="142"/>
      <c r="L132" s="140"/>
      <c r="M132" s="140"/>
      <c r="N132" s="140"/>
      <c r="O132" s="140"/>
      <c r="P132" s="140"/>
      <c r="Q132" s="140"/>
      <c r="R132" s="140"/>
      <c r="S132" s="140"/>
      <c r="T132" s="140" t="s">
        <v>91</v>
      </c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</row>
    <row r="133" spans="1:49">
      <c r="A133" s="166" t="s">
        <v>86</v>
      </c>
      <c r="B133" s="168" t="s">
        <v>66</v>
      </c>
      <c r="C133" s="172" t="s">
        <v>67</v>
      </c>
      <c r="D133" s="182"/>
      <c r="E133" s="162"/>
      <c r="F133" s="208"/>
      <c r="G133" s="147">
        <f>SUMIF(T134:T176,"&lt;&gt;NOR",G134:G176)</f>
        <v>0</v>
      </c>
      <c r="H133" s="258"/>
      <c r="I133" s="208">
        <f t="shared" si="1"/>
        <v>0</v>
      </c>
      <c r="J133" s="145"/>
      <c r="K133" s="144"/>
      <c r="T133" t="s">
        <v>87</v>
      </c>
    </row>
    <row r="134" spans="1:49" ht="22.5" outlineLevel="1">
      <c r="A134" s="165">
        <v>41</v>
      </c>
      <c r="B134" s="167" t="s">
        <v>207</v>
      </c>
      <c r="C134" s="170" t="s">
        <v>208</v>
      </c>
      <c r="D134" s="180" t="s">
        <v>103</v>
      </c>
      <c r="E134" s="161">
        <v>392.21199999999999</v>
      </c>
      <c r="F134" s="207"/>
      <c r="G134" s="146">
        <f>ROUND(E134*F134,2)</f>
        <v>0</v>
      </c>
      <c r="H134" s="256" t="s">
        <v>280</v>
      </c>
      <c r="I134" s="207">
        <f t="shared" si="1"/>
        <v>0</v>
      </c>
      <c r="J134" s="143"/>
      <c r="K134" s="142"/>
      <c r="L134" s="140"/>
      <c r="M134" s="140"/>
      <c r="N134" s="140"/>
      <c r="O134" s="140"/>
      <c r="P134" s="140"/>
      <c r="Q134" s="140"/>
      <c r="R134" s="140"/>
      <c r="S134" s="140"/>
      <c r="T134" s="140" t="s">
        <v>91</v>
      </c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</row>
    <row r="135" spans="1:49" outlineLevel="1">
      <c r="A135" s="165"/>
      <c r="B135" s="167"/>
      <c r="C135" s="171" t="s">
        <v>133</v>
      </c>
      <c r="D135" s="181"/>
      <c r="E135" s="176"/>
      <c r="F135" s="207"/>
      <c r="G135" s="146"/>
      <c r="H135" s="142"/>
      <c r="I135" s="207">
        <f t="shared" si="1"/>
        <v>0</v>
      </c>
      <c r="J135" s="143"/>
      <c r="K135" s="142"/>
      <c r="L135" s="140"/>
      <c r="M135" s="140"/>
      <c r="N135" s="140"/>
      <c r="O135" s="140"/>
      <c r="P135" s="140"/>
      <c r="Q135" s="140"/>
      <c r="R135" s="140"/>
      <c r="S135" s="140"/>
      <c r="T135" s="140" t="s">
        <v>105</v>
      </c>
      <c r="U135" s="140">
        <v>0</v>
      </c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</row>
    <row r="136" spans="1:49" outlineLevel="1">
      <c r="A136" s="165"/>
      <c r="B136" s="167"/>
      <c r="C136" s="171" t="s">
        <v>137</v>
      </c>
      <c r="D136" s="181"/>
      <c r="E136" s="176">
        <v>277.63</v>
      </c>
      <c r="F136" s="207"/>
      <c r="G136" s="146"/>
      <c r="H136" s="142"/>
      <c r="I136" s="207">
        <f t="shared" si="1"/>
        <v>0</v>
      </c>
      <c r="J136" s="143"/>
      <c r="K136" s="142"/>
      <c r="L136" s="140"/>
      <c r="M136" s="140"/>
      <c r="N136" s="140"/>
      <c r="O136" s="140"/>
      <c r="P136" s="140"/>
      <c r="Q136" s="140"/>
      <c r="R136" s="140"/>
      <c r="S136" s="140"/>
      <c r="T136" s="140" t="s">
        <v>105</v>
      </c>
      <c r="U136" s="140">
        <v>0</v>
      </c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</row>
    <row r="137" spans="1:49" outlineLevel="1">
      <c r="A137" s="165"/>
      <c r="B137" s="167"/>
      <c r="C137" s="171" t="s">
        <v>209</v>
      </c>
      <c r="D137" s="181"/>
      <c r="E137" s="176">
        <v>13.805999999999999</v>
      </c>
      <c r="F137" s="207"/>
      <c r="G137" s="146"/>
      <c r="H137" s="142"/>
      <c r="I137" s="207">
        <f t="shared" ref="I137:I183" si="2">G137</f>
        <v>0</v>
      </c>
      <c r="J137" s="143"/>
      <c r="K137" s="142"/>
      <c r="L137" s="140"/>
      <c r="M137" s="140"/>
      <c r="N137" s="140"/>
      <c r="O137" s="140"/>
      <c r="P137" s="140"/>
      <c r="Q137" s="140"/>
      <c r="R137" s="140"/>
      <c r="S137" s="140"/>
      <c r="T137" s="140" t="s">
        <v>105</v>
      </c>
      <c r="U137" s="140">
        <v>0</v>
      </c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</row>
    <row r="138" spans="1:49" outlineLevel="1">
      <c r="A138" s="165"/>
      <c r="B138" s="167"/>
      <c r="C138" s="171" t="s">
        <v>138</v>
      </c>
      <c r="D138" s="181"/>
      <c r="E138" s="176">
        <v>96</v>
      </c>
      <c r="F138" s="207"/>
      <c r="G138" s="146"/>
      <c r="H138" s="142"/>
      <c r="I138" s="207">
        <f t="shared" si="2"/>
        <v>0</v>
      </c>
      <c r="J138" s="143"/>
      <c r="K138" s="142"/>
      <c r="L138" s="140"/>
      <c r="M138" s="140"/>
      <c r="N138" s="140"/>
      <c r="O138" s="140"/>
      <c r="P138" s="140"/>
      <c r="Q138" s="140"/>
      <c r="R138" s="140"/>
      <c r="S138" s="140"/>
      <c r="T138" s="140" t="s">
        <v>105</v>
      </c>
      <c r="U138" s="140">
        <v>0</v>
      </c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</row>
    <row r="139" spans="1:49" outlineLevel="1">
      <c r="A139" s="165"/>
      <c r="B139" s="167"/>
      <c r="C139" s="171" t="s">
        <v>210</v>
      </c>
      <c r="D139" s="181"/>
      <c r="E139" s="176">
        <v>4.7759999999999998</v>
      </c>
      <c r="F139" s="207"/>
      <c r="G139" s="146"/>
      <c r="H139" s="142"/>
      <c r="I139" s="207">
        <f t="shared" si="2"/>
        <v>0</v>
      </c>
      <c r="J139" s="143"/>
      <c r="K139" s="142"/>
      <c r="L139" s="140"/>
      <c r="M139" s="140"/>
      <c r="N139" s="140"/>
      <c r="O139" s="140"/>
      <c r="P139" s="140"/>
      <c r="Q139" s="140"/>
      <c r="R139" s="140"/>
      <c r="S139" s="140"/>
      <c r="T139" s="140" t="s">
        <v>105</v>
      </c>
      <c r="U139" s="140">
        <v>0</v>
      </c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</row>
    <row r="140" spans="1:49" outlineLevel="1">
      <c r="A140" s="165">
        <v>42</v>
      </c>
      <c r="B140" s="167" t="s">
        <v>281</v>
      </c>
      <c r="C140" s="170" t="s">
        <v>211</v>
      </c>
      <c r="D140" s="180" t="s">
        <v>121</v>
      </c>
      <c r="E140" s="161">
        <v>230.1</v>
      </c>
      <c r="F140" s="207"/>
      <c r="G140" s="146">
        <f>ROUND(E140*F140,2)</f>
        <v>0</v>
      </c>
      <c r="H140" s="256" t="s">
        <v>280</v>
      </c>
      <c r="I140" s="207">
        <f t="shared" si="2"/>
        <v>0</v>
      </c>
      <c r="J140" s="143"/>
      <c r="K140" s="142"/>
      <c r="L140" s="140"/>
      <c r="M140" s="140"/>
      <c r="N140" s="140"/>
      <c r="O140" s="140"/>
      <c r="P140" s="140"/>
      <c r="Q140" s="140"/>
      <c r="R140" s="140"/>
      <c r="S140" s="140"/>
      <c r="T140" s="140" t="s">
        <v>91</v>
      </c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</row>
    <row r="141" spans="1:49" outlineLevel="1">
      <c r="A141" s="165"/>
      <c r="B141" s="167"/>
      <c r="C141" s="171" t="s">
        <v>133</v>
      </c>
      <c r="D141" s="181"/>
      <c r="E141" s="176"/>
      <c r="F141" s="207"/>
      <c r="G141" s="146"/>
      <c r="H141" s="142"/>
      <c r="I141" s="207">
        <f t="shared" si="2"/>
        <v>0</v>
      </c>
      <c r="J141" s="143"/>
      <c r="K141" s="142"/>
      <c r="L141" s="140"/>
      <c r="M141" s="140"/>
      <c r="N141" s="140"/>
      <c r="O141" s="140"/>
      <c r="P141" s="140"/>
      <c r="Q141" s="140"/>
      <c r="R141" s="140"/>
      <c r="S141" s="140"/>
      <c r="T141" s="140" t="s">
        <v>105</v>
      </c>
      <c r="U141" s="140">
        <v>0</v>
      </c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</row>
    <row r="142" spans="1:49" outlineLevel="1">
      <c r="A142" s="165"/>
      <c r="B142" s="167"/>
      <c r="C142" s="171" t="s">
        <v>212</v>
      </c>
      <c r="D142" s="181"/>
      <c r="E142" s="176"/>
      <c r="F142" s="207"/>
      <c r="G142" s="146"/>
      <c r="H142" s="142"/>
      <c r="I142" s="207">
        <f t="shared" si="2"/>
        <v>0</v>
      </c>
      <c r="J142" s="143"/>
      <c r="K142" s="142"/>
      <c r="L142" s="140"/>
      <c r="M142" s="140"/>
      <c r="N142" s="140"/>
      <c r="O142" s="140"/>
      <c r="P142" s="140"/>
      <c r="Q142" s="140"/>
      <c r="R142" s="140"/>
      <c r="S142" s="140"/>
      <c r="T142" s="140" t="s">
        <v>105</v>
      </c>
      <c r="U142" s="140">
        <v>0</v>
      </c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</row>
    <row r="143" spans="1:49" outlineLevel="1">
      <c r="A143" s="165"/>
      <c r="B143" s="167"/>
      <c r="C143" s="171" t="s">
        <v>213</v>
      </c>
      <c r="D143" s="181"/>
      <c r="E143" s="176">
        <v>230.1</v>
      </c>
      <c r="F143" s="207"/>
      <c r="G143" s="146"/>
      <c r="H143" s="142"/>
      <c r="I143" s="207">
        <f t="shared" si="2"/>
        <v>0</v>
      </c>
      <c r="J143" s="143"/>
      <c r="K143" s="142"/>
      <c r="L143" s="140"/>
      <c r="M143" s="140"/>
      <c r="N143" s="140"/>
      <c r="O143" s="140"/>
      <c r="P143" s="140"/>
      <c r="Q143" s="140"/>
      <c r="R143" s="140"/>
      <c r="S143" s="140"/>
      <c r="T143" s="140" t="s">
        <v>105</v>
      </c>
      <c r="U143" s="140">
        <v>0</v>
      </c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</row>
    <row r="144" spans="1:49" ht="22.5" outlineLevel="1">
      <c r="A144" s="165">
        <v>43</v>
      </c>
      <c r="B144" s="167" t="s">
        <v>214</v>
      </c>
      <c r="C144" s="170" t="s">
        <v>215</v>
      </c>
      <c r="D144" s="180" t="s">
        <v>121</v>
      </c>
      <c r="E144" s="161">
        <v>79.599999999999994</v>
      </c>
      <c r="F144" s="207"/>
      <c r="G144" s="146">
        <f>ROUND(E144*F144,2)</f>
        <v>0</v>
      </c>
      <c r="H144" s="256" t="s">
        <v>282</v>
      </c>
      <c r="I144" s="207">
        <f t="shared" si="2"/>
        <v>0</v>
      </c>
      <c r="J144" s="143"/>
      <c r="K144" s="142"/>
      <c r="L144" s="140"/>
      <c r="M144" s="140"/>
      <c r="N144" s="140"/>
      <c r="O144" s="140"/>
      <c r="P144" s="140"/>
      <c r="Q144" s="140"/>
      <c r="R144" s="140"/>
      <c r="S144" s="140"/>
      <c r="T144" s="140" t="s">
        <v>91</v>
      </c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</row>
    <row r="145" spans="1:49" outlineLevel="1">
      <c r="A145" s="165"/>
      <c r="B145" s="167"/>
      <c r="C145" s="171" t="s">
        <v>133</v>
      </c>
      <c r="D145" s="181"/>
      <c r="E145" s="176"/>
      <c r="F145" s="207"/>
      <c r="G145" s="146"/>
      <c r="H145" s="142"/>
      <c r="I145" s="207">
        <f t="shared" si="2"/>
        <v>0</v>
      </c>
      <c r="J145" s="143"/>
      <c r="K145" s="142"/>
      <c r="L145" s="140"/>
      <c r="M145" s="140"/>
      <c r="N145" s="140"/>
      <c r="O145" s="140"/>
      <c r="P145" s="140"/>
      <c r="Q145" s="140"/>
      <c r="R145" s="140"/>
      <c r="S145" s="140"/>
      <c r="T145" s="140" t="s">
        <v>105</v>
      </c>
      <c r="U145" s="140">
        <v>0</v>
      </c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</row>
    <row r="146" spans="1:49" outlineLevel="1">
      <c r="A146" s="165"/>
      <c r="B146" s="167"/>
      <c r="C146" s="171" t="s">
        <v>216</v>
      </c>
      <c r="D146" s="181"/>
      <c r="E146" s="176"/>
      <c r="F146" s="207"/>
      <c r="G146" s="146"/>
      <c r="H146" s="142"/>
      <c r="I146" s="207">
        <f t="shared" si="2"/>
        <v>0</v>
      </c>
      <c r="J146" s="143"/>
      <c r="K146" s="142"/>
      <c r="L146" s="140"/>
      <c r="M146" s="140"/>
      <c r="N146" s="140"/>
      <c r="O146" s="140"/>
      <c r="P146" s="140"/>
      <c r="Q146" s="140"/>
      <c r="R146" s="140"/>
      <c r="S146" s="140"/>
      <c r="T146" s="140" t="s">
        <v>105</v>
      </c>
      <c r="U146" s="140">
        <v>0</v>
      </c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</row>
    <row r="147" spans="1:49" outlineLevel="1">
      <c r="A147" s="165"/>
      <c r="B147" s="167"/>
      <c r="C147" s="171" t="s">
        <v>217</v>
      </c>
      <c r="D147" s="181"/>
      <c r="E147" s="176">
        <v>79.599999999999994</v>
      </c>
      <c r="F147" s="207"/>
      <c r="G147" s="146"/>
      <c r="H147" s="142"/>
      <c r="I147" s="207">
        <f t="shared" si="2"/>
        <v>0</v>
      </c>
      <c r="J147" s="143"/>
      <c r="K147" s="142"/>
      <c r="L147" s="140"/>
      <c r="M147" s="140"/>
      <c r="N147" s="140"/>
      <c r="O147" s="140"/>
      <c r="P147" s="140"/>
      <c r="Q147" s="140"/>
      <c r="R147" s="140"/>
      <c r="S147" s="140"/>
      <c r="T147" s="140" t="s">
        <v>105</v>
      </c>
      <c r="U147" s="140">
        <v>0</v>
      </c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</row>
    <row r="148" spans="1:49" ht="22.5" outlineLevel="1">
      <c r="A148" s="165">
        <v>44</v>
      </c>
      <c r="B148" s="167" t="s">
        <v>218</v>
      </c>
      <c r="C148" s="170" t="s">
        <v>219</v>
      </c>
      <c r="D148" s="180" t="s">
        <v>103</v>
      </c>
      <c r="E148" s="161">
        <v>277.63</v>
      </c>
      <c r="F148" s="207"/>
      <c r="G148" s="146">
        <f>ROUND(E148*F148,2)</f>
        <v>0</v>
      </c>
      <c r="H148" s="256" t="s">
        <v>282</v>
      </c>
      <c r="I148" s="207">
        <f t="shared" si="2"/>
        <v>0</v>
      </c>
      <c r="J148" s="143"/>
      <c r="K148" s="142"/>
      <c r="L148" s="140"/>
      <c r="M148" s="140"/>
      <c r="N148" s="140"/>
      <c r="O148" s="140"/>
      <c r="P148" s="140"/>
      <c r="Q148" s="140"/>
      <c r="R148" s="140"/>
      <c r="S148" s="140"/>
      <c r="T148" s="140" t="s">
        <v>91</v>
      </c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</row>
    <row r="149" spans="1:49" outlineLevel="1">
      <c r="A149" s="165"/>
      <c r="B149" s="167"/>
      <c r="C149" s="171" t="s">
        <v>133</v>
      </c>
      <c r="D149" s="181"/>
      <c r="E149" s="176"/>
      <c r="F149" s="207"/>
      <c r="G149" s="146"/>
      <c r="H149" s="142"/>
      <c r="I149" s="207">
        <f t="shared" si="2"/>
        <v>0</v>
      </c>
      <c r="J149" s="143"/>
      <c r="K149" s="142"/>
      <c r="L149" s="140"/>
      <c r="M149" s="140"/>
      <c r="N149" s="140"/>
      <c r="O149" s="140"/>
      <c r="P149" s="140"/>
      <c r="Q149" s="140"/>
      <c r="R149" s="140"/>
      <c r="S149" s="140"/>
      <c r="T149" s="140" t="s">
        <v>105</v>
      </c>
      <c r="U149" s="140">
        <v>0</v>
      </c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</row>
    <row r="150" spans="1:49" outlineLevel="1">
      <c r="A150" s="165"/>
      <c r="B150" s="167"/>
      <c r="C150" s="171" t="s">
        <v>137</v>
      </c>
      <c r="D150" s="181"/>
      <c r="E150" s="176">
        <v>277.63</v>
      </c>
      <c r="F150" s="207"/>
      <c r="G150" s="146"/>
      <c r="H150" s="142"/>
      <c r="I150" s="207">
        <f t="shared" si="2"/>
        <v>0</v>
      </c>
      <c r="J150" s="143"/>
      <c r="K150" s="142"/>
      <c r="L150" s="140"/>
      <c r="M150" s="140"/>
      <c r="N150" s="140"/>
      <c r="O150" s="140"/>
      <c r="P150" s="140"/>
      <c r="Q150" s="140"/>
      <c r="R150" s="140"/>
      <c r="S150" s="140"/>
      <c r="T150" s="140" t="s">
        <v>105</v>
      </c>
      <c r="U150" s="140">
        <v>0</v>
      </c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</row>
    <row r="151" spans="1:49" ht="22.5" outlineLevel="1">
      <c r="A151" s="165">
        <v>45</v>
      </c>
      <c r="B151" s="167" t="s">
        <v>220</v>
      </c>
      <c r="C151" s="170" t="s">
        <v>221</v>
      </c>
      <c r="D151" s="180" t="s">
        <v>103</v>
      </c>
      <c r="E151" s="161">
        <v>96</v>
      </c>
      <c r="F151" s="207"/>
      <c r="G151" s="146">
        <f>ROUND(E151*F151,2)</f>
        <v>0</v>
      </c>
      <c r="H151" s="256" t="s">
        <v>282</v>
      </c>
      <c r="I151" s="207">
        <f t="shared" si="2"/>
        <v>0</v>
      </c>
      <c r="J151" s="143"/>
      <c r="K151" s="142"/>
      <c r="L151" s="140"/>
      <c r="M151" s="140"/>
      <c r="N151" s="140"/>
      <c r="O151" s="140"/>
      <c r="P151" s="140"/>
      <c r="Q151" s="140"/>
      <c r="R151" s="140"/>
      <c r="S151" s="140"/>
      <c r="T151" s="140" t="s">
        <v>91</v>
      </c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</row>
    <row r="152" spans="1:49" outlineLevel="1">
      <c r="A152" s="165"/>
      <c r="B152" s="167"/>
      <c r="C152" s="171" t="s">
        <v>133</v>
      </c>
      <c r="D152" s="181"/>
      <c r="E152" s="176"/>
      <c r="F152" s="207"/>
      <c r="G152" s="146"/>
      <c r="H152" s="142"/>
      <c r="I152" s="207">
        <f t="shared" si="2"/>
        <v>0</v>
      </c>
      <c r="J152" s="143"/>
      <c r="K152" s="142"/>
      <c r="L152" s="140"/>
      <c r="M152" s="140"/>
      <c r="N152" s="140"/>
      <c r="O152" s="140"/>
      <c r="P152" s="140"/>
      <c r="Q152" s="140"/>
      <c r="R152" s="140"/>
      <c r="S152" s="140"/>
      <c r="T152" s="140" t="s">
        <v>105</v>
      </c>
      <c r="U152" s="140">
        <v>0</v>
      </c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</row>
    <row r="153" spans="1:49" outlineLevel="1">
      <c r="A153" s="165"/>
      <c r="B153" s="167"/>
      <c r="C153" s="171" t="s">
        <v>138</v>
      </c>
      <c r="D153" s="181"/>
      <c r="E153" s="176">
        <v>96</v>
      </c>
      <c r="F153" s="207"/>
      <c r="G153" s="146"/>
      <c r="H153" s="142"/>
      <c r="I153" s="207">
        <f t="shared" si="2"/>
        <v>0</v>
      </c>
      <c r="J153" s="143"/>
      <c r="K153" s="142"/>
      <c r="L153" s="140"/>
      <c r="M153" s="140"/>
      <c r="N153" s="140"/>
      <c r="O153" s="140"/>
      <c r="P153" s="140"/>
      <c r="Q153" s="140"/>
      <c r="R153" s="140"/>
      <c r="S153" s="140"/>
      <c r="T153" s="140" t="s">
        <v>105</v>
      </c>
      <c r="U153" s="140">
        <v>0</v>
      </c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</row>
    <row r="154" spans="1:49" outlineLevel="1">
      <c r="A154" s="165">
        <v>46</v>
      </c>
      <c r="B154" s="167" t="s">
        <v>222</v>
      </c>
      <c r="C154" s="170" t="s">
        <v>223</v>
      </c>
      <c r="D154" s="180" t="s">
        <v>103</v>
      </c>
      <c r="E154" s="161">
        <v>291.43599999999998</v>
      </c>
      <c r="F154" s="207"/>
      <c r="G154" s="146">
        <f>ROUND(E154*F154,2)</f>
        <v>0</v>
      </c>
      <c r="H154" s="256" t="s">
        <v>282</v>
      </c>
      <c r="I154" s="207">
        <f t="shared" si="2"/>
        <v>0</v>
      </c>
      <c r="J154" s="143"/>
      <c r="K154" s="142"/>
      <c r="L154" s="140"/>
      <c r="M154" s="140"/>
      <c r="N154" s="140"/>
      <c r="O154" s="140"/>
      <c r="P154" s="140"/>
      <c r="Q154" s="140"/>
      <c r="R154" s="140"/>
      <c r="S154" s="140"/>
      <c r="T154" s="140" t="s">
        <v>91</v>
      </c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</row>
    <row r="155" spans="1:49" outlineLevel="1">
      <c r="A155" s="165"/>
      <c r="B155" s="167"/>
      <c r="C155" s="171" t="s">
        <v>133</v>
      </c>
      <c r="D155" s="181"/>
      <c r="E155" s="176"/>
      <c r="F155" s="207"/>
      <c r="G155" s="146"/>
      <c r="H155" s="142"/>
      <c r="I155" s="207">
        <f t="shared" si="2"/>
        <v>0</v>
      </c>
      <c r="J155" s="143"/>
      <c r="K155" s="142"/>
      <c r="L155" s="140"/>
      <c r="M155" s="140"/>
      <c r="N155" s="140"/>
      <c r="O155" s="140"/>
      <c r="P155" s="140"/>
      <c r="Q155" s="140"/>
      <c r="R155" s="140"/>
      <c r="S155" s="140"/>
      <c r="T155" s="140" t="s">
        <v>105</v>
      </c>
      <c r="U155" s="140">
        <v>0</v>
      </c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</row>
    <row r="156" spans="1:49" outlineLevel="1">
      <c r="A156" s="165"/>
      <c r="B156" s="167"/>
      <c r="C156" s="171" t="s">
        <v>137</v>
      </c>
      <c r="D156" s="181"/>
      <c r="E156" s="176">
        <v>277.63</v>
      </c>
      <c r="F156" s="207"/>
      <c r="G156" s="146"/>
      <c r="H156" s="142"/>
      <c r="I156" s="207">
        <f t="shared" si="2"/>
        <v>0</v>
      </c>
      <c r="J156" s="143"/>
      <c r="K156" s="142"/>
      <c r="L156" s="140"/>
      <c r="M156" s="140"/>
      <c r="N156" s="140"/>
      <c r="O156" s="140"/>
      <c r="P156" s="140"/>
      <c r="Q156" s="140"/>
      <c r="R156" s="140"/>
      <c r="S156" s="140"/>
      <c r="T156" s="140" t="s">
        <v>105</v>
      </c>
      <c r="U156" s="140">
        <v>0</v>
      </c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</row>
    <row r="157" spans="1:49" outlineLevel="1">
      <c r="A157" s="165"/>
      <c r="B157" s="167"/>
      <c r="C157" s="171" t="s">
        <v>209</v>
      </c>
      <c r="D157" s="181"/>
      <c r="E157" s="176">
        <v>13.805999999999999</v>
      </c>
      <c r="F157" s="207"/>
      <c r="G157" s="146"/>
      <c r="H157" s="142"/>
      <c r="I157" s="207">
        <f t="shared" si="2"/>
        <v>0</v>
      </c>
      <c r="J157" s="143"/>
      <c r="K157" s="142"/>
      <c r="L157" s="140"/>
      <c r="M157" s="140"/>
      <c r="N157" s="140"/>
      <c r="O157" s="140"/>
      <c r="P157" s="140"/>
      <c r="Q157" s="140"/>
      <c r="R157" s="140"/>
      <c r="S157" s="140"/>
      <c r="T157" s="140" t="s">
        <v>105</v>
      </c>
      <c r="U157" s="140">
        <v>0</v>
      </c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</row>
    <row r="158" spans="1:49" outlineLevel="1">
      <c r="A158" s="165">
        <v>47</v>
      </c>
      <c r="B158" s="167" t="s">
        <v>224</v>
      </c>
      <c r="C158" s="170" t="s">
        <v>225</v>
      </c>
      <c r="D158" s="180" t="s">
        <v>121</v>
      </c>
      <c r="E158" s="161">
        <v>1.5</v>
      </c>
      <c r="F158" s="207"/>
      <c r="G158" s="146">
        <f>ROUND(E158*F158,2)</f>
        <v>0</v>
      </c>
      <c r="H158" s="256" t="s">
        <v>282</v>
      </c>
      <c r="I158" s="207">
        <f t="shared" si="2"/>
        <v>0</v>
      </c>
      <c r="J158" s="143"/>
      <c r="K158" s="142"/>
      <c r="L158" s="140"/>
      <c r="M158" s="140"/>
      <c r="N158" s="140"/>
      <c r="O158" s="140"/>
      <c r="P158" s="140"/>
      <c r="Q158" s="140"/>
      <c r="R158" s="140"/>
      <c r="S158" s="140"/>
      <c r="T158" s="140" t="s">
        <v>91</v>
      </c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</row>
    <row r="159" spans="1:49" outlineLevel="1">
      <c r="A159" s="165"/>
      <c r="B159" s="167"/>
      <c r="C159" s="171" t="s">
        <v>226</v>
      </c>
      <c r="D159" s="181"/>
      <c r="E159" s="176">
        <v>1.5</v>
      </c>
      <c r="F159" s="207"/>
      <c r="G159" s="146"/>
      <c r="H159" s="142"/>
      <c r="I159" s="207">
        <f t="shared" si="2"/>
        <v>0</v>
      </c>
      <c r="J159" s="143"/>
      <c r="K159" s="142"/>
      <c r="L159" s="140"/>
      <c r="M159" s="140"/>
      <c r="N159" s="140"/>
      <c r="O159" s="140"/>
      <c r="P159" s="140"/>
      <c r="Q159" s="140"/>
      <c r="R159" s="140"/>
      <c r="S159" s="140"/>
      <c r="T159" s="140" t="s">
        <v>105</v>
      </c>
      <c r="U159" s="140">
        <v>0</v>
      </c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</row>
    <row r="160" spans="1:49" ht="22.5" outlineLevel="1">
      <c r="A160" s="165">
        <v>48</v>
      </c>
      <c r="B160" s="167" t="s">
        <v>227</v>
      </c>
      <c r="C160" s="170" t="s">
        <v>228</v>
      </c>
      <c r="D160" s="180" t="s">
        <v>103</v>
      </c>
      <c r="E160" s="161">
        <v>320.57960000000003</v>
      </c>
      <c r="F160" s="207"/>
      <c r="G160" s="146">
        <f>ROUND(E160*F160,2)</f>
        <v>0</v>
      </c>
      <c r="H160" s="256" t="s">
        <v>280</v>
      </c>
      <c r="I160" s="207">
        <f t="shared" si="2"/>
        <v>0</v>
      </c>
      <c r="J160" s="143"/>
      <c r="K160" s="142"/>
      <c r="L160" s="140"/>
      <c r="M160" s="140"/>
      <c r="N160" s="140"/>
      <c r="O160" s="140"/>
      <c r="P160" s="140"/>
      <c r="Q160" s="140"/>
      <c r="R160" s="140"/>
      <c r="S160" s="140"/>
      <c r="T160" s="140" t="s">
        <v>91</v>
      </c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</row>
    <row r="161" spans="1:49" outlineLevel="1">
      <c r="A161" s="165"/>
      <c r="B161" s="167"/>
      <c r="C161" s="171" t="s">
        <v>229</v>
      </c>
      <c r="D161" s="181"/>
      <c r="E161" s="176"/>
      <c r="F161" s="207"/>
      <c r="G161" s="146"/>
      <c r="H161" s="142"/>
      <c r="I161" s="207">
        <f t="shared" si="2"/>
        <v>0</v>
      </c>
      <c r="J161" s="143"/>
      <c r="K161" s="142"/>
      <c r="L161" s="140"/>
      <c r="M161" s="140"/>
      <c r="N161" s="140"/>
      <c r="O161" s="140"/>
      <c r="P161" s="140"/>
      <c r="Q161" s="140"/>
      <c r="R161" s="140"/>
      <c r="S161" s="140"/>
      <c r="T161" s="140" t="s">
        <v>105</v>
      </c>
      <c r="U161" s="140">
        <v>0</v>
      </c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</row>
    <row r="162" spans="1:49" outlineLevel="1">
      <c r="A162" s="165"/>
      <c r="B162" s="167"/>
      <c r="C162" s="171" t="s">
        <v>133</v>
      </c>
      <c r="D162" s="181"/>
      <c r="E162" s="176"/>
      <c r="F162" s="207"/>
      <c r="G162" s="146"/>
      <c r="H162" s="142"/>
      <c r="I162" s="207">
        <f t="shared" si="2"/>
        <v>0</v>
      </c>
      <c r="J162" s="143"/>
      <c r="K162" s="142"/>
      <c r="L162" s="140"/>
      <c r="M162" s="140"/>
      <c r="N162" s="140"/>
      <c r="O162" s="140"/>
      <c r="P162" s="140"/>
      <c r="Q162" s="140"/>
      <c r="R162" s="140"/>
      <c r="S162" s="140"/>
      <c r="T162" s="140" t="s">
        <v>105</v>
      </c>
      <c r="U162" s="140">
        <v>0</v>
      </c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</row>
    <row r="163" spans="1:49" outlineLevel="1">
      <c r="A163" s="165"/>
      <c r="B163" s="167"/>
      <c r="C163" s="163" t="s">
        <v>126</v>
      </c>
      <c r="D163" s="189"/>
      <c r="E163" s="188"/>
      <c r="F163" s="207"/>
      <c r="G163" s="146"/>
      <c r="H163" s="142"/>
      <c r="I163" s="207">
        <f t="shared" si="2"/>
        <v>0</v>
      </c>
      <c r="J163" s="143"/>
      <c r="K163" s="142"/>
      <c r="L163" s="140"/>
      <c r="M163" s="140"/>
      <c r="N163" s="140"/>
      <c r="O163" s="140"/>
      <c r="P163" s="140"/>
      <c r="Q163" s="140"/>
      <c r="R163" s="140"/>
      <c r="S163" s="140"/>
      <c r="T163" s="140" t="s">
        <v>105</v>
      </c>
      <c r="U163" s="140">
        <v>2</v>
      </c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</row>
    <row r="164" spans="1:49" outlineLevel="1">
      <c r="A164" s="165"/>
      <c r="B164" s="167"/>
      <c r="C164" s="164" t="s">
        <v>127</v>
      </c>
      <c r="D164" s="189"/>
      <c r="E164" s="188">
        <v>277.63</v>
      </c>
      <c r="F164" s="207"/>
      <c r="G164" s="146"/>
      <c r="H164" s="142"/>
      <c r="I164" s="207">
        <f t="shared" si="2"/>
        <v>0</v>
      </c>
      <c r="J164" s="143"/>
      <c r="K164" s="142"/>
      <c r="L164" s="140"/>
      <c r="M164" s="140"/>
      <c r="N164" s="140"/>
      <c r="O164" s="140"/>
      <c r="P164" s="140"/>
      <c r="Q164" s="140"/>
      <c r="R164" s="140"/>
      <c r="S164" s="140"/>
      <c r="T164" s="140" t="s">
        <v>105</v>
      </c>
      <c r="U164" s="140">
        <v>2</v>
      </c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</row>
    <row r="165" spans="1:49" outlineLevel="1">
      <c r="A165" s="165"/>
      <c r="B165" s="167"/>
      <c r="C165" s="164" t="s">
        <v>230</v>
      </c>
      <c r="D165" s="189"/>
      <c r="E165" s="188">
        <v>13.805999999999999</v>
      </c>
      <c r="F165" s="207"/>
      <c r="G165" s="146"/>
      <c r="H165" s="142"/>
      <c r="I165" s="207">
        <f t="shared" si="2"/>
        <v>0</v>
      </c>
      <c r="J165" s="143"/>
      <c r="K165" s="142"/>
      <c r="L165" s="140"/>
      <c r="M165" s="140"/>
      <c r="N165" s="140"/>
      <c r="O165" s="140"/>
      <c r="P165" s="140"/>
      <c r="Q165" s="140"/>
      <c r="R165" s="140"/>
      <c r="S165" s="140"/>
      <c r="T165" s="140" t="s">
        <v>105</v>
      </c>
      <c r="U165" s="140">
        <v>2</v>
      </c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</row>
    <row r="166" spans="1:49" outlineLevel="1">
      <c r="A166" s="165"/>
      <c r="B166" s="167"/>
      <c r="C166" s="163" t="s">
        <v>129</v>
      </c>
      <c r="D166" s="189"/>
      <c r="E166" s="188"/>
      <c r="F166" s="207"/>
      <c r="G166" s="146"/>
      <c r="H166" s="142"/>
      <c r="I166" s="207">
        <f t="shared" si="2"/>
        <v>0</v>
      </c>
      <c r="J166" s="143"/>
      <c r="K166" s="142"/>
      <c r="L166" s="140"/>
      <c r="M166" s="140"/>
      <c r="N166" s="140"/>
      <c r="O166" s="140"/>
      <c r="P166" s="140"/>
      <c r="Q166" s="140"/>
      <c r="R166" s="140"/>
      <c r="S166" s="140"/>
      <c r="T166" s="140" t="s">
        <v>105</v>
      </c>
      <c r="U166" s="140">
        <v>0</v>
      </c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</row>
    <row r="167" spans="1:49" outlineLevel="1">
      <c r="A167" s="165"/>
      <c r="B167" s="167"/>
      <c r="C167" s="171" t="s">
        <v>231</v>
      </c>
      <c r="D167" s="181"/>
      <c r="E167" s="176">
        <v>320.57960000000003</v>
      </c>
      <c r="F167" s="207"/>
      <c r="G167" s="146"/>
      <c r="H167" s="142"/>
      <c r="I167" s="207">
        <f t="shared" si="2"/>
        <v>0</v>
      </c>
      <c r="J167" s="143"/>
      <c r="K167" s="142"/>
      <c r="L167" s="140"/>
      <c r="M167" s="140"/>
      <c r="N167" s="140"/>
      <c r="O167" s="140"/>
      <c r="P167" s="140"/>
      <c r="Q167" s="140"/>
      <c r="R167" s="140"/>
      <c r="S167" s="140"/>
      <c r="T167" s="140" t="s">
        <v>105</v>
      </c>
      <c r="U167" s="140">
        <v>0</v>
      </c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</row>
    <row r="168" spans="1:49" ht="22.5" outlineLevel="1">
      <c r="A168" s="165">
        <v>49</v>
      </c>
      <c r="B168" s="167" t="s">
        <v>232</v>
      </c>
      <c r="C168" s="170" t="s">
        <v>233</v>
      </c>
      <c r="D168" s="180" t="s">
        <v>103</v>
      </c>
      <c r="E168" s="161">
        <v>110.8536</v>
      </c>
      <c r="F168" s="207"/>
      <c r="G168" s="146">
        <f>ROUND(E168*F168,2)</f>
        <v>0</v>
      </c>
      <c r="H168" s="256" t="s">
        <v>280</v>
      </c>
      <c r="I168" s="207">
        <f t="shared" si="2"/>
        <v>0</v>
      </c>
      <c r="J168" s="143"/>
      <c r="K168" s="142"/>
      <c r="L168" s="140"/>
      <c r="M168" s="140"/>
      <c r="N168" s="140"/>
      <c r="O168" s="140"/>
      <c r="P168" s="140"/>
      <c r="Q168" s="140"/>
      <c r="R168" s="140"/>
      <c r="S168" s="140"/>
      <c r="T168" s="140" t="s">
        <v>91</v>
      </c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</row>
    <row r="169" spans="1:49" outlineLevel="1">
      <c r="A169" s="165"/>
      <c r="B169" s="167"/>
      <c r="C169" s="171" t="s">
        <v>229</v>
      </c>
      <c r="D169" s="181"/>
      <c r="E169" s="176"/>
      <c r="F169" s="207"/>
      <c r="G169" s="146"/>
      <c r="H169" s="142"/>
      <c r="I169" s="207">
        <f t="shared" si="2"/>
        <v>0</v>
      </c>
      <c r="J169" s="143"/>
      <c r="K169" s="142"/>
      <c r="L169" s="140"/>
      <c r="M169" s="140"/>
      <c r="N169" s="140"/>
      <c r="O169" s="140"/>
      <c r="P169" s="140"/>
      <c r="Q169" s="140"/>
      <c r="R169" s="140"/>
      <c r="S169" s="140"/>
      <c r="T169" s="140" t="s">
        <v>105</v>
      </c>
      <c r="U169" s="140">
        <v>0</v>
      </c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</row>
    <row r="170" spans="1:49" outlineLevel="1">
      <c r="A170" s="165"/>
      <c r="B170" s="167"/>
      <c r="C170" s="171" t="s">
        <v>133</v>
      </c>
      <c r="D170" s="181"/>
      <c r="E170" s="176"/>
      <c r="F170" s="207"/>
      <c r="G170" s="146"/>
      <c r="H170" s="142"/>
      <c r="I170" s="207">
        <f t="shared" si="2"/>
        <v>0</v>
      </c>
      <c r="J170" s="143"/>
      <c r="K170" s="142"/>
      <c r="L170" s="140"/>
      <c r="M170" s="140"/>
      <c r="N170" s="140"/>
      <c r="O170" s="140"/>
      <c r="P170" s="140"/>
      <c r="Q170" s="140"/>
      <c r="R170" s="140"/>
      <c r="S170" s="140"/>
      <c r="T170" s="140" t="s">
        <v>105</v>
      </c>
      <c r="U170" s="140">
        <v>0</v>
      </c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</row>
    <row r="171" spans="1:49" outlineLevel="1">
      <c r="A171" s="165"/>
      <c r="B171" s="167"/>
      <c r="C171" s="163" t="s">
        <v>126</v>
      </c>
      <c r="D171" s="189"/>
      <c r="E171" s="188"/>
      <c r="F171" s="207"/>
      <c r="G171" s="146"/>
      <c r="H171" s="142"/>
      <c r="I171" s="207">
        <f t="shared" si="2"/>
        <v>0</v>
      </c>
      <c r="J171" s="143"/>
      <c r="K171" s="142"/>
      <c r="L171" s="140"/>
      <c r="M171" s="140"/>
      <c r="N171" s="140"/>
      <c r="O171" s="140"/>
      <c r="P171" s="140"/>
      <c r="Q171" s="140"/>
      <c r="R171" s="140"/>
      <c r="S171" s="140"/>
      <c r="T171" s="140" t="s">
        <v>105</v>
      </c>
      <c r="U171" s="140">
        <v>2</v>
      </c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</row>
    <row r="172" spans="1:49" outlineLevel="1">
      <c r="A172" s="165"/>
      <c r="B172" s="167"/>
      <c r="C172" s="164" t="s">
        <v>128</v>
      </c>
      <c r="D172" s="189"/>
      <c r="E172" s="188">
        <v>96</v>
      </c>
      <c r="F172" s="207"/>
      <c r="G172" s="146"/>
      <c r="H172" s="142"/>
      <c r="I172" s="207">
        <f t="shared" si="2"/>
        <v>0</v>
      </c>
      <c r="J172" s="143"/>
      <c r="K172" s="142"/>
      <c r="L172" s="140"/>
      <c r="M172" s="140"/>
      <c r="N172" s="140"/>
      <c r="O172" s="140"/>
      <c r="P172" s="140"/>
      <c r="Q172" s="140"/>
      <c r="R172" s="140"/>
      <c r="S172" s="140"/>
      <c r="T172" s="140" t="s">
        <v>105</v>
      </c>
      <c r="U172" s="140">
        <v>2</v>
      </c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</row>
    <row r="173" spans="1:49" outlineLevel="1">
      <c r="A173" s="165"/>
      <c r="B173" s="167"/>
      <c r="C173" s="164" t="s">
        <v>234</v>
      </c>
      <c r="D173" s="189"/>
      <c r="E173" s="188">
        <v>4.7759999999999998</v>
      </c>
      <c r="F173" s="207"/>
      <c r="G173" s="146"/>
      <c r="H173" s="142"/>
      <c r="I173" s="207">
        <f t="shared" si="2"/>
        <v>0</v>
      </c>
      <c r="J173" s="143"/>
      <c r="K173" s="142"/>
      <c r="L173" s="140"/>
      <c r="M173" s="140"/>
      <c r="N173" s="140"/>
      <c r="O173" s="140"/>
      <c r="P173" s="140"/>
      <c r="Q173" s="140"/>
      <c r="R173" s="140"/>
      <c r="S173" s="140"/>
      <c r="T173" s="140" t="s">
        <v>105</v>
      </c>
      <c r="U173" s="140">
        <v>2</v>
      </c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</row>
    <row r="174" spans="1:49" outlineLevel="1">
      <c r="A174" s="165"/>
      <c r="B174" s="167"/>
      <c r="C174" s="163" t="s">
        <v>129</v>
      </c>
      <c r="D174" s="189"/>
      <c r="E174" s="188"/>
      <c r="F174" s="207"/>
      <c r="G174" s="146"/>
      <c r="H174" s="142"/>
      <c r="I174" s="207">
        <f t="shared" si="2"/>
        <v>0</v>
      </c>
      <c r="J174" s="143"/>
      <c r="K174" s="142"/>
      <c r="L174" s="140"/>
      <c r="M174" s="140"/>
      <c r="N174" s="140"/>
      <c r="O174" s="140"/>
      <c r="P174" s="140"/>
      <c r="Q174" s="140"/>
      <c r="R174" s="140"/>
      <c r="S174" s="140"/>
      <c r="T174" s="140" t="s">
        <v>105</v>
      </c>
      <c r="U174" s="140">
        <v>0</v>
      </c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</row>
    <row r="175" spans="1:49" outlineLevel="1">
      <c r="A175" s="165"/>
      <c r="B175" s="167"/>
      <c r="C175" s="171" t="s">
        <v>235</v>
      </c>
      <c r="D175" s="181"/>
      <c r="E175" s="176">
        <v>110.8536</v>
      </c>
      <c r="F175" s="207"/>
      <c r="G175" s="146"/>
      <c r="H175" s="142"/>
      <c r="I175" s="207">
        <f t="shared" si="2"/>
        <v>0</v>
      </c>
      <c r="J175" s="143"/>
      <c r="K175" s="142"/>
      <c r="L175" s="140"/>
      <c r="M175" s="140"/>
      <c r="N175" s="140"/>
      <c r="O175" s="140"/>
      <c r="P175" s="140"/>
      <c r="Q175" s="140"/>
      <c r="R175" s="140"/>
      <c r="S175" s="140"/>
      <c r="T175" s="140" t="s">
        <v>105</v>
      </c>
      <c r="U175" s="140">
        <v>0</v>
      </c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</row>
    <row r="176" spans="1:49" outlineLevel="1">
      <c r="A176" s="165">
        <v>50</v>
      </c>
      <c r="B176" s="167" t="s">
        <v>236</v>
      </c>
      <c r="C176" s="170" t="s">
        <v>237</v>
      </c>
      <c r="D176" s="180" t="s">
        <v>0</v>
      </c>
      <c r="E176" s="161">
        <v>0.78</v>
      </c>
      <c r="F176" s="207"/>
      <c r="G176" s="146">
        <f>ROUND(E176*F176,2)</f>
        <v>0</v>
      </c>
      <c r="H176" s="256" t="s">
        <v>282</v>
      </c>
      <c r="I176" s="207">
        <f t="shared" si="2"/>
        <v>0</v>
      </c>
      <c r="J176" s="143"/>
      <c r="K176" s="142"/>
      <c r="L176" s="140"/>
      <c r="M176" s="140"/>
      <c r="N176" s="140"/>
      <c r="O176" s="140"/>
      <c r="P176" s="140"/>
      <c r="Q176" s="140"/>
      <c r="R176" s="140"/>
      <c r="S176" s="140"/>
      <c r="T176" s="140" t="s">
        <v>91</v>
      </c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</row>
    <row r="177" spans="1:49">
      <c r="A177" s="166" t="s">
        <v>86</v>
      </c>
      <c r="B177" s="168" t="s">
        <v>68</v>
      </c>
      <c r="C177" s="172" t="s">
        <v>69</v>
      </c>
      <c r="D177" s="182"/>
      <c r="E177" s="162"/>
      <c r="F177" s="208"/>
      <c r="G177" s="147">
        <f>SUMIF(T178:T183,"&lt;&gt;NOR",G178:G183)</f>
        <v>0</v>
      </c>
      <c r="H177" s="258"/>
      <c r="I177" s="208">
        <f t="shared" si="2"/>
        <v>0</v>
      </c>
      <c r="J177" s="145"/>
      <c r="K177" s="144"/>
      <c r="T177" t="s">
        <v>87</v>
      </c>
    </row>
    <row r="178" spans="1:49" outlineLevel="1">
      <c r="A178" s="165">
        <v>51</v>
      </c>
      <c r="B178" s="167" t="s">
        <v>238</v>
      </c>
      <c r="C178" s="170" t="s">
        <v>239</v>
      </c>
      <c r="D178" s="180" t="s">
        <v>103</v>
      </c>
      <c r="E178" s="161">
        <v>1618.5100000000002</v>
      </c>
      <c r="F178" s="207"/>
      <c r="G178" s="146">
        <f>ROUND(E178*F178,2)</f>
        <v>0</v>
      </c>
      <c r="H178" s="256" t="s">
        <v>282</v>
      </c>
      <c r="I178" s="207">
        <f t="shared" si="2"/>
        <v>0</v>
      </c>
      <c r="J178" s="143"/>
      <c r="K178" s="142"/>
      <c r="L178" s="140"/>
      <c r="M178" s="140"/>
      <c r="N178" s="140"/>
      <c r="O178" s="140"/>
      <c r="P178" s="140"/>
      <c r="Q178" s="140"/>
      <c r="R178" s="140"/>
      <c r="S178" s="140"/>
      <c r="T178" s="140" t="s">
        <v>91</v>
      </c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</row>
    <row r="179" spans="1:49" outlineLevel="1">
      <c r="A179" s="165"/>
      <c r="B179" s="167"/>
      <c r="C179" s="171" t="s">
        <v>240</v>
      </c>
      <c r="D179" s="181"/>
      <c r="E179" s="176">
        <v>373.63</v>
      </c>
      <c r="F179" s="207"/>
      <c r="G179" s="146"/>
      <c r="H179" s="142"/>
      <c r="I179" s="207">
        <f t="shared" si="2"/>
        <v>0</v>
      </c>
      <c r="J179" s="143"/>
      <c r="K179" s="142"/>
      <c r="L179" s="140"/>
      <c r="M179" s="140"/>
      <c r="N179" s="140"/>
      <c r="O179" s="140"/>
      <c r="P179" s="140"/>
      <c r="Q179" s="140"/>
      <c r="R179" s="140"/>
      <c r="S179" s="140"/>
      <c r="T179" s="140" t="s">
        <v>105</v>
      </c>
      <c r="U179" s="140">
        <v>0</v>
      </c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</row>
    <row r="180" spans="1:49" outlineLevel="1">
      <c r="A180" s="165"/>
      <c r="B180" s="167"/>
      <c r="C180" s="171" t="s">
        <v>241</v>
      </c>
      <c r="D180" s="181"/>
      <c r="E180" s="176">
        <v>1244.8800000000001</v>
      </c>
      <c r="F180" s="207"/>
      <c r="G180" s="146"/>
      <c r="H180" s="142"/>
      <c r="I180" s="207">
        <f t="shared" si="2"/>
        <v>0</v>
      </c>
      <c r="J180" s="143"/>
      <c r="K180" s="142"/>
      <c r="L180" s="140"/>
      <c r="M180" s="140"/>
      <c r="N180" s="140"/>
      <c r="O180" s="140"/>
      <c r="P180" s="140"/>
      <c r="Q180" s="140"/>
      <c r="R180" s="140"/>
      <c r="S180" s="140"/>
      <c r="T180" s="140" t="s">
        <v>105</v>
      </c>
      <c r="U180" s="140">
        <v>0</v>
      </c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</row>
    <row r="181" spans="1:49" outlineLevel="1">
      <c r="A181" s="165">
        <v>52</v>
      </c>
      <c r="B181" s="167" t="s">
        <v>242</v>
      </c>
      <c r="C181" s="170" t="s">
        <v>243</v>
      </c>
      <c r="D181" s="180" t="s">
        <v>103</v>
      </c>
      <c r="E181" s="161">
        <v>1618.5100000000002</v>
      </c>
      <c r="F181" s="207"/>
      <c r="G181" s="146">
        <f>ROUND(E181*F181,2)</f>
        <v>0</v>
      </c>
      <c r="H181" s="256" t="s">
        <v>282</v>
      </c>
      <c r="I181" s="207">
        <f t="shared" si="2"/>
        <v>0</v>
      </c>
      <c r="J181" s="143"/>
      <c r="K181" s="142"/>
      <c r="L181" s="140"/>
      <c r="M181" s="140"/>
      <c r="N181" s="140"/>
      <c r="O181" s="140"/>
      <c r="P181" s="140"/>
      <c r="Q181" s="140"/>
      <c r="R181" s="140"/>
      <c r="S181" s="140"/>
      <c r="T181" s="140" t="s">
        <v>91</v>
      </c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</row>
    <row r="182" spans="1:49" outlineLevel="1">
      <c r="A182" s="165"/>
      <c r="B182" s="167"/>
      <c r="C182" s="171" t="s">
        <v>240</v>
      </c>
      <c r="D182" s="181"/>
      <c r="E182" s="176">
        <v>373.63</v>
      </c>
      <c r="F182" s="207"/>
      <c r="G182" s="146"/>
      <c r="H182" s="256"/>
      <c r="I182" s="207">
        <f t="shared" si="2"/>
        <v>0</v>
      </c>
      <c r="J182" s="143"/>
      <c r="K182" s="142"/>
      <c r="L182" s="140"/>
      <c r="M182" s="140"/>
      <c r="N182" s="140"/>
      <c r="O182" s="140"/>
      <c r="P182" s="140"/>
      <c r="Q182" s="140"/>
      <c r="R182" s="140"/>
      <c r="S182" s="140"/>
      <c r="T182" s="140" t="s">
        <v>105</v>
      </c>
      <c r="U182" s="140">
        <v>0</v>
      </c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</row>
    <row r="183" spans="1:49" outlineLevel="1">
      <c r="A183" s="209"/>
      <c r="B183" s="210"/>
      <c r="C183" s="202" t="s">
        <v>241</v>
      </c>
      <c r="D183" s="204"/>
      <c r="E183" s="203">
        <v>1244.8800000000001</v>
      </c>
      <c r="F183" s="211"/>
      <c r="G183" s="211"/>
      <c r="H183" s="259"/>
      <c r="I183" s="211">
        <f t="shared" si="2"/>
        <v>0</v>
      </c>
      <c r="J183" s="213"/>
      <c r="K183" s="212"/>
      <c r="L183" s="140"/>
      <c r="M183" s="140"/>
      <c r="N183" s="140"/>
      <c r="O183" s="140"/>
      <c r="P183" s="140"/>
      <c r="Q183" s="140"/>
      <c r="R183" s="140"/>
      <c r="S183" s="140"/>
      <c r="T183" s="140" t="s">
        <v>105</v>
      </c>
      <c r="U183" s="140">
        <v>0</v>
      </c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</row>
    <row r="184" spans="1:49">
      <c r="B184" s="158" t="s">
        <v>109</v>
      </c>
      <c r="C184" s="173" t="s">
        <v>109</v>
      </c>
      <c r="D184" s="159"/>
      <c r="E184" s="177"/>
      <c r="F184" s="6"/>
      <c r="G184" s="6"/>
      <c r="H184" s="159"/>
      <c r="I184" s="6"/>
      <c r="J184" s="6"/>
      <c r="K184" s="6"/>
      <c r="R184">
        <v>15</v>
      </c>
      <c r="S184">
        <v>21</v>
      </c>
    </row>
    <row r="185" spans="1:49">
      <c r="A185" s="169"/>
      <c r="B185" s="197" t="s">
        <v>28</v>
      </c>
      <c r="C185" s="174" t="s">
        <v>109</v>
      </c>
      <c r="D185" s="183"/>
      <c r="E185" s="178"/>
      <c r="F185" s="153"/>
      <c r="G185" s="154">
        <f>G8+G14+G17+G40+G63+G66+G79+G120+G123+G129+G133+G177</f>
        <v>0</v>
      </c>
      <c r="H185" s="159"/>
      <c r="I185" s="6"/>
      <c r="J185" s="6"/>
      <c r="K185" s="6"/>
      <c r="R185" t="e">
        <f>SUMIF(#REF!,R184,G7:G183)</f>
        <v>#REF!</v>
      </c>
      <c r="S185" t="e">
        <f>SUMIF(#REF!,S184,G7:G183)</f>
        <v>#REF!</v>
      </c>
      <c r="T185" t="s">
        <v>244</v>
      </c>
    </row>
  </sheetData>
  <sheetProtection password="CCE1" sheet="1" objects="1" scenarios="1"/>
  <protectedRanges>
    <protectedRange sqref="F9:F183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65" orientation="landscape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Normal="100" workbookViewId="0">
      <selection activeCell="F48" sqref="F48"/>
    </sheetView>
  </sheetViews>
  <sheetFormatPr defaultRowHeight="12.75"/>
  <cols>
    <col min="1" max="1" width="5.5703125" customWidth="1"/>
    <col min="2" max="2" width="13.28515625" customWidth="1"/>
    <col min="3" max="3" width="72" customWidth="1"/>
    <col min="5" max="5" width="9.140625" style="250"/>
    <col min="6" max="6" width="15" style="251" customWidth="1"/>
    <col min="7" max="7" width="9.140625" style="251"/>
    <col min="8" max="8" width="9.140625" style="184"/>
  </cols>
  <sheetData>
    <row r="1" spans="1:8" ht="15.75">
      <c r="A1" s="314" t="s">
        <v>283</v>
      </c>
      <c r="B1" s="314"/>
      <c r="C1" s="314"/>
      <c r="D1" s="314"/>
      <c r="E1" s="314"/>
      <c r="F1" s="314"/>
      <c r="G1" s="314"/>
      <c r="H1"/>
    </row>
    <row r="2" spans="1:8">
      <c r="A2" s="214" t="s">
        <v>72</v>
      </c>
      <c r="B2" s="215"/>
      <c r="C2" s="323" t="s">
        <v>248</v>
      </c>
      <c r="D2" s="324"/>
      <c r="E2" s="324"/>
      <c r="F2" s="324"/>
      <c r="G2" s="325"/>
      <c r="H2"/>
    </row>
    <row r="3" spans="1:8">
      <c r="A3" s="214" t="s">
        <v>7</v>
      </c>
      <c r="B3" s="215"/>
      <c r="C3" s="323" t="s">
        <v>250</v>
      </c>
      <c r="D3" s="324"/>
      <c r="E3" s="324"/>
      <c r="F3" s="324"/>
      <c r="G3" s="325"/>
      <c r="H3"/>
    </row>
    <row r="4" spans="1:8">
      <c r="A4" s="214" t="s">
        <v>8</v>
      </c>
      <c r="B4" s="215"/>
      <c r="C4" s="323" t="s">
        <v>249</v>
      </c>
      <c r="D4" s="324"/>
      <c r="E4" s="324"/>
      <c r="F4" s="324"/>
      <c r="G4" s="325"/>
      <c r="H4"/>
    </row>
    <row r="5" spans="1:8" ht="13.5" thickBot="1">
      <c r="A5" s="157"/>
      <c r="B5" s="158"/>
      <c r="C5" s="158"/>
      <c r="D5" s="184"/>
      <c r="E5" s="160"/>
      <c r="F5"/>
      <c r="G5"/>
      <c r="H5"/>
    </row>
    <row r="6" spans="1:8" ht="26.25" thickBot="1">
      <c r="A6" s="216" t="s">
        <v>79</v>
      </c>
      <c r="B6" s="217" t="s">
        <v>80</v>
      </c>
      <c r="C6" s="218" t="s">
        <v>81</v>
      </c>
      <c r="D6" s="219" t="s">
        <v>82</v>
      </c>
      <c r="E6" s="220" t="s">
        <v>83</v>
      </c>
      <c r="F6" s="221" t="s">
        <v>84</v>
      </c>
      <c r="G6" s="222" t="s">
        <v>255</v>
      </c>
      <c r="H6" s="223" t="s">
        <v>85</v>
      </c>
    </row>
    <row r="7" spans="1:8">
      <c r="A7" s="224"/>
      <c r="B7" s="225" t="s">
        <v>256</v>
      </c>
      <c r="C7" s="326" t="s">
        <v>257</v>
      </c>
      <c r="D7" s="327"/>
      <c r="E7" s="328"/>
      <c r="F7" s="329"/>
      <c r="G7" s="329"/>
      <c r="H7" s="226"/>
    </row>
    <row r="8" spans="1:8">
      <c r="A8" s="227" t="s">
        <v>86</v>
      </c>
      <c r="B8" s="228" t="s">
        <v>70</v>
      </c>
      <c r="C8" s="229" t="s">
        <v>26</v>
      </c>
      <c r="D8" s="230"/>
      <c r="E8" s="231"/>
      <c r="F8" s="232">
        <f>SUM(G9:G13)</f>
        <v>0</v>
      </c>
      <c r="G8" s="233"/>
      <c r="H8" s="234"/>
    </row>
    <row r="9" spans="1:8">
      <c r="A9" s="235">
        <v>1</v>
      </c>
      <c r="B9" s="236" t="s">
        <v>258</v>
      </c>
      <c r="C9" s="170" t="s">
        <v>259</v>
      </c>
      <c r="D9" s="237" t="s">
        <v>260</v>
      </c>
      <c r="E9" s="238">
        <v>1</v>
      </c>
      <c r="F9" s="239"/>
      <c r="G9" s="238">
        <f>ROUND(E9*F9,2)</f>
        <v>0</v>
      </c>
      <c r="H9" s="240" t="s">
        <v>282</v>
      </c>
    </row>
    <row r="10" spans="1:8">
      <c r="A10" s="235">
        <v>2</v>
      </c>
      <c r="B10" s="236" t="s">
        <v>261</v>
      </c>
      <c r="C10" s="170" t="s">
        <v>262</v>
      </c>
      <c r="D10" s="237" t="s">
        <v>260</v>
      </c>
      <c r="E10" s="238">
        <v>1</v>
      </c>
      <c r="F10" s="239"/>
      <c r="G10" s="238">
        <f>ROUND(E10*F10,2)</f>
        <v>0</v>
      </c>
      <c r="H10" s="240" t="s">
        <v>282</v>
      </c>
    </row>
    <row r="11" spans="1:8" ht="36" customHeight="1">
      <c r="A11" s="235"/>
      <c r="B11" s="236"/>
      <c r="C11" s="318" t="s">
        <v>263</v>
      </c>
      <c r="D11" s="319"/>
      <c r="E11" s="320"/>
      <c r="F11" s="321"/>
      <c r="G11" s="322"/>
      <c r="H11" s="240"/>
    </row>
    <row r="12" spans="1:8">
      <c r="A12" s="235">
        <v>3</v>
      </c>
      <c r="B12" s="236" t="s">
        <v>264</v>
      </c>
      <c r="C12" s="170" t="s">
        <v>265</v>
      </c>
      <c r="D12" s="237" t="s">
        <v>260</v>
      </c>
      <c r="E12" s="238">
        <v>1</v>
      </c>
      <c r="F12" s="239"/>
      <c r="G12" s="238">
        <f>ROUND(E12*F12,2)</f>
        <v>0</v>
      </c>
      <c r="H12" s="240" t="s">
        <v>282</v>
      </c>
    </row>
    <row r="13" spans="1:8" ht="24.75" customHeight="1">
      <c r="A13" s="235"/>
      <c r="B13" s="236"/>
      <c r="C13" s="318" t="s">
        <v>266</v>
      </c>
      <c r="D13" s="319"/>
      <c r="E13" s="320"/>
      <c r="F13" s="321"/>
      <c r="G13" s="322"/>
      <c r="H13" s="240"/>
    </row>
    <row r="14" spans="1:8">
      <c r="A14" s="227" t="s">
        <v>86</v>
      </c>
      <c r="B14" s="228" t="s">
        <v>71</v>
      </c>
      <c r="C14" s="229" t="s">
        <v>27</v>
      </c>
      <c r="D14" s="230"/>
      <c r="E14" s="231"/>
      <c r="F14" s="241">
        <f>SUM(G15:G24)</f>
        <v>0</v>
      </c>
      <c r="G14" s="242"/>
      <c r="H14" s="234"/>
    </row>
    <row r="15" spans="1:8" ht="22.5">
      <c r="A15" s="235">
        <v>4</v>
      </c>
      <c r="B15" s="236">
        <v>1</v>
      </c>
      <c r="C15" s="170" t="s">
        <v>267</v>
      </c>
      <c r="D15" s="237" t="s">
        <v>260</v>
      </c>
      <c r="E15" s="238">
        <v>1</v>
      </c>
      <c r="F15" s="239"/>
      <c r="G15" s="238">
        <f>ROUND(E15*F15,2)</f>
        <v>0</v>
      </c>
      <c r="H15" s="240" t="s">
        <v>268</v>
      </c>
    </row>
    <row r="16" spans="1:8">
      <c r="A16" s="235">
        <v>5</v>
      </c>
      <c r="B16" s="236" t="s">
        <v>269</v>
      </c>
      <c r="C16" s="170" t="s">
        <v>270</v>
      </c>
      <c r="D16" s="237" t="s">
        <v>260</v>
      </c>
      <c r="E16" s="238">
        <v>1</v>
      </c>
      <c r="F16" s="239"/>
      <c r="G16" s="238">
        <f>ROUND(E16*F16,2)</f>
        <v>0</v>
      </c>
      <c r="H16" s="240" t="s">
        <v>282</v>
      </c>
    </row>
    <row r="17" spans="1:8" ht="38.25" customHeight="1">
      <c r="A17" s="235"/>
      <c r="B17" s="236"/>
      <c r="C17" s="318" t="s">
        <v>271</v>
      </c>
      <c r="D17" s="319"/>
      <c r="E17" s="320"/>
      <c r="F17" s="321"/>
      <c r="G17" s="322"/>
      <c r="H17" s="240"/>
    </row>
    <row r="18" spans="1:8">
      <c r="A18" s="235">
        <v>6</v>
      </c>
      <c r="B18" s="236">
        <v>2</v>
      </c>
      <c r="C18" s="170" t="s">
        <v>272</v>
      </c>
      <c r="D18" s="237" t="s">
        <v>260</v>
      </c>
      <c r="E18" s="238">
        <v>1</v>
      </c>
      <c r="F18" s="239"/>
      <c r="G18" s="238">
        <f t="shared" ref="G18:G24" si="0">ROUND(E18*F18,2)</f>
        <v>0</v>
      </c>
      <c r="H18" s="240" t="s">
        <v>268</v>
      </c>
    </row>
    <row r="19" spans="1:8" ht="22.5">
      <c r="A19" s="235">
        <v>7</v>
      </c>
      <c r="B19" s="236">
        <v>3</v>
      </c>
      <c r="C19" s="170" t="s">
        <v>273</v>
      </c>
      <c r="D19" s="237" t="s">
        <v>90</v>
      </c>
      <c r="E19" s="238">
        <v>13</v>
      </c>
      <c r="F19" s="239"/>
      <c r="G19" s="238">
        <f t="shared" si="0"/>
        <v>0</v>
      </c>
      <c r="H19" s="240" t="s">
        <v>268</v>
      </c>
    </row>
    <row r="20" spans="1:8">
      <c r="A20" s="235">
        <v>8</v>
      </c>
      <c r="B20" s="236">
        <v>4</v>
      </c>
      <c r="C20" s="170" t="s">
        <v>274</v>
      </c>
      <c r="D20" s="237" t="s">
        <v>260</v>
      </c>
      <c r="E20" s="238">
        <v>1</v>
      </c>
      <c r="F20" s="239"/>
      <c r="G20" s="238">
        <f t="shared" si="0"/>
        <v>0</v>
      </c>
      <c r="H20" s="240" t="s">
        <v>268</v>
      </c>
    </row>
    <row r="21" spans="1:8" ht="22.5">
      <c r="A21" s="235">
        <v>9</v>
      </c>
      <c r="B21" s="236">
        <v>5</v>
      </c>
      <c r="C21" s="170" t="s">
        <v>275</v>
      </c>
      <c r="D21" s="237" t="s">
        <v>260</v>
      </c>
      <c r="E21" s="238">
        <v>1</v>
      </c>
      <c r="F21" s="239"/>
      <c r="G21" s="238">
        <f t="shared" si="0"/>
        <v>0</v>
      </c>
      <c r="H21" s="240" t="s">
        <v>268</v>
      </c>
    </row>
    <row r="22" spans="1:8" ht="33.75">
      <c r="A22" s="235">
        <v>10</v>
      </c>
      <c r="B22" s="236">
        <v>6</v>
      </c>
      <c r="C22" s="170" t="s">
        <v>276</v>
      </c>
      <c r="D22" s="237" t="s">
        <v>90</v>
      </c>
      <c r="E22" s="238">
        <v>5</v>
      </c>
      <c r="F22" s="239"/>
      <c r="G22" s="238">
        <f t="shared" si="0"/>
        <v>0</v>
      </c>
      <c r="H22" s="240" t="s">
        <v>268</v>
      </c>
    </row>
    <row r="23" spans="1:8">
      <c r="A23" s="235">
        <v>11</v>
      </c>
      <c r="B23" s="236">
        <v>7</v>
      </c>
      <c r="C23" s="170" t="s">
        <v>277</v>
      </c>
      <c r="D23" s="237" t="s">
        <v>260</v>
      </c>
      <c r="E23" s="238">
        <v>1</v>
      </c>
      <c r="F23" s="239"/>
      <c r="G23" s="238">
        <f t="shared" si="0"/>
        <v>0</v>
      </c>
      <c r="H23" s="240" t="s">
        <v>268</v>
      </c>
    </row>
    <row r="24" spans="1:8" ht="13.5" thickBot="1">
      <c r="A24" s="243">
        <v>12</v>
      </c>
      <c r="B24" s="244">
        <v>8</v>
      </c>
      <c r="C24" s="245" t="s">
        <v>278</v>
      </c>
      <c r="D24" s="246" t="s">
        <v>260</v>
      </c>
      <c r="E24" s="247">
        <v>1</v>
      </c>
      <c r="F24" s="248"/>
      <c r="G24" s="247">
        <f t="shared" si="0"/>
        <v>0</v>
      </c>
      <c r="H24" s="249" t="s">
        <v>268</v>
      </c>
    </row>
    <row r="25" spans="1:8" ht="13.5" thickBot="1"/>
    <row r="26" spans="1:8" ht="15.75" thickBot="1">
      <c r="C26" s="252" t="s">
        <v>279</v>
      </c>
      <c r="D26" s="253"/>
      <c r="E26" s="254"/>
      <c r="F26" s="255">
        <f>F14+F8</f>
        <v>0</v>
      </c>
    </row>
  </sheetData>
  <sheetProtection password="CCE1" sheet="1" objects="1" scenarios="1"/>
  <protectedRanges>
    <protectedRange sqref="F9:F10 F12 F15:F16 F18:F24" name="Oblast1"/>
  </protectedRanges>
  <mergeCells count="8">
    <mergeCell ref="C13:G13"/>
    <mergeCell ref="C17:G17"/>
    <mergeCell ref="A1:G1"/>
    <mergeCell ref="C2:G2"/>
    <mergeCell ref="C3:G3"/>
    <mergeCell ref="C4:G4"/>
    <mergeCell ref="C7:G7"/>
    <mergeCell ref="C11:G1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Stavba</vt:lpstr>
      <vt:lpstr>VzorPolozky</vt:lpstr>
      <vt:lpstr>Pol</vt:lpstr>
      <vt:lpstr>VN+ON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Pol!Názvy_tisku</vt:lpstr>
      <vt:lpstr>oadresa</vt:lpstr>
      <vt:lpstr>Stavba!Objednatel</vt:lpstr>
      <vt:lpstr>Stavba!Objekt</vt:lpstr>
      <vt:lpstr>Pol!Oblast_tisku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2021-03-11T10:29:07Z</cp:lastPrinted>
  <dcterms:created xsi:type="dcterms:W3CDTF">2009-04-08T07:15:50Z</dcterms:created>
  <dcterms:modified xsi:type="dcterms:W3CDTF">2021-03-17T08:31:25Z</dcterms:modified>
</cp:coreProperties>
</file>