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backupFile="1" codeName="ThisWorkbook" defaultThemeVersion="124226"/>
  <mc:AlternateContent xmlns:mc="http://schemas.openxmlformats.org/markup-compatibility/2006">
    <mc:Choice Requires="x15">
      <x15ac:absPath xmlns:x15ac="http://schemas.microsoft.com/office/spreadsheetml/2010/11/ac" url="D:\PODKLADY\MENDELU\Budova Q-odvětrávání WC 2-6NP_Goleš\Souhrnný rozpočet\"/>
    </mc:Choice>
  </mc:AlternateContent>
  <xr:revisionPtr revIDLastSave="0" documentId="13_ncr:1_{7230B0D7-4BBE-49B3-8060-92CE03855E85}" xr6:coauthVersionLast="45" xr6:coauthVersionMax="45" xr10:uidLastSave="{00000000-0000-0000-0000-000000000000}"/>
  <bookViews>
    <workbookView xWindow="-60" yWindow="-60" windowWidth="38520" windowHeight="21150" xr2:uid="{00000000-000D-0000-FFFF-FFFF00000000}"/>
  </bookViews>
  <sheets>
    <sheet name="Rekapitulace" sheetId="1" r:id="rId1"/>
    <sheet name="VzorPolozky" sheetId="10" state="hidden" r:id="rId2"/>
    <sheet name="VN+ON" sheetId="13" r:id="rId3"/>
    <sheet name="Stavební část" sheetId="12" r:id="rId4"/>
    <sheet name="VZT" sheetId="14" r:id="rId5"/>
    <sheet name="VZT-Podmínky nabídky" sheetId="15" r:id="rId6"/>
    <sheet name="EL-Parametry" sheetId="18" r:id="rId7"/>
    <sheet name="EL-Rekapitulace" sheetId="16" r:id="rId8"/>
    <sheet name="EL-Rozpočet" sheetId="17" r:id="rId9"/>
  </sheets>
  <externalReferences>
    <externalReference r:id="rId10"/>
  </externalReferences>
  <definedNames>
    <definedName name="CelkemDPHVypocet" localSheetId="0">Rekapitulace!$H$40</definedName>
    <definedName name="CenaCelkem">Rekapitulace!$G$29</definedName>
    <definedName name="CenaCelkemBezDPH">Rekapitulace!$G$28</definedName>
    <definedName name="CenaCelkemVypocet" localSheetId="0">Rekapitulace!$I$40</definedName>
    <definedName name="cisloobjektu">Rekapitulace!$C$3</definedName>
    <definedName name="CisloRozpoctu">'[1]Krycí list'!$C$2</definedName>
    <definedName name="CisloStavby" localSheetId="0">Rekapitulace!$C$2</definedName>
    <definedName name="cislostavby">'[1]Krycí list'!$A$7</definedName>
    <definedName name="CisloStavebnihoRozpoctu">Rekapitulace!$D$4</definedName>
    <definedName name="dadresa">Rekapitulace!$D$12:$G$12</definedName>
    <definedName name="DIČ" localSheetId="0">Rekapitulace!$I$12</definedName>
    <definedName name="dmisto">Rekapitulace!$D$13:$G$13</definedName>
    <definedName name="DPHSni">Rekapitulace!$G$24</definedName>
    <definedName name="DPHZakl">Rekapitulace!$G$26</definedName>
    <definedName name="dpsc" localSheetId="0">Rekapitulace!$C$13</definedName>
    <definedName name="IČO" localSheetId="0">Rekapitulace!$I$11</definedName>
    <definedName name="k_1">NA()</definedName>
    <definedName name="kk">"$#REF!.$J$4"</definedName>
    <definedName name="lg">"$#REF!.$J$5"</definedName>
    <definedName name="Mena">Rekapitulace!$J$29</definedName>
    <definedName name="MistoStavby">Rekapitulace!$D$4</definedName>
    <definedName name="nazevobjektu">Rekapitulace!$D$3</definedName>
    <definedName name="NazevRozpoctu">'[1]Krycí list'!$D$2</definedName>
    <definedName name="NazevStavby" localSheetId="0">Rekapitulace!$D$2</definedName>
    <definedName name="nazevstavby">'[1]Krycí list'!$C$7</definedName>
    <definedName name="NazevStavebnihoRozpoctu">Rekapitulace!$E$4</definedName>
    <definedName name="_xlnm.Print_Titles" localSheetId="3">'Stavební část'!$1:$8</definedName>
    <definedName name="_xlnm.Print_Titles" localSheetId="4">VZT!$1:$4</definedName>
    <definedName name="oadresa">Rekapitulace!$D$6</definedName>
    <definedName name="Objednatel" localSheetId="0">Rekapitulace!$D$5</definedName>
    <definedName name="Objekt" localSheetId="0">Rekapitulace!$B$38</definedName>
    <definedName name="_xlnm.Print_Area" localSheetId="6">'EL-Parametry'!$A$1:$B$34</definedName>
    <definedName name="_xlnm.Print_Area" localSheetId="7">'EL-Rekapitulace'!$A$1:$C$30</definedName>
    <definedName name="_xlnm.Print_Area" localSheetId="8">'EL-Rozpočet'!$A$1:$I$54</definedName>
    <definedName name="_xlnm.Print_Area" localSheetId="0">Rekapitulace!$B$1:$J$36</definedName>
    <definedName name="_xlnm.Print_Area" localSheetId="3">'Stavební část'!$A$1:$F$44</definedName>
    <definedName name="_xlnm.Print_Area" localSheetId="4">VZT!$A$1:$I$92</definedName>
    <definedName name="odic" localSheetId="0">Rekapitulace!$I$6</definedName>
    <definedName name="oico" localSheetId="0">Rekapitulace!$I$5</definedName>
    <definedName name="omisto" localSheetId="0">Rekapitulace!$D$7</definedName>
    <definedName name="onazev" localSheetId="0">Rekapitulace!$D$6</definedName>
    <definedName name="opsc" localSheetId="0">Rekapitulace!$C$7</definedName>
    <definedName name="padresa">Rekapitulace!$D$9</definedName>
    <definedName name="pdic">Rekapitulace!$I$9</definedName>
    <definedName name="pico">Rekapitulace!$I$8</definedName>
    <definedName name="pmisto">Rekapitulace!$D$10</definedName>
    <definedName name="PocetMJ">#REF!</definedName>
    <definedName name="PoptavkaID">Rekapitulace!$A$1</definedName>
    <definedName name="pPSC">Rekapitulace!$C$10</definedName>
    <definedName name="Print_Area">#REF!</definedName>
    <definedName name="Print_Area___0">"$bez.$#REF!$#REF!:$bez.$#REF!$#REF!"</definedName>
    <definedName name="Print_Titles">"$#REF!.$A$1:$#REF!.$IV$3"</definedName>
    <definedName name="Projektant">Rekapitulace!$D$8</definedName>
    <definedName name="SazbaDPH1" localSheetId="0">Rekapitulace!$E$23</definedName>
    <definedName name="SazbaDPH1">'[1]Krycí list'!$C$30</definedName>
    <definedName name="SazbaDPH2" localSheetId="0">Rekapitulace!$E$25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Rekapitulace!$D$14</definedName>
    <definedName name="Z_1E8618C1_1B4D_11D4_B32D_0050046A422B__wvu_PrintTitles">#REF!</definedName>
    <definedName name="Z_1E8618C1_1B4D_11D4_B32D_0050046A422B__wvu_PrintTitles___0">"$bez.$#REF!$#REF!:$bez.$#REF!$#REF!"</definedName>
    <definedName name="Z_1E8618C1_1B4D_11D4_B32D_0050046A422B__wvu_Rows">#REF!</definedName>
    <definedName name="Z_1E8618C1_1B4D_11D4_B32D_0050046A422B__wvu_Rows___0">"$bez.$#REF!$#REF!:$bez.$#REF!$#REF!"</definedName>
    <definedName name="Z_65AC2F60_1B4A_11D4_81C5_0050046A4233__wvu_PrintTitles">#REF!</definedName>
    <definedName name="Z_65AC2F60_1B4A_11D4_81C5_0050046A4233__wvu_PrintTitles___0">"$bez.$#REF!$#REF!:$bez.$#REF!$#REF!"</definedName>
    <definedName name="Z_65AC2F60_1B4A_11D4_81C5_0050046A4233__wvu_Rows">#REF!</definedName>
    <definedName name="Z_65AC2F60_1B4A_11D4_81C5_0050046A4233__wvu_Rows___0">"$bez.$#REF!$#REF!:$bez.$#REF!$#REF!"</definedName>
    <definedName name="Z_B7E7C763_C459_487D_8ABA_5CFDDFBD5A84_.wvu.Cols" localSheetId="0" hidden="1">Rekapitulace!$A:$A</definedName>
    <definedName name="Z_B7E7C763_C459_487D_8ABA_5CFDDFBD5A84_.wvu.PrintArea" localSheetId="0" hidden="1">Rekapitulace!$B$1:$J$36</definedName>
    <definedName name="ZakladDPHSni">Rekapitulace!$G$23</definedName>
    <definedName name="ZakladDPHSniVypocet" localSheetId="0">Rekapitulace!$F$40</definedName>
    <definedName name="ZakladDPHZakl">Rekapitulace!$G$25</definedName>
    <definedName name="ZakladDPHZaklVypocet" localSheetId="0">Rekapitulace!$G$40</definedName>
    <definedName name="Zaokrouhleni">Rekapitulace!$G$27</definedName>
    <definedName name="Zhotovitel">Rekapitulace!$D$11:$G$11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9" i="12" l="1"/>
  <c r="F18" i="12" s="1"/>
  <c r="G26" i="13" l="1"/>
  <c r="G27" i="13"/>
  <c r="G10" i="13"/>
  <c r="G12" i="13"/>
  <c r="I49" i="17" l="1"/>
  <c r="H49" i="17"/>
  <c r="F49" i="17"/>
  <c r="H48" i="17"/>
  <c r="F48" i="17"/>
  <c r="H46" i="17"/>
  <c r="F46" i="17"/>
  <c r="I46" i="17" s="1"/>
  <c r="I44" i="17"/>
  <c r="H44" i="17"/>
  <c r="F44" i="17"/>
  <c r="H43" i="17"/>
  <c r="F43" i="17"/>
  <c r="I43" i="17" s="1"/>
  <c r="H42" i="17"/>
  <c r="F42" i="17"/>
  <c r="H40" i="17"/>
  <c r="F40" i="17"/>
  <c r="I40" i="17" s="1"/>
  <c r="H39" i="17"/>
  <c r="F39" i="17"/>
  <c r="H38" i="17"/>
  <c r="F38" i="17"/>
  <c r="I38" i="17" s="1"/>
  <c r="H36" i="17"/>
  <c r="F36" i="17"/>
  <c r="I36" i="17" s="1"/>
  <c r="H34" i="17"/>
  <c r="F34" i="17"/>
  <c r="I34" i="17" s="1"/>
  <c r="H33" i="17"/>
  <c r="F33" i="17"/>
  <c r="H31" i="17"/>
  <c r="F31" i="17"/>
  <c r="I31" i="17" s="1"/>
  <c r="H30" i="17"/>
  <c r="F30" i="17"/>
  <c r="H28" i="17"/>
  <c r="F28" i="17"/>
  <c r="I28" i="17" s="1"/>
  <c r="H27" i="17"/>
  <c r="F27" i="17"/>
  <c r="H26" i="17"/>
  <c r="F26" i="17"/>
  <c r="I26" i="17" s="1"/>
  <c r="H24" i="17"/>
  <c r="F24" i="17"/>
  <c r="I24" i="17" s="1"/>
  <c r="H23" i="17"/>
  <c r="F23" i="17"/>
  <c r="I23" i="17" s="1"/>
  <c r="H22" i="17"/>
  <c r="F22" i="17"/>
  <c r="H20" i="17"/>
  <c r="F20" i="17"/>
  <c r="I20" i="17" s="1"/>
  <c r="H18" i="17"/>
  <c r="I18" i="17" s="1"/>
  <c r="F18" i="17"/>
  <c r="H16" i="17"/>
  <c r="F16" i="17"/>
  <c r="I16" i="17" s="1"/>
  <c r="H15" i="17"/>
  <c r="F15" i="17"/>
  <c r="H13" i="17"/>
  <c r="F13" i="17"/>
  <c r="I13" i="17" s="1"/>
  <c r="H12" i="17"/>
  <c r="F12" i="17"/>
  <c r="I12" i="17" s="1"/>
  <c r="H11" i="17"/>
  <c r="F11" i="17"/>
  <c r="H10" i="17"/>
  <c r="F10" i="17"/>
  <c r="H9" i="17"/>
  <c r="F9" i="17"/>
  <c r="I9" i="17" s="1"/>
  <c r="B26" i="16"/>
  <c r="C26" i="16" s="1"/>
  <c r="C10" i="16"/>
  <c r="C9" i="16"/>
  <c r="C11" i="16" s="1"/>
  <c r="B3" i="16"/>
  <c r="C4" i="16" s="1"/>
  <c r="I48" i="17" l="1"/>
  <c r="I10" i="17"/>
  <c r="I15" i="17"/>
  <c r="I22" i="17"/>
  <c r="I27" i="17"/>
  <c r="I33" i="17"/>
  <c r="I39" i="17"/>
  <c r="H54" i="17"/>
  <c r="C30" i="16" s="1"/>
  <c r="L1" i="17"/>
  <c r="F53" i="17" s="1"/>
  <c r="I53" i="17" s="1"/>
  <c r="I42" i="17"/>
  <c r="I30" i="17"/>
  <c r="I11" i="17"/>
  <c r="B4" i="16"/>
  <c r="C6" i="16" l="1"/>
  <c r="I54" i="17"/>
  <c r="F54" i="17"/>
  <c r="B7" i="16"/>
  <c r="B30" i="16"/>
  <c r="C5" i="16"/>
  <c r="C8" i="16" l="1"/>
  <c r="C7" i="16"/>
  <c r="C14" i="16"/>
  <c r="B12" i="16"/>
  <c r="C12" i="16" l="1"/>
  <c r="C19" i="16" s="1"/>
  <c r="C20" i="16"/>
  <c r="C13" i="16" l="1"/>
  <c r="C18" i="16"/>
  <c r="C21" i="16" s="1"/>
  <c r="C15" i="16"/>
  <c r="C22" i="16" l="1"/>
  <c r="B25" i="16" s="1"/>
  <c r="C25" i="16" s="1"/>
  <c r="C24" i="16" l="1"/>
  <c r="C27" i="16" l="1"/>
  <c r="I17" i="1"/>
  <c r="F14" i="12"/>
  <c r="F33" i="12" l="1"/>
  <c r="F32" i="12"/>
  <c r="F31" i="12"/>
  <c r="F30" i="12"/>
  <c r="F17" i="12"/>
  <c r="F16" i="12"/>
  <c r="F13" i="12"/>
  <c r="F15" i="12" l="1"/>
  <c r="I55" i="14"/>
  <c r="G55" i="14"/>
  <c r="B83" i="14" l="1"/>
  <c r="A83" i="14"/>
  <c r="B79" i="14"/>
  <c r="A79" i="14"/>
  <c r="B76" i="14"/>
  <c r="A76" i="14"/>
  <c r="I65" i="14"/>
  <c r="G65" i="14"/>
  <c r="I64" i="14"/>
  <c r="G64" i="14"/>
  <c r="I63" i="14"/>
  <c r="G63" i="14"/>
  <c r="I62" i="14"/>
  <c r="G62" i="14"/>
  <c r="I61" i="14"/>
  <c r="G61" i="14"/>
  <c r="I60" i="14"/>
  <c r="G60" i="14"/>
  <c r="I56" i="14"/>
  <c r="G56" i="14"/>
  <c r="I54" i="14"/>
  <c r="G54" i="14"/>
  <c r="I53" i="14"/>
  <c r="G53" i="14"/>
  <c r="I52" i="14"/>
  <c r="G52" i="14"/>
  <c r="I51" i="14"/>
  <c r="G51" i="14"/>
  <c r="I50" i="14"/>
  <c r="G50" i="14"/>
  <c r="I49" i="14"/>
  <c r="G49" i="14"/>
  <c r="I48" i="14"/>
  <c r="G48" i="14"/>
  <c r="I47" i="14"/>
  <c r="G47" i="14"/>
  <c r="I46" i="14"/>
  <c r="G46" i="14"/>
  <c r="I45" i="14"/>
  <c r="G45" i="14"/>
  <c r="I44" i="14"/>
  <c r="G44" i="14"/>
  <c r="I43" i="14"/>
  <c r="G43" i="14"/>
  <c r="I42" i="14"/>
  <c r="G42" i="14"/>
  <c r="I39" i="14"/>
  <c r="G39" i="14"/>
  <c r="I38" i="14"/>
  <c r="G38" i="14"/>
  <c r="I37" i="14"/>
  <c r="G37" i="14"/>
  <c r="I36" i="14"/>
  <c r="G36" i="14"/>
  <c r="I35" i="14"/>
  <c r="G35" i="14"/>
  <c r="I34" i="14"/>
  <c r="G34" i="14"/>
  <c r="I33" i="14"/>
  <c r="G33" i="14"/>
  <c r="I83" i="14" l="1"/>
  <c r="G83" i="14"/>
  <c r="I84" i="14" s="1"/>
  <c r="I88" i="14" s="1"/>
  <c r="G76" i="14"/>
  <c r="I68" i="14"/>
  <c r="G79" i="14"/>
  <c r="I69" i="14"/>
  <c r="I79" i="14"/>
  <c r="I76" i="14"/>
  <c r="G33" i="13"/>
  <c r="G32" i="13"/>
  <c r="G31" i="13"/>
  <c r="G30" i="13"/>
  <c r="G29" i="13"/>
  <c r="G28" i="13"/>
  <c r="G25" i="13"/>
  <c r="G24" i="13"/>
  <c r="G22" i="13"/>
  <c r="G21" i="13"/>
  <c r="G19" i="13"/>
  <c r="G16" i="13"/>
  <c r="G14" i="13"/>
  <c r="G9" i="13"/>
  <c r="N44" i="12"/>
  <c r="F39" i="1" s="1"/>
  <c r="O44" i="12"/>
  <c r="G39" i="1" s="1"/>
  <c r="G40" i="1" s="1"/>
  <c r="F10" i="12"/>
  <c r="F9" i="12" s="1"/>
  <c r="F12" i="12"/>
  <c r="F11" i="12" s="1"/>
  <c r="F21" i="12"/>
  <c r="F24" i="12"/>
  <c r="F25" i="12"/>
  <c r="F26" i="12"/>
  <c r="F27" i="12"/>
  <c r="F28" i="12"/>
  <c r="F29" i="12"/>
  <c r="F34" i="12"/>
  <c r="F35" i="12"/>
  <c r="F36" i="12"/>
  <c r="F37" i="12"/>
  <c r="F38" i="12"/>
  <c r="F40" i="12"/>
  <c r="F42" i="12"/>
  <c r="F41" i="12" s="1"/>
  <c r="J28" i="1"/>
  <c r="J26" i="1"/>
  <c r="G38" i="1"/>
  <c r="F38" i="1"/>
  <c r="J23" i="1"/>
  <c r="J24" i="1"/>
  <c r="J25" i="1"/>
  <c r="E24" i="1"/>
  <c r="E26" i="1"/>
  <c r="I77" i="14" l="1"/>
  <c r="F23" i="12"/>
  <c r="F20" i="12"/>
  <c r="F44" i="12" s="1"/>
  <c r="F39" i="12"/>
  <c r="I80" i="14"/>
  <c r="I70" i="14"/>
  <c r="F18" i="13"/>
  <c r="I20" i="1" s="1"/>
  <c r="F8" i="13"/>
  <c r="I19" i="1" s="1"/>
  <c r="F40" i="1"/>
  <c r="G28" i="1" s="1"/>
  <c r="H39" i="1"/>
  <c r="H40" i="1" s="1"/>
  <c r="I87" i="14" l="1"/>
  <c r="I91" i="14" s="1"/>
  <c r="I18" i="1" s="1"/>
  <c r="I16" i="1"/>
  <c r="I39" i="1"/>
  <c r="I40" i="1" s="1"/>
  <c r="J39" i="1" s="1"/>
  <c r="J40" i="1" s="1"/>
  <c r="F35" i="13"/>
  <c r="G24" i="1"/>
  <c r="I21" i="1" l="1"/>
  <c r="G25" i="1" s="1"/>
  <c r="G26" i="1" s="1"/>
  <c r="G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000-000001000000}">
      <text>
        <r>
          <rPr>
            <sz val="9"/>
            <color indexed="81"/>
            <rFont val="Tahoma"/>
            <family val="2"/>
            <charset val="238"/>
          </rPr>
          <t>Název</t>
        </r>
      </text>
    </comment>
    <comment ref="I11" authorId="0" shapeId="0" xr:uid="{00000000-0006-0000-0000-000002000000}">
      <text>
        <r>
          <rPr>
            <sz val="9"/>
            <color indexed="81"/>
            <rFont val="Tahoma"/>
            <family val="2"/>
            <charset val="238"/>
          </rPr>
          <t>IČO</t>
        </r>
      </text>
    </comment>
    <comment ref="D12" authorId="0" shapeId="0" xr:uid="{00000000-0006-0000-0000-000003000000}">
      <text>
        <r>
          <rPr>
            <sz val="9"/>
            <color indexed="81"/>
            <rFont val="Tahoma"/>
            <family val="2"/>
            <charset val="238"/>
          </rPr>
          <t>Ulice</t>
        </r>
      </text>
    </comment>
    <comment ref="I12" authorId="0" shapeId="0" xr:uid="{00000000-0006-0000-0000-000004000000}">
      <text>
        <r>
          <rPr>
            <sz val="9"/>
            <color indexed="81"/>
            <rFont val="Tahoma"/>
            <family val="2"/>
            <charset val="238"/>
          </rPr>
          <t>DIČ</t>
        </r>
      </text>
    </comment>
    <comment ref="C13" authorId="0" shapeId="0" xr:uid="{00000000-0006-0000-0000-000005000000}">
      <text>
        <r>
          <rPr>
            <sz val="9"/>
            <color indexed="81"/>
            <rFont val="Tahoma"/>
            <family val="2"/>
            <charset val="238"/>
          </rPr>
          <t>PSČ</t>
        </r>
      </text>
    </comment>
    <comment ref="D13" authorId="0" shapeId="0" xr:uid="{00000000-0006-0000-0000-000006000000}">
      <text>
        <r>
          <rPr>
            <sz val="9"/>
            <color indexed="81"/>
            <rFont val="Tahoma"/>
            <family val="2"/>
            <charset val="238"/>
          </rPr>
          <t>Ulice</t>
        </r>
      </text>
    </comment>
  </commentList>
</comments>
</file>

<file path=xl/sharedStrings.xml><?xml version="1.0" encoding="utf-8"?>
<sst xmlns="http://schemas.openxmlformats.org/spreadsheetml/2006/main" count="749" uniqueCount="477">
  <si>
    <t>%</t>
  </si>
  <si>
    <t>Cena celkem</t>
  </si>
  <si>
    <t>Za zhotovitele</t>
  </si>
  <si>
    <t>Za objednatele</t>
  </si>
  <si>
    <t>Název</t>
  </si>
  <si>
    <t xml:space="preserve">Položkový rozpočet </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</si>
  <si>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</si>
  <si>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</si>
  <si>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</si>
  <si>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</si>
  <si>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</si>
  <si>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</si>
  <si>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</si>
  <si>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</si>
  <si>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</si>
  <si>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</si>
  <si>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</si>
  <si>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</si>
  <si>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</si>
  <si>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</si>
  <si>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</si>
  <si>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Cena celkem bez DPH</t>
  </si>
  <si>
    <t>HSV</t>
  </si>
  <si>
    <t>PSV</t>
  </si>
  <si>
    <t>MON</t>
  </si>
  <si>
    <t>Vedlejší náklady</t>
  </si>
  <si>
    <t>Ostatní náklady</t>
  </si>
  <si>
    <t>Celkem</t>
  </si>
  <si>
    <t>Rozpis ceny</t>
  </si>
  <si>
    <t>Rekapitulace daní</t>
  </si>
  <si>
    <t>IČ:</t>
  </si>
  <si>
    <t>DIČ:</t>
  </si>
  <si>
    <t>Cena celkem s DPH</t>
  </si>
  <si>
    <t>#RTSROZP#</t>
  </si>
  <si>
    <t>#CASTI&gt;&gt;</t>
  </si>
  <si>
    <t>Zakázka:</t>
  </si>
  <si>
    <t>Z:</t>
  </si>
  <si>
    <t>Položkový rozpočet</t>
  </si>
  <si>
    <t>Objekt:</t>
  </si>
  <si>
    <t>Rozpočet:</t>
  </si>
  <si>
    <t>MENDELU, studentský klub v obj. Q</t>
  </si>
  <si>
    <t>Rozpočet</t>
  </si>
  <si>
    <t>Celkem za stavbu</t>
  </si>
  <si>
    <t>CZK</t>
  </si>
  <si>
    <t>Přípravné a přidružené práce</t>
  </si>
  <si>
    <t>Sádrokartonové konstrukce</t>
  </si>
  <si>
    <t>Dokončovací kce na pozem.stav.</t>
  </si>
  <si>
    <t>Bourání konstrukcí</t>
  </si>
  <si>
    <t>Staveništní přesun hmot</t>
  </si>
  <si>
    <t>Malby</t>
  </si>
  <si>
    <t>Elektromontáže</t>
  </si>
  <si>
    <t>VN</t>
  </si>
  <si>
    <t>ON</t>
  </si>
  <si>
    <t>S:</t>
  </si>
  <si>
    <t>#TypZaznamu#</t>
  </si>
  <si>
    <t>STA</t>
  </si>
  <si>
    <t>OBJ</t>
  </si>
  <si>
    <t>ROZ</t>
  </si>
  <si>
    <t>C:</t>
  </si>
  <si>
    <t>CAS_STR</t>
  </si>
  <si>
    <t>P.č.</t>
  </si>
  <si>
    <t>Číslo položky</t>
  </si>
  <si>
    <t>Název položky</t>
  </si>
  <si>
    <t>MJ</t>
  </si>
  <si>
    <t>množství</t>
  </si>
  <si>
    <t>cena / MJ</t>
  </si>
  <si>
    <t>Cen. soustava</t>
  </si>
  <si>
    <t>Díl:</t>
  </si>
  <si>
    <t>DIL</t>
  </si>
  <si>
    <t>hod</t>
  </si>
  <si>
    <t>POL1_0</t>
  </si>
  <si>
    <t>kus</t>
  </si>
  <si>
    <t>m2</t>
  </si>
  <si>
    <t>VV</t>
  </si>
  <si>
    <t>t</t>
  </si>
  <si>
    <t>Příplatek k vnitrost. dopravě suti za dalších 5 m</t>
  </si>
  <si>
    <t>Odvoz suti a vybour. hmot na skládku do 1 km</t>
  </si>
  <si>
    <t>Příplatek k odvozu za každý další 1 km</t>
  </si>
  <si>
    <t>Poplatek za skladku 10 % příměsí</t>
  </si>
  <si>
    <t/>
  </si>
  <si>
    <t>SUM</t>
  </si>
  <si>
    <t>MENDELOVA UNIVERZITA V BRNĚ</t>
  </si>
  <si>
    <t>CZ-CC :</t>
  </si>
  <si>
    <t>126311</t>
  </si>
  <si>
    <t>CZ-CPA :</t>
  </si>
  <si>
    <t>41.00.48</t>
  </si>
  <si>
    <t>Souhrnný rozpočet</t>
  </si>
  <si>
    <t>Arch. stav. část</t>
  </si>
  <si>
    <t>celkem</t>
  </si>
  <si>
    <t>Ceník, kapitola</t>
  </si>
  <si>
    <t>Poznámka uchazeče</t>
  </si>
  <si>
    <t>005124010R</t>
  </si>
  <si>
    <t>Koordinační činnost</t>
  </si>
  <si>
    <t>Soubor</t>
  </si>
  <si>
    <t>005121010R</t>
  </si>
  <si>
    <t>Vybudování zařízení staveniště</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</si>
  <si>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</si>
  <si>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</si>
  <si>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</si>
  <si>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 náklady na energie spotřebované dodavatelem v rámci provozu zařízení staveniště, náklady na spotřebovanou energii během výstavby, elektro, vodné stočné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</si>
  <si>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</si>
  <si>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</si>
  <si>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</si>
  <si>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00521R</t>
  </si>
  <si>
    <t>Staveniště</t>
  </si>
  <si>
    <t>Náklady spojené s provozem staveniště, které vzniknou dodavateli podle podmínek smlouvy.</t>
  </si>
  <si>
    <t>005211010R</t>
  </si>
  <si>
    <t>Předání a převzetí staveniště</t>
  </si>
  <si>
    <t>Náklady spojené s účastí zhotovitele na předání a převzetí staveniště.</t>
  </si>
  <si>
    <t>Vyčištění ploch, vč. naložení, odvozu a uložení materiálu na skládku, uvedení prostoru zařízení, staveniště do původního stavu, vyčištění</t>
  </si>
  <si>
    <t>Vlastní</t>
  </si>
  <si>
    <t>005211080R</t>
  </si>
  <si>
    <t xml:space="preserve">Bezpečnostní a hygienická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</si>
  <si>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</si>
  <si>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Plán organizace výstavby, koordinace s investorem a provozem areálu</t>
  </si>
  <si>
    <t>Bezpečnostní opatření na ochranu osob a majetku v rozsahu platné legislativy a dle podmínek v SoD</t>
  </si>
  <si>
    <t>Bezpečnostní hrazení, zajištění přístupu na staveniště apod.</t>
  </si>
  <si>
    <t>Zabezpečení staveniště, vnější stavby a ploch dotčených stavbou, vybavení proti odcizení a škodám</t>
  </si>
  <si>
    <t>Provedení veškerých měření a zkoušek, revizních zpráv apod. dle platné legislativy a dle SoD</t>
  </si>
  <si>
    <t>Technická řešení rozdílů skutečně zjištěného stavu se stavem předpokládaným v PD, technická řešení, kolizí se skrytými konstrukcemi, které nemohl projektant předvídat (kolize se skrytými konstrukcemi apod.)</t>
  </si>
  <si>
    <t>Uvedení všech povrchů dotčených stavbou do původního stavu</t>
  </si>
  <si>
    <t>Fotodokumentace průběhu výstavby a dle specifikace uvedené SoD</t>
  </si>
  <si>
    <t>Spolupráce generálního projektanta nad rámec autorského dozoru na technických řešení stavby odchylek zjištěných v průběhu stavby, zapracování konkrétních výrobků do PD a jejich posouzení, zpracování kladečských plánů atd.</t>
  </si>
  <si>
    <t>CELKEM VN + ON</t>
  </si>
  <si>
    <t>1.</t>
  </si>
  <si>
    <t>1.E.1</t>
  </si>
  <si>
    <t>bm</t>
  </si>
  <si>
    <t>1.E.2</t>
  </si>
  <si>
    <t>1.J.1</t>
  </si>
  <si>
    <t>kg</t>
  </si>
  <si>
    <t>soub.</t>
  </si>
  <si>
    <t>99.</t>
  </si>
  <si>
    <t>Zaškolení provozovatele</t>
  </si>
  <si>
    <t>Doprava</t>
  </si>
  <si>
    <t>ODVĚTRÁNÍ SOC. ZAŘÍZENÍ PEF NA OBJ. Q</t>
  </si>
  <si>
    <t>POKYNY K VYPLNĚNÍ FORMULÁŘŮ (ZÁLOŽEK SOUBORU)</t>
  </si>
  <si>
    <t>SOUPIS PRACÍ A DODÁVEK VČETNÉ NABÍDKOVÉHO OCENĚNÍ</t>
  </si>
  <si>
    <t>Č.</t>
  </si>
  <si>
    <t>Popis položky</t>
  </si>
  <si>
    <t>Technický</t>
  </si>
  <si>
    <t>Výměra</t>
  </si>
  <si>
    <t>Měr.</t>
  </si>
  <si>
    <t>Dodávka</t>
  </si>
  <si>
    <t>Montáž</t>
  </si>
  <si>
    <t>pol.</t>
  </si>
  <si>
    <t xml:space="preserve"> </t>
  </si>
  <si>
    <t xml:space="preserve"> reprezentant</t>
  </si>
  <si>
    <t>jedn.</t>
  </si>
  <si>
    <t>jednotkově</t>
  </si>
  <si>
    <r>
      <t>Výkazy výměr</t>
    </r>
    <r>
      <rPr>
        <sz val="10"/>
        <rFont val="Arial CE"/>
        <charset val="238"/>
      </rPr>
      <t xml:space="preserve"> (též Soupis prací a dodávek včetně nabídkového ocenění):</t>
    </r>
  </si>
  <si>
    <t xml:space="preserve">Výkaz výměr je zpracován v souladu se zák. č.134/2016 Sb. (§44, odst. (4), písm. b). </t>
  </si>
  <si>
    <t>Komentář k výkazu výměr</t>
  </si>
  <si>
    <t>Zpracovatel PD upozorňuje, že výkaz výměr je sestaven dle "Podmínek nabídky", viz.výňatek na samostatném listu.</t>
  </si>
  <si>
    <t xml:space="preserve">Při vyplňování výkazu výměr je nutné respektovat dále uvedené pokyny: </t>
  </si>
  <si>
    <t>1) Při zpracování nabídky je nutné využít všech částí (dílů) projektu pro provádění stavby (zák. č. 134/2016 Sb., §44, odst. (4), písm. a), tj. technické zprávy, seznamu pozic, všech výkresů, tabulek a specifikací materiálů.</t>
  </si>
  <si>
    <t xml:space="preserve">2) Součástí nabídkové ceny musí být veškeré náklady, aby cena byla konečná a zahrnovala celou dodávku a montáž. </t>
  </si>
  <si>
    <t xml:space="preserve">3) Každá uchazečem vyplněná položka musí obsahovat veškeré technicky a logicky dovoditelné součásti dodávky a montáže (včetně údajů o podmínkách a úhradě licencí potřebných SW). </t>
  </si>
  <si>
    <t xml:space="preserve">4) Dodávky a montáže uvedené v nabídce musí být, včetně veškerého souvisejícího doplňkového, podružného a montážního materiálu, tak, aby celé zařízení bylo funkční a splňovalo všechny předpisy, které se na ně vztahují.  </t>
  </si>
  <si>
    <t xml:space="preserve">5) Označení výrobků konkrétním výrobcem v projektu pro provádění stavby vyjadřuje standard požadované kvality (zák. č. 134/2016 Sb, §44, odst. (9). </t>
  </si>
  <si>
    <t>- pokud uchazeč nabídne produkt od jiného výrobce je povinen dodržet standard a zároveň, přejímá odpovědnost za správnost náhrady - splnění všech parametrů</t>
  </si>
  <si>
    <t>a koordinaci se všemi navazujícími profesemi, eventuální nutnost úpravy projektu pro provádění stavby půjde k tíží uchazeče (vybraného dodavatele).</t>
  </si>
  <si>
    <t>6) Všechny položky jsou uvedeny bez DPH.</t>
  </si>
  <si>
    <t xml:space="preserve">7) Práce v objektu jsou prováděny do výšky +4,000m. </t>
  </si>
  <si>
    <t>8) Nakládání se sutí:</t>
  </si>
  <si>
    <t>- uchazeč zahrne do jednotkových cen bouracích prací náklady na svislou i vodorovnou vnitrostaveništní manipulaci se sutí vč.překládání, náklady na odvoz na mezideponii, opětovné nakládání a odvoz suti na skládku a skládkovné.</t>
  </si>
  <si>
    <t>- dále zahrne do svých cen náklady na laboratorní rozbory suti vyžadované od 1.1.2006 vyhláškou MŽP č.294/2005.</t>
  </si>
  <si>
    <t>- vybouraný materiál se stává majetkem zhotovitele. Vzhledem k tomu, že se bude v některých případech jednat i o druhotné suroviny (ocel. konstrukce atd.) je nutné tento fakt zohlednit v nabídkové ceně.</t>
  </si>
  <si>
    <t xml:space="preserve">9) Uchazeč zahrne do svých jednotkových cen důkladná a stálá protiprašná opatření, trvalý úklid vnitrozávodových komunikací znečištěných v průběhu stavby a trvalý úklid všech prostor dotčených stavbou. </t>
  </si>
  <si>
    <t>- dále musí zahrnout do svých cen soustavné odklízení suti vzniklé při bouracích pracech a soustavné odsávání prachu.</t>
  </si>
  <si>
    <t>Stavba :</t>
  </si>
  <si>
    <t xml:space="preserve">Profese : </t>
  </si>
  <si>
    <t>Zařízení vzduchotechniky</t>
  </si>
  <si>
    <t>VZDUCHOTECHNIKA</t>
  </si>
  <si>
    <t>Zařízení č. 1 – Výměna ventilátorů</t>
  </si>
  <si>
    <r>
      <t xml:space="preserve">Stávající potrubní ventilátor
- </t>
    </r>
    <r>
      <rPr>
        <sz val="10"/>
        <color indexed="8"/>
        <rFont val="Arial"/>
        <family val="2"/>
        <charset val="238"/>
      </rPr>
      <t>do kruhového potrubí o průměru 100mm
- bude provedena demontáž
- materiál bude poslán k ekologickému zlikvidování</t>
    </r>
  </si>
  <si>
    <t>DEMONTÁŽ</t>
  </si>
  <si>
    <t>ks</t>
  </si>
  <si>
    <r>
      <t xml:space="preserve">Stávající potrubní ventilátor
- </t>
    </r>
    <r>
      <rPr>
        <sz val="10"/>
        <color indexed="8"/>
        <rFont val="Arial"/>
        <family val="2"/>
        <charset val="238"/>
      </rPr>
      <t>do kruhového potrubí o průměru 125mm
- bude provedena demontáž
- materiál bude poslán k ekologickému zlikvidování</t>
    </r>
  </si>
  <si>
    <t>1.B.1</t>
  </si>
  <si>
    <r>
      <t xml:space="preserve">Potrubní ventilátor
- </t>
    </r>
    <r>
      <rPr>
        <sz val="10"/>
        <color indexed="8"/>
        <rFont val="Arial"/>
        <family val="2"/>
        <charset val="238"/>
      </rPr>
      <t xml:space="preserve">do kruhového potrubí o průměru 125mm, s doběhem
Objemový průtok: 50m3/h
Dopravní tlak: 120Pa
</t>
    </r>
    <r>
      <rPr>
        <b/>
        <sz val="10"/>
        <color indexed="8"/>
        <rFont val="Arial"/>
        <family val="2"/>
        <charset val="238"/>
      </rPr>
      <t>Nutno nastavit na vyšší otáčky !</t>
    </r>
  </si>
  <si>
    <t>-</t>
  </si>
  <si>
    <t>1.B.2</t>
  </si>
  <si>
    <r>
      <t xml:space="preserve">Potrubní ventilátor
- </t>
    </r>
    <r>
      <rPr>
        <sz val="10"/>
        <color indexed="8"/>
        <rFont val="Arial"/>
        <family val="2"/>
        <charset val="238"/>
      </rPr>
      <t xml:space="preserve">do kruhového potrubí o průměru 160mm, s doběhem
Objemový průtok: 150m3/h
Dopravní tlak: 180Pa
</t>
    </r>
    <r>
      <rPr>
        <b/>
        <sz val="10"/>
        <color indexed="8"/>
        <rFont val="Arial"/>
        <family val="2"/>
        <charset val="238"/>
      </rPr>
      <t>Nutno nastavit na vyšší otáčky !</t>
    </r>
  </si>
  <si>
    <r>
      <t xml:space="preserve">Přechodový kus osový
- </t>
    </r>
    <r>
      <rPr>
        <sz val="10"/>
        <color indexed="8"/>
        <rFont val="Arial"/>
        <family val="2"/>
        <charset val="238"/>
      </rPr>
      <t>na kruhového potrubí z průměru 125mm na 100mm</t>
    </r>
  </si>
  <si>
    <r>
      <t xml:space="preserve">Přechodový kus osový
- </t>
    </r>
    <r>
      <rPr>
        <sz val="10"/>
        <color indexed="8"/>
        <rFont val="Arial"/>
        <family val="2"/>
        <charset val="238"/>
      </rPr>
      <t>na kruhového potrubí z průměru 160mm na 125mm</t>
    </r>
  </si>
  <si>
    <r>
      <t xml:space="preserve">Závěsový, montážní, spojovací a těsnící materiál 
</t>
    </r>
    <r>
      <rPr>
        <sz val="10"/>
        <rFont val="Arial CE"/>
        <charset val="238"/>
      </rPr>
      <t>- Plechové potrubí bude uloženo na závěsy, hadice budou na potrubí připevněny plastovou šedou samolepící spojovací páskou, izolace budou kryty stříbrnou AL samolepící páskou. Potrubí bude spojováno samořeznými šrouby. Použité hmoždinky budou natloukací do betonu. Nosný systém bude na hmoždinky vynesen pomocí závitových tyčí.</t>
    </r>
  </si>
  <si>
    <t>2.</t>
  </si>
  <si>
    <t>Zařízení č. 2 – Větrání hygienického zázemí</t>
  </si>
  <si>
    <t>2.B.1</t>
  </si>
  <si>
    <t>2.B.2</t>
  </si>
  <si>
    <t>2.C.1</t>
  </si>
  <si>
    <r>
      <t xml:space="preserve">Regulační klapka těsná
- </t>
    </r>
    <r>
      <rPr>
        <sz val="10"/>
        <rFont val="Arial CE"/>
        <family val="2"/>
        <charset val="238"/>
      </rPr>
      <t>do kruhového potrubí s ručním kovovým ovládáním
Průměr: 125 mm</t>
    </r>
  </si>
  <si>
    <t>2.C.2</t>
  </si>
  <si>
    <r>
      <t xml:space="preserve">Regulační klapka těsná
- </t>
    </r>
    <r>
      <rPr>
        <sz val="10"/>
        <rFont val="Arial CE"/>
        <family val="2"/>
        <charset val="238"/>
      </rPr>
      <t>do kruhového potrubí s ručním kovovým ovládáním
Průměr: 160 mm</t>
    </r>
  </si>
  <si>
    <t>2.C.3</t>
  </si>
  <si>
    <r>
      <t xml:space="preserve">Zpětná přetlaková klapka těsná
- </t>
    </r>
    <r>
      <rPr>
        <sz val="10"/>
        <rFont val="Arial CE"/>
        <family val="2"/>
        <charset val="238"/>
      </rPr>
      <t>do kruhového potrubí 
Průměr: 125 mm</t>
    </r>
  </si>
  <si>
    <t>2.C.4</t>
  </si>
  <si>
    <r>
      <t xml:space="preserve">Zpětná přetlaková klapka těsná
- </t>
    </r>
    <r>
      <rPr>
        <sz val="10"/>
        <rFont val="Arial CE"/>
        <family val="2"/>
        <charset val="238"/>
      </rPr>
      <t>do kruhového potrubí 
Průměr: 160 mm</t>
    </r>
  </si>
  <si>
    <t>2.D.1</t>
  </si>
  <si>
    <r>
      <t xml:space="preserve">Odvodní talířový ventil kovový 
</t>
    </r>
    <r>
      <rPr>
        <sz val="10"/>
        <rFont val="Arial CE"/>
        <family val="2"/>
        <charset val="238"/>
      </rPr>
      <t>- na kruhové potrubí včetně zděře
Průměr: 100 mm</t>
    </r>
  </si>
  <si>
    <t>2.D.2</t>
  </si>
  <si>
    <r>
      <t xml:space="preserve">Odvodní talířový ventil kovový 
</t>
    </r>
    <r>
      <rPr>
        <sz val="10"/>
        <rFont val="Arial CE"/>
        <family val="2"/>
        <charset val="238"/>
      </rPr>
      <t>- na kruhové potrubí včetně zděře
Průměr: 160 mm</t>
    </r>
  </si>
  <si>
    <t>2.E.1</t>
  </si>
  <si>
    <r>
      <t xml:space="preserve">Tepelně a hlukově izolované hadice
</t>
    </r>
    <r>
      <rPr>
        <sz val="10"/>
        <rFont val="Arial CE"/>
        <charset val="238"/>
      </rPr>
      <t>- ohebná hadice obalena izolací tloušťky 25mm</t>
    </r>
    <r>
      <rPr>
        <b/>
        <sz val="10"/>
        <rFont val="Arial"/>
        <family val="2"/>
        <charset val="238"/>
      </rPr>
      <t xml:space="preserve">
</t>
    </r>
    <r>
      <rPr>
        <sz val="10"/>
        <rFont val="Arial CE"/>
        <charset val="238"/>
      </rPr>
      <t>Průměr: 100 mm</t>
    </r>
  </si>
  <si>
    <t>2.E.2</t>
  </si>
  <si>
    <r>
      <t xml:space="preserve">Tepelně a hlukově izolované hadice
</t>
    </r>
    <r>
      <rPr>
        <sz val="10"/>
        <rFont val="Arial CE"/>
        <charset val="238"/>
      </rPr>
      <t>- ohebná hadice obalena izolací tloušťky 25mm</t>
    </r>
    <r>
      <rPr>
        <b/>
        <sz val="10"/>
        <rFont val="Arial"/>
        <family val="2"/>
        <charset val="238"/>
      </rPr>
      <t xml:space="preserve">
</t>
    </r>
    <r>
      <rPr>
        <sz val="10"/>
        <rFont val="Arial CE"/>
        <charset val="238"/>
      </rPr>
      <t>Průměr: 160 mm</t>
    </r>
  </si>
  <si>
    <t>2.E.3</t>
  </si>
  <si>
    <r>
      <t xml:space="preserve">Potrubí kruhové, pozinkované </t>
    </r>
    <r>
      <rPr>
        <sz val="10"/>
        <rFont val="Arial CE"/>
        <charset val="238"/>
      </rPr>
      <t>+ 30% tvarovek
Miniální třída těsnosti potrubních rozvodů: "C"
Průměr: 100 mm</t>
    </r>
  </si>
  <si>
    <t>2.E.4</t>
  </si>
  <si>
    <r>
      <t xml:space="preserve">Potrubí kruhové, pozinkované </t>
    </r>
    <r>
      <rPr>
        <sz val="10"/>
        <rFont val="Arial CE"/>
        <charset val="238"/>
      </rPr>
      <t>+ 30% tvarovek
Miniální třída těsnosti potrubních rozvodů: "C"
Průměr: 125 mm</t>
    </r>
  </si>
  <si>
    <t>2.E.5</t>
  </si>
  <si>
    <r>
      <t xml:space="preserve">Potrubí kruhové, pozinkované </t>
    </r>
    <r>
      <rPr>
        <sz val="10"/>
        <rFont val="Arial CE"/>
        <charset val="238"/>
      </rPr>
      <t>+ 30% tvarovek
Miniální třída těsnosti potrubních rozvodů: "C"
Průměr: 160 mm</t>
    </r>
  </si>
  <si>
    <t>2.J.1</t>
  </si>
  <si>
    <t>OSTATNÍ</t>
  </si>
  <si>
    <t xml:space="preserve">Ostatní </t>
  </si>
  <si>
    <r>
      <t>Zprovoznění zařízení</t>
    </r>
    <r>
      <rPr>
        <sz val="10"/>
        <rFont val="Arial CE"/>
        <charset val="238"/>
      </rPr>
      <t>, zaregulování</t>
    </r>
  </si>
  <si>
    <r>
      <t>Dokumentace skutečného stavu</t>
    </r>
    <r>
      <rPr>
        <sz val="10"/>
        <rFont val="Arial CE"/>
        <charset val="238"/>
      </rPr>
      <t xml:space="preserve"> (6 PARÉ) + 1x elektronická podoba</t>
    </r>
  </si>
  <si>
    <r>
      <t xml:space="preserve">Dokumentace pro předání díla :
</t>
    </r>
    <r>
      <rPr>
        <sz val="10"/>
        <rFont val="Arial CE"/>
        <charset val="238"/>
      </rPr>
      <t>- návod k obsluze - generální a jednotlivých strojů a zařízení,
- protokol o zaškolení, 
- protokol o předání,
- ostatní potřebné protokoly</t>
    </r>
  </si>
  <si>
    <r>
      <t xml:space="preserve">Označení zařízení štítky
- </t>
    </r>
    <r>
      <rPr>
        <sz val="10"/>
        <rFont val="Arial CE"/>
        <charset val="238"/>
      </rPr>
      <t>vytvoření štítků a šipek a označení zařízení VZT a CHL
- potrubní rozvody budou opatřeny barevnými šipkami umístěnými ve směru proudění vzduchu
- barvy šipek budou voleny dle typu potrubí (přívodní, odvodní, čerstvý vzduch, odpadní vzduch apod.)</t>
    </r>
  </si>
  <si>
    <t>Celkem bez DPH</t>
  </si>
  <si>
    <t>REKAPITULACE dle zařízení</t>
  </si>
  <si>
    <t>Vzduchotechnika bez DPH</t>
  </si>
  <si>
    <t>Ostatní bez DPH</t>
  </si>
  <si>
    <t>Podmínky nabídky</t>
  </si>
  <si>
    <t>Všeobecně</t>
  </si>
  <si>
    <t>1.1.</t>
  </si>
  <si>
    <t>Nabídková cena zahrnuje zejména:</t>
  </si>
  <si>
    <t>a/</t>
  </si>
  <si>
    <t>veškeré náklady pro zhotovení bezvadného funkčně způsobilého díla, které je předmětem smlouvy</t>
  </si>
  <si>
    <t xml:space="preserve">b/ </t>
  </si>
  <si>
    <t>veškeré náklady pro zajištění bezpečné práce, ochrany materiálů, součástí a dalších předmětů</t>
  </si>
  <si>
    <t>pro realizaci díla</t>
  </si>
  <si>
    <t xml:space="preserve">c/ </t>
  </si>
  <si>
    <t>náklady na přípomoce, lešení vč.ochranných sítí, přesuny hmot a skládkovné</t>
  </si>
  <si>
    <t>d/</t>
  </si>
  <si>
    <t>náklady na skladování, dovozné, balelné, clo, zpětné odeslání obalů</t>
  </si>
  <si>
    <t>e/</t>
  </si>
  <si>
    <t>náklady na veškeré údržbářské a opravárenské práce nutné pro zhotovení díla</t>
  </si>
  <si>
    <t>f/</t>
  </si>
  <si>
    <t xml:space="preserve">náklady na zhotovení a odstranění vzorků, předepsané zkoušky a atesty podle příslušných </t>
  </si>
  <si>
    <t>předpisů potřebných pro prokázání bezchybné funkce díla</t>
  </si>
  <si>
    <t xml:space="preserve">g/ </t>
  </si>
  <si>
    <t>náklady na ochranu díla až do přejímky</t>
  </si>
  <si>
    <t>h/</t>
  </si>
  <si>
    <t>náklady na poskytnutí odborného dozoru, tj. odpovědného stavbyvedoucího</t>
  </si>
  <si>
    <t>i/</t>
  </si>
  <si>
    <t xml:space="preserve">náklady na zhotovení výkresů, výpočtů a dalších výkonů potřebných pro detailní rozpracování </t>
  </si>
  <si>
    <t>projektů předaných objednatelem, které jsou potřebné pro realizaci díla</t>
  </si>
  <si>
    <t>j/</t>
  </si>
  <si>
    <t>trvalý úklid veřejných komunikací znečištěných v průběhu stavby a potřebné doprav.značení.</t>
  </si>
  <si>
    <t>k/</t>
  </si>
  <si>
    <t>náklady na odvoz, skládkovné, veškeré přesuny materiálu  a suti,</t>
  </si>
  <si>
    <t>rovněž odvozy na mezideponii,  opětovné naložení a převoz.</t>
  </si>
  <si>
    <t>l/</t>
  </si>
  <si>
    <t>náklady na protidešťová opatření</t>
  </si>
  <si>
    <t>m/</t>
  </si>
  <si>
    <t>náklady na zhotovení a demontáž zařízení staveniště a veškerých výkonů sloužících</t>
  </si>
  <si>
    <t xml:space="preserve"> pro zhotovení díla a pro provoz díla uživatelů dále nepotřebných.</t>
  </si>
  <si>
    <t>o/</t>
  </si>
  <si>
    <t>náklady na úhradu specialistů pro provedení zkoušek, které jsou pro provoz díla potřebné.</t>
  </si>
  <si>
    <t>1.2.</t>
  </si>
  <si>
    <t>Vytěžený a vybouraný materiál se stává majetkem zhotovitele</t>
  </si>
  <si>
    <t xml:space="preserve"> (pokud objednatel neurčí jinak).</t>
  </si>
  <si>
    <t>1.3.</t>
  </si>
  <si>
    <t xml:space="preserve">Zhotovitel je povinen si před předáním nabídky prohlédnout a přezkoušet staveniště a jeho okolí a </t>
  </si>
  <si>
    <t xml:space="preserve">obstarat si všechny nezbytné a přístupné informace, které mu umožní zpracovat nabídku úplně a </t>
  </si>
  <si>
    <t>jednoznačně.</t>
  </si>
  <si>
    <t xml:space="preserve"> Před předáním nabídky </t>
  </si>
  <si>
    <t xml:space="preserve">si zhotovitel může vyžádat konzultace. Pozdější požadavky plynoucí z omylu či z neznalosti poměrů </t>
  </si>
  <si>
    <t>staveniště jsou vyloučeny.</t>
  </si>
  <si>
    <t>1.4.</t>
  </si>
  <si>
    <t xml:space="preserve">Veškerý prořez a překrytí materiálů jsou obsaženy v jednotkových cenách. Ocel na výztuž se </t>
  </si>
  <si>
    <t>propočítává podle výkazu výztuže</t>
  </si>
  <si>
    <t>1.5.</t>
  </si>
  <si>
    <t xml:space="preserve">Zhotovitel díla musí své výkony, zejména lícní betonové plochy, obklady, plochy stěn, podlahy, okna, </t>
  </si>
  <si>
    <t>dveře atd. chránit před znečištěním a poškozením až do přejímky.</t>
  </si>
  <si>
    <t>Dodávka (Kč)</t>
  </si>
  <si>
    <t>Montáž (Kč)</t>
  </si>
  <si>
    <t>MENDELOVA UNIVERZITA V BRNĚ, ODVĚTRÁNÍ SOC. ZAŘÍZENÍ PEF NA OBJ. Q - VZDUCHOTECHNIKA</t>
  </si>
  <si>
    <t>2.G.1</t>
  </si>
  <si>
    <r>
      <t xml:space="preserve">Požární ucpávka
- </t>
    </r>
    <r>
      <rPr>
        <sz val="10"/>
        <rFont val="Arial CE"/>
        <family val="2"/>
        <charset val="238"/>
      </rPr>
      <t xml:space="preserve">provedena na potrubí, které bude mít plochu do 0,04m2
- způsob provedení ucpávek bude proveden dle platných legislativ
- způsob provedení ucpávky určí PBŘ </t>
    </r>
  </si>
  <si>
    <t>Cenová soustava: vlastní</t>
  </si>
  <si>
    <t>VŠECHNY POLOŽKY JSOU INVESTICE</t>
  </si>
  <si>
    <t xml:space="preserve">Ochrana a zakrývání stávajícího zařízení a nábytku proti zničení </t>
  </si>
  <si>
    <t>Demontáž SDK podhledů včetně nosné konstrukce</t>
  </si>
  <si>
    <t>průběžné úklidy, 2x v průběhu stavby, podlahy:169,6*2</t>
  </si>
  <si>
    <t>Prostup stěnou tl. 125 mm, d 200 mm</t>
  </si>
  <si>
    <t>Úprava stávajících dveří</t>
  </si>
  <si>
    <t>Prostup stěnou tl. 125 mm, d 225 mm</t>
  </si>
  <si>
    <t>Prostup stěnou tl. 125 mm, d 260 mm</t>
  </si>
  <si>
    <t>Prostup stěnou tl. 150 mm, d 200 mm</t>
  </si>
  <si>
    <t>Prostup stěnou tl. 150 mm, d 260 mm</t>
  </si>
  <si>
    <t>Prostup stěnou tl. 150 mm, 260x650 mm</t>
  </si>
  <si>
    <t>Prostup stěnou tl. 400 mm, d 200 mm</t>
  </si>
  <si>
    <t>Prostup stěnou tl. 100 mm, d 200 mm</t>
  </si>
  <si>
    <t>Podhled SDK hladký, s odskokem od stěny, rošt, závěs, kotvení, doplňky, D+M</t>
  </si>
  <si>
    <t>Malba tekutá malířská, bílá, (1m2 na prostup + podhledy)</t>
  </si>
  <si>
    <t>Stavební část</t>
  </si>
  <si>
    <t>Montáže VZT zařízení</t>
  </si>
  <si>
    <t>Revizní dvířka do nových podhledů 400x400 mm</t>
  </si>
  <si>
    <t>Revizní dvířka do nových podhledů 600x600 mm</t>
  </si>
  <si>
    <t xml:space="preserve">Odvětrávací mřížka 475x80, zasazení do dveří </t>
  </si>
  <si>
    <t xml:space="preserve">Odvětrávací mřížka 475x80 s protipožární úpravou, zasazení do dveří </t>
  </si>
  <si>
    <t>VYPLŇUJÍ SE ORANŽOVĚ PODBARVENÉ BUŇKY TÉTO BARVY v záložkách: 
Stavební část,
VN+ON,
VZT, 
EL-parametry, 
EL-rozpočet</t>
  </si>
  <si>
    <t>Hodnota A</t>
  </si>
  <si>
    <t>Hodnota B</t>
  </si>
  <si>
    <t>Základní náklady</t>
  </si>
  <si>
    <t>Doprava 3,60%, Přesun 1,00%</t>
  </si>
  <si>
    <t>Montáž - materiál</t>
  </si>
  <si>
    <t>Montáž - práce</t>
  </si>
  <si>
    <t>Mezisoučet 1</t>
  </si>
  <si>
    <t>PPV 2,00% z montáže: materiál + práce</t>
  </si>
  <si>
    <t>Nátěry</t>
  </si>
  <si>
    <t>Zemní práce</t>
  </si>
  <si>
    <t>PPV 0,00% z nátěrů a zemních prací</t>
  </si>
  <si>
    <t>Mezisoučet 2</t>
  </si>
  <si>
    <t>Rizika a pojištění 0,00% z mezisoučtu 2</t>
  </si>
  <si>
    <t>Opravy v záruce 0,00% z mezisoučtu 1</t>
  </si>
  <si>
    <t>Základní náklady celkem</t>
  </si>
  <si>
    <t>Vedlejší a ostatní náklady (VRN)</t>
  </si>
  <si>
    <t>Dokumentace skut.prov. 0,00% z mezisoučtu 2</t>
  </si>
  <si>
    <t>GZS 0,00% z pravé strany mezisoučtu 2</t>
  </si>
  <si>
    <t>Provozní vlivy 0,00% z pravé strany mezisoučtu 2</t>
  </si>
  <si>
    <t>Vedlejší a ostatní náklady (VRN) celkem</t>
  </si>
  <si>
    <t>Kompletační činnost</t>
  </si>
  <si>
    <t>Náklady celkem</t>
  </si>
  <si>
    <t>Základ a hodnota DPH 21%</t>
  </si>
  <si>
    <t>Základ a hodnota DPH 15%</t>
  </si>
  <si>
    <t>Náklady celkem s DPH</t>
  </si>
  <si>
    <t>Součty odstavců</t>
  </si>
  <si>
    <t>Materiál</t>
  </si>
  <si>
    <t>Pozice</t>
  </si>
  <si>
    <t>Mj</t>
  </si>
  <si>
    <t>Počet</t>
  </si>
  <si>
    <t>Materiál celkem</t>
  </si>
  <si>
    <t>Montáž celkem</t>
  </si>
  <si>
    <t>Při vyplňování výkazu výměr je nutné respektovat dále uvedené pokyny:</t>
  </si>
  <si>
    <t>1) Při zpracování nabídky je nutné využít všech částí (dílů) projektu pro provádění stavby, tj. technické zprávy vč. příloh a knihy výrobků, všechny výkresy, tabulky a specifikace materiálů.</t>
  </si>
  <si>
    <t>2) Součástí nabídkové ceny musí být veškeré náklady, aby cena byla konečná a zahrnovala celou dodávku a montáž</t>
  </si>
  <si>
    <t>3) Každá účastníkem zadávacího řízení vyplněná položka musí  cenově obsahovat veškeré technicky a logicky dovoditelné součásti dodávky a montáže (včetně údajů o podmínkách a úhradě licencí potřebných SW).</t>
  </si>
  <si>
    <t>4) Dodávky a montáže uvedené v nabídce musí být naceněny včetně veškerého souvisejícího doplňkového, podružného a montážního materiálu tak, aby celé zařízení bylo funkční a splňovalo všechny předpisy, které se na ně vztahují</t>
  </si>
  <si>
    <t>DEMONTÁŽ INSTALAČNÍCH PRVKŮ A KABELÁŽE, LIKVIDACE</t>
  </si>
  <si>
    <t>1</t>
  </si>
  <si>
    <t>Demont. stáv. svítidel, úprava původních rozvodů, ekol. likvidace</t>
  </si>
  <si>
    <t>2</t>
  </si>
  <si>
    <t>Demont. a opětovná montáž stáv. svítidel, úprava původních rozvodů (1.NP)</t>
  </si>
  <si>
    <t>3</t>
  </si>
  <si>
    <t>4</t>
  </si>
  <si>
    <t>Demont. a opětovná montáž stáv. detektorů požáru, úprava původních rozvodů</t>
  </si>
  <si>
    <t>5</t>
  </si>
  <si>
    <t>Zajištění stáv. rozvodů pro pětovnou montáž před instalací rozvodů VZT</t>
  </si>
  <si>
    <t>KABELOVÉ KANÁLY, LIŠTY A CHRÁNIČKY + KRYTY, KOLENA</t>
  </si>
  <si>
    <t>6</t>
  </si>
  <si>
    <t>Trubka ohebná 320 N PVC D 16/10,7 pevně</t>
  </si>
  <si>
    <t>m</t>
  </si>
  <si>
    <t>7</t>
  </si>
  <si>
    <t>Trubka ohebná 320 N PVC D 20/14,1 pevně</t>
  </si>
  <si>
    <t>INSTALAČNÍ KRABICE POD OMÍTKU</t>
  </si>
  <si>
    <t>8</t>
  </si>
  <si>
    <t>Krabice se svorkovnicí a průchodkami 72x72, IP40 pevně</t>
  </si>
  <si>
    <t>SVÍTIDLA, PODROBNÝ POPIS VIZ TZ, vzorkování</t>
  </si>
  <si>
    <t>9</t>
  </si>
  <si>
    <t>LED dle popisu na výkrese E3 v techické zprávě</t>
  </si>
  <si>
    <t>DETEKTOR PŘÍTOMNOSTI, PODROBNÝ POPIS VIZ TZ, vzorkování</t>
  </si>
  <si>
    <t>10</t>
  </si>
  <si>
    <t>Jednokanálový detektor přítomnosti, zapojení, nastavení, označený C</t>
  </si>
  <si>
    <t>11</t>
  </si>
  <si>
    <t>Dvoukanálový detektor přítomnosti, zapojení, nastavení, označený D</t>
  </si>
  <si>
    <t>12</t>
  </si>
  <si>
    <t>Dálkový ovladač IR pro nastavování detektorů přítomnosti</t>
  </si>
  <si>
    <t>KABEL SILOVÝ,IZOLACE PVC</t>
  </si>
  <si>
    <t>13</t>
  </si>
  <si>
    <t>CYKY-O 3x1.5, pevně</t>
  </si>
  <si>
    <t>14</t>
  </si>
  <si>
    <t>CYKY-J 3x1.5, pevně</t>
  </si>
  <si>
    <t>15</t>
  </si>
  <si>
    <t>Kabel s funkčností při požáru pro detektory EPS, pevně</t>
  </si>
  <si>
    <t>VODIČ JEDNOŽILOVÝ, IZOLACE PVC POSPOJ.</t>
  </si>
  <si>
    <t>16</t>
  </si>
  <si>
    <t>CYA 4 zž (H07V-K)</t>
  </si>
  <si>
    <t>17</t>
  </si>
  <si>
    <t>Svorky a oka pro pospojování</t>
  </si>
  <si>
    <t>UKONČENÍ KABELŮ DO</t>
  </si>
  <si>
    <t>18</t>
  </si>
  <si>
    <t>4x4  mm2</t>
  </si>
  <si>
    <t>19</t>
  </si>
  <si>
    <t>5x4  mm2</t>
  </si>
  <si>
    <t>UTĚSŇOVACÍ HMOTY, IZOLAČNÍ MATERIÁLY</t>
  </si>
  <si>
    <t>20</t>
  </si>
  <si>
    <t>Silikonový tmel, kartuš 330ml</t>
  </si>
  <si>
    <t>POMOCNÝ A KOTVÍCÍ MATERIÁL</t>
  </si>
  <si>
    <t>21</t>
  </si>
  <si>
    <t>Hmoždinka 8 vč. vrutu</t>
  </si>
  <si>
    <t>22</t>
  </si>
  <si>
    <t>25 STAHOVACÍ PÁSEK plast</t>
  </si>
  <si>
    <t>23</t>
  </si>
  <si>
    <t>35 STAHOVACÍ PÁSEK plast</t>
  </si>
  <si>
    <t>HODINOVE ZUCTOVACI SAZBY - SILNOPROUD</t>
  </si>
  <si>
    <t>24</t>
  </si>
  <si>
    <t>Příprava ke komplexni zkoušce</t>
  </si>
  <si>
    <t>25</t>
  </si>
  <si>
    <t>Montáž mimo ceníkové položky při rekonstrukcích</t>
  </si>
  <si>
    <t>26</t>
  </si>
  <si>
    <t>Kordinační práce s ostatními profesemi a navazujícími pracemi</t>
  </si>
  <si>
    <t>HOD. ZÚČTOVACÍ SAZBY HLAVA XI - SLABOPROUD</t>
  </si>
  <si>
    <t>27</t>
  </si>
  <si>
    <t>Kompl. zkouš., výchozí revize, zkušební provoz detektory EPS</t>
  </si>
  <si>
    <t>PROVEDENI REVIZNICH ZKOUSEK - SILNOPROUD</t>
  </si>
  <si>
    <t>28</t>
  </si>
  <si>
    <t>Příprava před revizí</t>
  </si>
  <si>
    <t>29</t>
  </si>
  <si>
    <t>Revizni technik silnoproud</t>
  </si>
  <si>
    <t>PROJEKTY SKUTEČNÉHO PROVEDENÍ</t>
  </si>
  <si>
    <t>3x paré v papírové podobě, 2x digitální - formát AutoCAD-dwg na CD</t>
  </si>
  <si>
    <t>cena je součástí vedlejších a ostatních nákladů (VRN)</t>
  </si>
  <si>
    <t>30</t>
  </si>
  <si>
    <t>Podružný materiál</t>
  </si>
  <si>
    <t>Elektromontáže - celkem</t>
  </si>
  <si>
    <t>Hodnota</t>
  </si>
  <si>
    <t>Nadpis rekapitulace</t>
  </si>
  <si>
    <t>Seznam prací a dodávek elektrotechnických zařízení</t>
  </si>
  <si>
    <t>Akce</t>
  </si>
  <si>
    <t>MENDELOVA UNIVERZITA V BRNĚ
ODVĚTRÁNÍ SOC. ZAŘÍZENÍ PEF NA OBJ. Q</t>
  </si>
  <si>
    <t>Projekt</t>
  </si>
  <si>
    <t xml:space="preserve">
ELEKTROINSTALACE</t>
  </si>
  <si>
    <t>Investor</t>
  </si>
  <si>
    <t>Mendelova univerzita v Brně, Zemědělská 1</t>
  </si>
  <si>
    <t>Z. č.</t>
  </si>
  <si>
    <t>24/20</t>
  </si>
  <si>
    <t>A. č.</t>
  </si>
  <si>
    <t>E391/24/20</t>
  </si>
  <si>
    <t>Smlouva</t>
  </si>
  <si>
    <t>Vypracoval</t>
  </si>
  <si>
    <t>Ing. Jiří Kozlovský, Projekce ELEKTRO, Purkyňova 95a, Brno</t>
  </si>
  <si>
    <t>Kontroloval</t>
  </si>
  <si>
    <t>ING. KOZLOVSKÝ</t>
  </si>
  <si>
    <t>Datum</t>
  </si>
  <si>
    <t>24.11.2020</t>
  </si>
  <si>
    <t>Zpracovatel</t>
  </si>
  <si>
    <t>Ing. Jiří Kozlovský</t>
  </si>
  <si>
    <t>CÚ</t>
  </si>
  <si>
    <t>4Q 2020</t>
  </si>
  <si>
    <t>Poznámka</t>
  </si>
  <si>
    <t>Uvedené ceny jsou v Kč a nezahrnují DPH, pokud to není uvedeno.</t>
  </si>
  <si>
    <t>Doprava dodávek  (3,6) %</t>
  </si>
  <si>
    <t>3,60</t>
  </si>
  <si>
    <t>Přesun dodávek  (1) %</t>
  </si>
  <si>
    <t>1,00</t>
  </si>
  <si>
    <t>PPV  (1 nebo 6) %</t>
  </si>
  <si>
    <t>2,00</t>
  </si>
  <si>
    <t>PPV zemních prací, nátěrů  (1) %</t>
  </si>
  <si>
    <t>0,00</t>
  </si>
  <si>
    <t>Dokumentace skut.prov. (1 - 1,5) %</t>
  </si>
  <si>
    <t>Rizika a pojištění  (1 - 1,5) %</t>
  </si>
  <si>
    <t>Opravy v záruce  (5 - 7) %</t>
  </si>
  <si>
    <t>GZS  (3,25 nebo 8,4) %</t>
  </si>
  <si>
    <t>Provozní vlivy  %</t>
  </si>
  <si>
    <t>Kompletační činnost - a</t>
  </si>
  <si>
    <t>Kompletační činnost - b</t>
  </si>
  <si>
    <t>0,952842</t>
  </si>
  <si>
    <t>Kompletační činnost - k1</t>
  </si>
  <si>
    <t>Kompletační činnost - k2</t>
  </si>
  <si>
    <t>Roční nárůst cen 1   %</t>
  </si>
  <si>
    <t>Roční nárůst cen 2   %</t>
  </si>
  <si>
    <t>1. sazba DPH %
- i pro přirážky rekapitulace</t>
  </si>
  <si>
    <t>2. sazba DPH %</t>
  </si>
  <si>
    <t>Procento PM % 1</t>
  </si>
  <si>
    <t>Procento PM % 2</t>
  </si>
  <si>
    <t>Čištění zametáním v místnostech</t>
  </si>
  <si>
    <t>Odpojení stávajících rozvodů IS v podlaží</t>
  </si>
  <si>
    <t>Přesun hmot pro opravy a údržbu</t>
  </si>
  <si>
    <t>Svislá doprava suti a vybour. hmot za 2.NP až 6.NP</t>
  </si>
  <si>
    <t>Vypracování dokumentace skutečného provedení stavby  dle SoD, platné legislativy, podmínek a, požadavků investora a uživatele a podmínek dotačního titulu.
Profese stavební: 6 hod.
Profese VZT: 15 hod.
Profese elektro: 10 hod.</t>
  </si>
  <si>
    <t>Demont. stáv. detektorů pohybu, úprava původních rozvodů,předat na T.O.</t>
  </si>
  <si>
    <t>Lešení a stavební výtahy</t>
  </si>
  <si>
    <t>Lešení lehké pomocné, výška podlahy do 1,2 m</t>
  </si>
  <si>
    <t>RTS_II/2020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</si>
</sst>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
    <numFmt numFmtId="165" formatCode="\ #,##0&quot; Kč &quot;;\-#,##0&quot; Kč &quot;;&quot; -&quot;#&quot; Kč &quot;;@\ "/>
    <numFmt numFmtId="166" formatCode="#,###\ [$Kč-405];\-#,###\ [$Kč-405]"/>
    <numFmt numFmtId="167" formatCode="#"/>
    <numFmt numFmtId="168" formatCode="#,###\ [$Kč-405];[Red]\-#,###\ [$Kč-405]"/>
    <numFmt numFmtId="169" formatCode="#,##0.00_ ;\-#,##0.00\ "/>
  </numFmts>
  <fonts count="43">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8"/>
      <name val="Arial CE"/>
      <charset val="238"/>
    </font>
    <font>
      <sz val="8"/>
      <color indexed="12"/>
      <name val="Arial CE"/>
      <charset val="238"/>
    </font>
    <font>
      <sz val="8"/>
      <color indexed="17"/>
      <name val="Arial CE"/>
      <charset val="238"/>
    </font>
    <font>
      <b/>
      <sz val="16"/>
      <name val="Arial CE"/>
      <charset val="238"/>
    </font>
    <font>
      <sz val="10"/>
      <name val="Arial"/>
      <family val="2"/>
      <charset val="238"/>
    </font>
    <font>
      <b/>
      <sz val="10"/>
      <name val="Arial"/>
      <family val="2"/>
      <charset val="238"/>
    </font>
    <font>
      <b/>
      <i/>
      <sz val="10"/>
      <color indexed="10"/>
      <name val="Arial"/>
      <family val="2"/>
      <charset val="238"/>
    </font>
    <font>
      <sz val="12"/>
      <name val="formata"/>
      <charset val="238"/>
    </font>
    <font>
      <b/>
      <sz val="9"/>
      <name val="Arial CE"/>
      <family val="2"/>
      <charset val="238"/>
    </font>
    <font>
      <b/>
      <sz val="11"/>
      <name val="Arial"/>
      <family val="2"/>
      <charset val="238"/>
    </font>
    <font>
      <sz val="8"/>
      <name val="Arial CE"/>
      <family val="2"/>
      <charset val="238"/>
    </font>
    <font>
      <b/>
      <sz val="12"/>
      <name val="Arial"/>
      <family val="2"/>
      <charset val="238"/>
    </font>
    <font>
      <b/>
      <sz val="10"/>
      <color indexed="8"/>
      <name val="Arial CE"/>
      <family val="2"/>
      <charset val="238"/>
    </font>
    <font>
      <sz val="10"/>
      <color indexed="8"/>
      <name val="Arial CE"/>
      <family val="2"/>
      <charset val="238"/>
    </font>
    <font>
      <b/>
      <sz val="10"/>
      <color indexed="8"/>
      <name val="Arial"/>
      <family val="2"/>
      <charset val="238"/>
    </font>
    <font>
      <sz val="10"/>
      <color indexed="8"/>
      <name val="Arial"/>
      <family val="2"/>
      <charset val="238"/>
    </font>
    <font>
      <strike/>
      <sz val="10"/>
      <name val="Arial"/>
      <family val="2"/>
      <charset val="238"/>
    </font>
    <font>
      <b/>
      <sz val="13"/>
      <color indexed="8"/>
      <name val="Arial"/>
      <family val="2"/>
      <charset val="238"/>
    </font>
    <font>
      <u/>
      <sz val="10"/>
      <name val="Arial CE"/>
      <family val="2"/>
      <charset val="238"/>
    </font>
    <font>
      <b/>
      <sz val="14"/>
      <name val="Arial"/>
      <family val="2"/>
      <charset val="238"/>
    </font>
    <font>
      <sz val="8"/>
      <color rgb="FF000000"/>
      <name val="慔潨慭"/>
      <charset val="238"/>
    </font>
    <font>
      <b/>
      <sz val="9"/>
      <color rgb="FF000000"/>
      <name val="慔潨慭"/>
      <charset val="238"/>
    </font>
    <font>
      <b/>
      <sz val="8"/>
      <color rgb="FF000000"/>
      <name val="慔潨慭"/>
      <charset val="238"/>
    </font>
    <font>
      <b/>
      <sz val="11"/>
      <color rgb="FF000000"/>
      <name val="慔潨慭"/>
      <charset val="238"/>
    </font>
    <font>
      <i/>
      <sz val="9"/>
      <color rgb="FF000000"/>
      <name val="慔潨慭"/>
      <charset val="238"/>
    </font>
    <font>
      <i/>
      <sz val="8"/>
      <color rgb="FF000000"/>
      <name val="慔潨慭"/>
      <charset val="238"/>
    </font>
    <font>
      <b/>
      <sz val="11"/>
      <name val="Arial Black"/>
      <family val="2"/>
      <charset val="238"/>
    </font>
  </fonts>
  <fills count="16">
    <fill>
      <patternFill patternType="none"/>
    </fill>
    <fill>
      <patternFill patternType="gray125"/>
    </fill>
    <fill>
      <patternFill patternType="solid">
        <fgColor rgb="FFC0C0C0"/>
        <bgColor indexed="64"/>
      </patternFill>
    </fill>
    <fill>
      <patternFill patternType="solid">
        <fgColor rgb="FFFFFFCC"/>
        <bgColor indexed="64"/>
      </patternFill>
    </fill>
    <fill>
      <patternFill patternType="solid">
        <fgColor indexed="22"/>
        <bgColor indexed="64"/>
      </patternFill>
    </fill>
    <fill>
      <patternFill patternType="solid">
        <fgColor theme="0" tint="-0.14999847407452621"/>
        <bgColor indexed="64"/>
      </patternFill>
    </fill>
    <fill>
      <patternFill patternType="solid">
        <fgColor indexed="43"/>
        <bgColor indexed="26"/>
      </patternFill>
    </fill>
    <fill>
      <patternFill patternType="solid">
        <fgColor indexed="42"/>
        <bgColor indexed="27"/>
      </patternFill>
    </fill>
    <fill>
      <patternFill patternType="solid">
        <fgColor indexed="9"/>
        <bgColor indexed="26"/>
      </patternFill>
    </fill>
    <fill>
      <patternFill patternType="solid">
        <fgColor rgb="FFFFC000"/>
        <bgColor indexed="64"/>
      </patternFill>
    </fill>
    <fill>
      <patternFill patternType="solid">
        <fgColor rgb="FFE0FEE0"/>
        <bgColor indexed="64"/>
      </patternFill>
    </fill>
    <fill>
      <patternFill patternType="solid">
        <fgColor rgb="FFFFFFFF"/>
        <bgColor indexed="64"/>
      </patternFill>
    </fill>
    <fill>
      <patternFill patternType="solid">
        <fgColor rgb="FFFFEAFF"/>
        <bgColor indexed="64"/>
      </patternFill>
    </fill>
    <fill>
      <patternFill patternType="solid">
        <fgColor rgb="FFBFEBFF"/>
        <bgColor indexed="64"/>
      </patternFill>
    </fill>
    <fill>
      <patternFill patternType="solid">
        <fgColor rgb="FFFFFFE0"/>
        <bgColor indexed="64"/>
      </patternFill>
    </fill>
    <fill>
      <patternFill patternType="solid">
        <fgColor rgb="FFFFFF00"/>
        <bgColor indexed="64"/>
      </patternFill>
    </fill>
  </fills>
  <borders count="8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indexed="64"/>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double">
        <color indexed="64"/>
      </bottom>
      <diagonal/>
    </border>
    <border>
      <left/>
      <right/>
      <top style="medium">
        <color indexed="8"/>
      </top>
      <bottom style="double">
        <color indexed="64"/>
      </bottom>
      <diagonal/>
    </border>
    <border>
      <left/>
      <right style="medium">
        <color indexed="64"/>
      </right>
      <top style="medium">
        <color indexed="8"/>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8"/>
      </left>
      <right/>
      <top/>
      <bottom style="double">
        <color indexed="64"/>
      </bottom>
      <diagonal/>
    </border>
    <border>
      <left/>
      <right style="medium">
        <color indexed="8"/>
      </right>
      <top/>
      <bottom style="double">
        <color indexed="64"/>
      </bottom>
      <diagonal/>
    </border>
    <border>
      <left/>
      <right/>
      <top style="medium">
        <color indexed="64"/>
      </top>
      <bottom/>
      <diagonal/>
    </border>
    <border>
      <left/>
      <right style="medium">
        <color indexed="64"/>
      </right>
      <top style="medium">
        <color indexed="64"/>
      </top>
      <bottom/>
      <diagonal/>
    </border>
    <border>
      <left style="thin">
        <color rgb="FFC0C0C0"/>
      </left>
      <right style="thin">
        <color rgb="FFC0C0C0"/>
      </right>
      <top style="thin">
        <color rgb="FFC0C0C0"/>
      </top>
      <bottom style="thin">
        <color rgb="FFC0C0C0"/>
      </bottom>
      <diagonal/>
    </border>
  </borders>
  <cellStyleXfs count="9">
    <xf numFmtId="0" fontId="0" fillId="0" borderId="0"/>
    <xf numFmtId="0" fontId="2" fillId="0" borderId="0"/>
    <xf numFmtId="0" fontId="20" fillId="0" borderId="0"/>
    <xf numFmtId="0" fontId="23" fillId="0" borderId="0"/>
    <xf numFmtId="0" fontId="20" fillId="0" borderId="0"/>
    <xf numFmtId="0" fontId="2" fillId="0" borderId="0"/>
    <xf numFmtId="0" fontId="23" fillId="0" borderId="0"/>
    <xf numFmtId="0" fontId="23" fillId="0" borderId="0"/>
    <xf numFmtId="0" fontId="1" fillId="0" borderId="0"/>
  </cellStyleXfs>
  <cellXfs count="492">
    <xf numFmtId="0" fontId="0" fillId="0" borderId="0" xfId="0"/>
    <xf numFmtId="0" fontId="0" fillId="0" borderId="0" xfId="0" applyAlignment="1"/>
    <xf numFmtId="14" fontId="4" fillId="0" borderId="0" xfId="0" applyNumberFormat="1" applyFont="1" applyAlignment="1">
      <alignment horizontal="left"/>
    </xf>
    <xf numFmtId="0" fontId="3" fillId="0" borderId="0" xfId="0" applyFont="1" applyAlignment="1">
      <alignment horizontal="center"/>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6" xfId="0" applyBorder="1" applyAlignment="1">
      <alignment horizontal="left" vertical="center"/>
    </xf>
    <xf numFmtId="0" fontId="0" fillId="0" borderId="1" xfId="0" applyBorder="1" applyAlignment="1">
      <alignment horizontal="right"/>
    </xf>
    <xf numFmtId="0" fontId="9" fillId="0" borderId="6" xfId="0" applyFont="1" applyBorder="1"/>
    <xf numFmtId="0" fontId="9" fillId="0" borderId="0" xfId="0" applyFont="1" applyBorder="1" applyAlignment="1">
      <alignment vertical="center"/>
    </xf>
    <xf numFmtId="0" fontId="9"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9" fillId="0" borderId="1" xfId="0" applyFont="1" applyBorder="1"/>
    <xf numFmtId="0" fontId="9" fillId="0" borderId="0" xfId="0" applyFont="1" applyBorder="1"/>
    <xf numFmtId="0" fontId="9" fillId="0" borderId="6" xfId="0" applyFont="1" applyBorder="1" applyAlignment="1"/>
    <xf numFmtId="0" fontId="9" fillId="0" borderId="0" xfId="0" applyFont="1" applyBorder="1" applyAlignment="1">
      <alignment horizontal="left" vertical="center"/>
    </xf>
    <xf numFmtId="0" fontId="9" fillId="0" borderId="6" xfId="0" applyFont="1" applyBorder="1" applyAlignment="1">
      <alignment vertical="center"/>
    </xf>
    <xf numFmtId="0" fontId="9" fillId="0" borderId="0" xfId="0" applyFont="1" applyFill="1" applyBorder="1" applyAlignment="1">
      <alignment horizontal="left" vertical="center"/>
    </xf>
    <xf numFmtId="0" fontId="9" fillId="0" borderId="0" xfId="0" applyFont="1"/>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1" fontId="9"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9"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9"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1" fontId="9"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9" fillId="0" borderId="18" xfId="0" applyFont="1" applyFill="1" applyBorder="1" applyAlignment="1">
      <alignment horizontal="left" vertical="top"/>
    </xf>
    <xf numFmtId="0" fontId="9"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9" fillId="0" borderId="14" xfId="0" applyFont="1" applyBorder="1" applyAlignment="1">
      <alignment horizontal="left" vertical="center" indent="1"/>
    </xf>
    <xf numFmtId="0" fontId="9" fillId="0" borderId="12" xfId="0" applyFont="1" applyBorder="1" applyAlignment="1">
      <alignment horizontal="left" vertical="center"/>
    </xf>
    <xf numFmtId="0" fontId="9" fillId="0" borderId="12" xfId="0" applyFont="1" applyBorder="1"/>
    <xf numFmtId="0" fontId="5"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9" fillId="0" borderId="6" xfId="0" applyNumberFormat="1" applyFont="1" applyBorder="1" applyAlignment="1">
      <alignment horizontal="left" vertical="center"/>
    </xf>
    <xf numFmtId="0" fontId="10" fillId="2" borderId="1" xfId="0" applyFont="1" applyFill="1" applyBorder="1" applyAlignment="1">
      <alignment horizontal="left" vertical="center" indent="1"/>
    </xf>
    <xf numFmtId="49" fontId="7" fillId="2" borderId="0" xfId="0" applyNumberFormat="1" applyFont="1" applyFill="1" applyBorder="1" applyAlignment="1">
      <alignment horizontal="left" vertical="center"/>
    </xf>
    <xf numFmtId="0" fontId="0" fillId="2" borderId="1" xfId="0" applyFont="1" applyFill="1" applyBorder="1" applyAlignment="1">
      <alignment horizontal="left" vertical="center" indent="1"/>
    </xf>
    <xf numFmtId="0" fontId="9" fillId="2" borderId="0" xfId="0" applyFont="1" applyFill="1" applyBorder="1" applyAlignment="1">
      <alignment horizontal="left" vertical="center"/>
    </xf>
    <xf numFmtId="0" fontId="0" fillId="2" borderId="9" xfId="0" applyFont="1" applyFill="1" applyBorder="1" applyAlignment="1">
      <alignment horizontal="left" vertical="center" indent="1"/>
    </xf>
    <xf numFmtId="0" fontId="0" fillId="2" borderId="6" xfId="0" applyFont="1" applyFill="1" applyBorder="1"/>
    <xf numFmtId="49" fontId="9" fillId="0" borderId="0" xfId="0" applyNumberFormat="1" applyFont="1" applyBorder="1" applyAlignment="1">
      <alignment horizontal="left" vertical="center"/>
    </xf>
    <xf numFmtId="49" fontId="9" fillId="0" borderId="6" xfId="0" applyNumberFormat="1" applyFont="1" applyBorder="1" applyAlignment="1">
      <alignment horizontal="right" vertical="center"/>
    </xf>
    <xf numFmtId="4" fontId="0" fillId="0" borderId="0" xfId="0" applyNumberFormat="1" applyAlignment="1"/>
    <xf numFmtId="3" fontId="0" fillId="0" borderId="26" xfId="0" applyNumberFormat="1" applyBorder="1"/>
    <xf numFmtId="3" fontId="0" fillId="3" borderId="30" xfId="0" applyNumberFormat="1" applyFill="1" applyBorder="1" applyAlignment="1"/>
    <xf numFmtId="3" fontId="8" fillId="2" borderId="27" xfId="0" applyNumberFormat="1" applyFont="1" applyFill="1" applyBorder="1" applyAlignment="1">
      <alignment vertical="center"/>
    </xf>
    <xf numFmtId="3" fontId="8" fillId="2" borderId="18" xfId="0" applyNumberFormat="1" applyFont="1" applyFill="1" applyBorder="1" applyAlignment="1">
      <alignment vertical="center"/>
    </xf>
    <xf numFmtId="3" fontId="8" fillId="2" borderId="18" xfId="0" applyNumberFormat="1" applyFont="1" applyFill="1" applyBorder="1" applyAlignment="1">
      <alignment vertical="center" wrapText="1"/>
    </xf>
    <xf numFmtId="3" fontId="8" fillId="2" borderId="28" xfId="0" applyNumberFormat="1" applyFont="1" applyFill="1" applyBorder="1" applyAlignment="1">
      <alignment horizontal="center" vertical="center" wrapText="1"/>
    </xf>
    <xf numFmtId="3" fontId="0" fillId="0" borderId="31" xfId="0" applyNumberFormat="1" applyBorder="1" applyAlignment="1"/>
    <xf numFmtId="3" fontId="0" fillId="0" borderId="29" xfId="0" applyNumberFormat="1" applyBorder="1" applyAlignment="1"/>
    <xf numFmtId="0" fontId="3" fillId="0" borderId="0" xfId="0" applyFont="1" applyAlignment="1">
      <alignment horizontal="center" shrinkToFit="1"/>
    </xf>
    <xf numFmtId="3" fontId="11" fillId="2" borderId="28" xfId="0" applyNumberFormat="1" applyFont="1" applyFill="1" applyBorder="1" applyAlignment="1">
      <alignment horizontal="center" vertical="center" wrapText="1" shrinkToFit="1"/>
    </xf>
    <xf numFmtId="3" fontId="8" fillId="2" borderId="28" xfId="0" applyNumberFormat="1" applyFont="1" applyFill="1" applyBorder="1" applyAlignment="1">
      <alignment horizontal="center" vertical="center" wrapText="1" shrinkToFit="1"/>
    </xf>
    <xf numFmtId="3" fontId="4" fillId="0" borderId="29" xfId="0" applyNumberFormat="1" applyFont="1" applyBorder="1" applyAlignment="1">
      <alignment horizontal="right" wrapText="1" shrinkToFit="1"/>
    </xf>
    <xf numFmtId="3" fontId="4" fillId="0" borderId="29" xfId="0" applyNumberFormat="1" applyFont="1" applyBorder="1" applyAlignment="1">
      <alignment horizontal="right" shrinkToFit="1"/>
    </xf>
    <xf numFmtId="3" fontId="0" fillId="0" borderId="29" xfId="0" applyNumberFormat="1" applyBorder="1" applyAlignment="1">
      <alignment shrinkToFit="1"/>
    </xf>
    <xf numFmtId="3" fontId="0" fillId="3" borderId="30" xfId="0" applyNumberFormat="1" applyFill="1" applyBorder="1" applyAlignment="1">
      <alignment wrapText="1" shrinkToFit="1"/>
    </xf>
    <xf numFmtId="3" fontId="0" fillId="3" borderId="30" xfId="0" applyNumberFormat="1" applyFill="1" applyBorder="1" applyAlignment="1">
      <alignment shrinkToFit="1"/>
    </xf>
    <xf numFmtId="0" fontId="5" fillId="2" borderId="11" xfId="0" applyFont="1" applyFill="1" applyBorder="1" applyAlignment="1">
      <alignment horizontal="left" vertical="center" indent="1"/>
    </xf>
    <xf numFmtId="0" fontId="6" fillId="2" borderId="7" xfId="0" applyFont="1" applyFill="1" applyBorder="1" applyAlignment="1">
      <alignment horizontal="left" vertical="center"/>
    </xf>
    <xf numFmtId="0" fontId="0" fillId="2" borderId="7" xfId="0" applyFill="1" applyBorder="1" applyAlignment="1">
      <alignment horizontal="left" vertical="center"/>
    </xf>
    <xf numFmtId="4" fontId="5"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xf numFmtId="49" fontId="9" fillId="2" borderId="13" xfId="0" applyNumberFormat="1" applyFont="1" applyFill="1" applyBorder="1" applyAlignment="1">
      <alignment horizontal="left" vertical="center"/>
    </xf>
    <xf numFmtId="4" fontId="0" fillId="0" borderId="0" xfId="0" applyNumberFormat="1"/>
    <xf numFmtId="49" fontId="0" fillId="0" borderId="1" xfId="0" applyNumberFormat="1" applyBorder="1"/>
    <xf numFmtId="49" fontId="0" fillId="0" borderId="14" xfId="0" applyNumberFormat="1" applyBorder="1" applyAlignment="1">
      <alignment horizontal="left" vertical="center" indent="1"/>
    </xf>
    <xf numFmtId="0" fontId="0" fillId="2" borderId="36" xfId="0" applyFill="1" applyBorder="1"/>
    <xf numFmtId="0" fontId="16" fillId="0" borderId="0" xfId="0" applyFont="1"/>
    <xf numFmtId="4" fontId="16" fillId="0" borderId="33" xfId="0" applyNumberFormat="1" applyFont="1" applyBorder="1" applyAlignment="1">
      <alignment vertical="top" shrinkToFit="1"/>
    </xf>
    <xf numFmtId="4" fontId="0" fillId="2" borderId="38" xfId="0" applyNumberFormat="1" applyFill="1" applyBorder="1" applyAlignment="1">
      <alignment vertical="top" shrinkToFit="1"/>
    </xf>
    <xf numFmtId="0" fontId="0" fillId="2" borderId="47" xfId="0" applyFill="1" applyBorder="1"/>
    <xf numFmtId="49" fontId="0" fillId="2" borderId="46" xfId="0" applyNumberFormat="1" applyFill="1" applyBorder="1" applyAlignment="1">
      <alignment vertical="top"/>
    </xf>
    <xf numFmtId="4" fontId="0" fillId="2" borderId="46" xfId="0" applyNumberFormat="1" applyFill="1" applyBorder="1" applyAlignment="1">
      <alignment vertical="top"/>
    </xf>
    <xf numFmtId="0" fontId="9" fillId="2" borderId="12" xfId="0" applyFont="1" applyFill="1" applyBorder="1" applyAlignment="1">
      <alignment vertical="top"/>
    </xf>
    <xf numFmtId="4" fontId="9" fillId="2" borderId="22" xfId="0" applyNumberFormat="1" applyFont="1" applyFill="1" applyBorder="1" applyAlignment="1">
      <alignment vertical="top"/>
    </xf>
    <xf numFmtId="0" fontId="0" fillId="0" borderId="0" xfId="0" applyAlignment="1">
      <alignment vertical="top"/>
    </xf>
    <xf numFmtId="49" fontId="0" fillId="0" borderId="0" xfId="0" applyNumberFormat="1" applyAlignment="1">
      <alignment vertical="top"/>
    </xf>
    <xf numFmtId="0" fontId="0" fillId="0" borderId="0" xfId="0" applyAlignment="1">
      <alignment horizontal="center" vertical="top"/>
    </xf>
    <xf numFmtId="4" fontId="0" fillId="0" borderId="0" xfId="0" applyNumberFormat="1"/>
    <xf numFmtId="4" fontId="16" fillId="0" borderId="33" xfId="0" applyNumberFormat="1" applyFont="1" applyBorder="1" applyAlignment="1">
      <alignment vertical="top" shrinkToFit="1"/>
    </xf>
    <xf numFmtId="4" fontId="0" fillId="2" borderId="38" xfId="0" applyNumberFormat="1" applyFill="1" applyBorder="1" applyAlignment="1">
      <alignment vertical="top" shrinkToFit="1"/>
    </xf>
    <xf numFmtId="0" fontId="16" fillId="0" borderId="33" xfId="0" applyNumberFormat="1" applyFont="1" applyBorder="1" applyAlignment="1">
      <alignment horizontal="left" vertical="top" wrapText="1"/>
    </xf>
    <xf numFmtId="0" fontId="17" fillId="0" borderId="33" xfId="0" quotePrefix="1" applyNumberFormat="1" applyFont="1" applyBorder="1" applyAlignment="1">
      <alignment horizontal="left" vertical="top" wrapText="1"/>
    </xf>
    <xf numFmtId="0" fontId="0" fillId="2" borderId="38" xfId="0" applyNumberFormat="1" applyFill="1" applyBorder="1" applyAlignment="1">
      <alignment horizontal="left" vertical="top" wrapText="1"/>
    </xf>
    <xf numFmtId="49" fontId="0" fillId="0" borderId="0" xfId="0" applyNumberFormat="1" applyAlignment="1">
      <alignment horizontal="left" vertical="top" wrapText="1"/>
    </xf>
    <xf numFmtId="4" fontId="0" fillId="2" borderId="35" xfId="0" applyNumberFormat="1" applyFill="1" applyBorder="1"/>
    <xf numFmtId="4" fontId="17" fillId="0" borderId="33" xfId="0" applyNumberFormat="1" applyFont="1" applyBorder="1" applyAlignment="1">
      <alignment vertical="top" wrapText="1" shrinkToFit="1"/>
    </xf>
    <xf numFmtId="4" fontId="0" fillId="0" borderId="0" xfId="0" applyNumberFormat="1" applyAlignment="1">
      <alignment vertical="top"/>
    </xf>
    <xf numFmtId="4" fontId="9" fillId="2" borderId="12" xfId="0" applyNumberFormat="1" applyFont="1" applyFill="1" applyBorder="1" applyAlignment="1">
      <alignment vertical="top"/>
    </xf>
    <xf numFmtId="0" fontId="0" fillId="2" borderId="35" xfId="0" applyFill="1" applyBorder="1" applyAlignment="1">
      <alignment horizontal="center"/>
    </xf>
    <xf numFmtId="0" fontId="16" fillId="0" borderId="34" xfId="0" applyFont="1" applyBorder="1" applyAlignment="1">
      <alignment horizontal="center" vertical="top" shrinkToFit="1"/>
    </xf>
    <xf numFmtId="0" fontId="17" fillId="0" borderId="34" xfId="0" applyNumberFormat="1" applyFont="1" applyBorder="1" applyAlignment="1">
      <alignment horizontal="center" vertical="top" wrapText="1" shrinkToFit="1"/>
    </xf>
    <xf numFmtId="0" fontId="0" fillId="2" borderId="37" xfId="0" applyFill="1" applyBorder="1" applyAlignment="1">
      <alignment horizontal="center" vertical="top" shrinkToFit="1"/>
    </xf>
    <xf numFmtId="0" fontId="9" fillId="2" borderId="12" xfId="0" applyFont="1" applyFill="1" applyBorder="1" applyAlignment="1">
      <alignment horizontal="center" vertical="top"/>
    </xf>
    <xf numFmtId="0" fontId="0" fillId="0" borderId="0" xfId="0" applyAlignment="1">
      <alignment horizontal="center"/>
    </xf>
    <xf numFmtId="49" fontId="0" fillId="2" borderId="35" xfId="0" applyNumberFormat="1" applyFill="1" applyBorder="1" applyAlignment="1">
      <alignment vertical="top"/>
    </xf>
    <xf numFmtId="0" fontId="0" fillId="2" borderId="49" xfId="0" applyFill="1" applyBorder="1" applyAlignment="1">
      <alignment horizontal="center" vertical="top"/>
    </xf>
    <xf numFmtId="49" fontId="9" fillId="2" borderId="12" xfId="0" applyNumberFormat="1" applyFont="1" applyFill="1" applyBorder="1" applyAlignment="1">
      <alignment vertical="top"/>
    </xf>
    <xf numFmtId="0" fontId="0" fillId="0" borderId="2" xfId="0" applyBorder="1" applyAlignment="1"/>
    <xf numFmtId="0" fontId="9" fillId="0" borderId="6" xfId="0" applyFont="1" applyBorder="1" applyAlignment="1">
      <alignment vertical="center"/>
    </xf>
    <xf numFmtId="0" fontId="0" fillId="0" borderId="8" xfId="0" applyBorder="1" applyAlignment="1"/>
    <xf numFmtId="49" fontId="9" fillId="0" borderId="0" xfId="0" applyNumberFormat="1" applyFont="1" applyBorder="1" applyAlignment="1">
      <alignment horizontal="left" vertical="center"/>
    </xf>
    <xf numFmtId="0" fontId="0" fillId="0" borderId="6" xfId="0" applyFont="1" applyBorder="1" applyAlignment="1">
      <alignment vertical="center"/>
    </xf>
    <xf numFmtId="0" fontId="9" fillId="0" borderId="0" xfId="0" applyFont="1" applyBorder="1" applyAlignment="1">
      <alignment horizontal="right" vertical="center"/>
    </xf>
    <xf numFmtId="4" fontId="16" fillId="0" borderId="33" xfId="0" applyNumberFormat="1" applyFont="1" applyBorder="1" applyAlignment="1">
      <alignment vertical="top" shrinkToFit="1"/>
    </xf>
    <xf numFmtId="4" fontId="0" fillId="2" borderId="38" xfId="0" applyNumberFormat="1" applyFill="1" applyBorder="1" applyAlignment="1">
      <alignment vertical="top" shrinkToFit="1"/>
    </xf>
    <xf numFmtId="4" fontId="16" fillId="0" borderId="33" xfId="0" applyNumberFormat="1" applyFont="1" applyBorder="1" applyAlignment="1">
      <alignment horizontal="right" vertical="top" shrinkToFit="1"/>
    </xf>
    <xf numFmtId="0" fontId="0" fillId="0" borderId="46" xfId="0" applyFont="1" applyBorder="1" applyAlignment="1">
      <alignment vertical="top"/>
    </xf>
    <xf numFmtId="49" fontId="0" fillId="0" borderId="41" xfId="0" applyNumberFormat="1" applyBorder="1" applyAlignment="1">
      <alignment vertical="top"/>
    </xf>
    <xf numFmtId="0" fontId="0" fillId="4" borderId="50" xfId="0" applyFill="1" applyBorder="1" applyAlignment="1">
      <alignment horizontal="left" vertical="top"/>
    </xf>
    <xf numFmtId="49" fontId="0" fillId="4" borderId="51" xfId="0" applyNumberFormat="1" applyFill="1" applyBorder="1" applyAlignment="1">
      <alignment horizontal="left" vertical="top"/>
    </xf>
    <xf numFmtId="49" fontId="0" fillId="4" borderId="51" xfId="0" applyNumberFormat="1" applyFill="1" applyBorder="1" applyAlignment="1">
      <alignment horizontal="left" vertical="top" wrapText="1"/>
    </xf>
    <xf numFmtId="0" fontId="0" fillId="4" borderId="51" xfId="0" applyFill="1" applyBorder="1" applyAlignment="1">
      <alignment horizontal="left" vertical="top"/>
    </xf>
    <xf numFmtId="4" fontId="0" fillId="4" borderId="51" xfId="0" applyNumberFormat="1" applyFill="1" applyBorder="1" applyAlignment="1">
      <alignment horizontal="center" vertical="top"/>
    </xf>
    <xf numFmtId="0" fontId="0" fillId="4" borderId="52" xfId="0" applyFill="1" applyBorder="1" applyAlignment="1">
      <alignment horizontal="center" vertical="top"/>
    </xf>
    <xf numFmtId="0" fontId="0" fillId="4" borderId="50" xfId="0" applyFill="1" applyBorder="1" applyAlignment="1">
      <alignment horizontal="center" vertical="top"/>
    </xf>
    <xf numFmtId="0" fontId="0" fillId="4" borderId="53" xfId="0" applyFill="1" applyBorder="1" applyAlignment="1">
      <alignment horizontal="center" vertical="top" wrapText="1"/>
    </xf>
    <xf numFmtId="0" fontId="0" fillId="4" borderId="23" xfId="0" applyFill="1" applyBorder="1" applyAlignment="1">
      <alignment horizontal="left" vertical="top"/>
    </xf>
    <xf numFmtId="49" fontId="0" fillId="4" borderId="54" xfId="0" applyNumberFormat="1" applyFill="1" applyBorder="1" applyAlignment="1">
      <alignment horizontal="left" vertical="top"/>
    </xf>
    <xf numFmtId="4" fontId="0" fillId="0" borderId="53" xfId="0" applyNumberFormat="1" applyBorder="1" applyAlignment="1">
      <alignment horizontal="center" vertical="top"/>
    </xf>
    <xf numFmtId="0" fontId="0" fillId="4" borderId="9" xfId="0" applyFill="1" applyBorder="1" applyAlignment="1">
      <alignment horizontal="left" vertical="top"/>
    </xf>
    <xf numFmtId="0" fontId="0" fillId="4" borderId="10" xfId="0" applyNumberFormat="1" applyFill="1" applyBorder="1" applyAlignment="1">
      <alignment horizontal="left" vertical="top"/>
    </xf>
    <xf numFmtId="0" fontId="0" fillId="4" borderId="38" xfId="0" applyNumberFormat="1" applyFill="1" applyBorder="1" applyAlignment="1">
      <alignment horizontal="left" vertical="top" wrapText="1"/>
    </xf>
    <xf numFmtId="0" fontId="0" fillId="4" borderId="38" xfId="0" applyFill="1" applyBorder="1" applyAlignment="1">
      <alignment horizontal="left" vertical="top" shrinkToFit="1"/>
    </xf>
    <xf numFmtId="4" fontId="0" fillId="4" borderId="38" xfId="0" applyNumberFormat="1" applyFill="1" applyBorder="1" applyAlignment="1">
      <alignment horizontal="right" vertical="top" shrinkToFit="1"/>
    </xf>
    <xf numFmtId="4" fontId="0" fillId="4" borderId="48" xfId="0" applyNumberFormat="1" applyFill="1" applyBorder="1" applyAlignment="1">
      <alignment horizontal="right" vertical="top" shrinkToFit="1"/>
    </xf>
    <xf numFmtId="4" fontId="0" fillId="4" borderId="49" xfId="0" applyNumberFormat="1" applyFill="1" applyBorder="1" applyAlignment="1">
      <alignment horizontal="right" vertical="top" shrinkToFit="1"/>
    </xf>
    <xf numFmtId="4" fontId="0" fillId="4" borderId="56" xfId="0" applyNumberFormat="1" applyFill="1" applyBorder="1" applyAlignment="1">
      <alignment horizontal="center" vertical="top" shrinkToFit="1"/>
    </xf>
    <xf numFmtId="0" fontId="16" fillId="0" borderId="1" xfId="0" applyFont="1" applyBorder="1" applyAlignment="1">
      <alignment horizontal="left" vertical="top"/>
    </xf>
    <xf numFmtId="0" fontId="16" fillId="0" borderId="26" xfId="0" applyNumberFormat="1" applyFont="1" applyBorder="1" applyAlignment="1">
      <alignment horizontal="left" vertical="top"/>
    </xf>
    <xf numFmtId="0" fontId="16" fillId="0" borderId="33" xfId="0" applyFont="1" applyBorder="1" applyAlignment="1">
      <alignment horizontal="left" vertical="top" shrinkToFit="1"/>
    </xf>
    <xf numFmtId="4" fontId="16" fillId="0" borderId="57" xfId="0" applyNumberFormat="1" applyFont="1" applyBorder="1" applyAlignment="1">
      <alignment horizontal="center" vertical="top" shrinkToFit="1"/>
    </xf>
    <xf numFmtId="4" fontId="0" fillId="4" borderId="10" xfId="0" applyNumberFormat="1" applyFill="1" applyBorder="1" applyAlignment="1">
      <alignment horizontal="right" vertical="top" shrinkToFit="1"/>
    </xf>
    <xf numFmtId="4" fontId="0" fillId="4" borderId="37" xfId="0" applyNumberFormat="1" applyFill="1" applyBorder="1" applyAlignment="1">
      <alignment horizontal="right" vertical="top" shrinkToFit="1"/>
    </xf>
    <xf numFmtId="0" fontId="16" fillId="0" borderId="3" xfId="0" applyFont="1" applyBorder="1" applyAlignment="1">
      <alignment horizontal="left" vertical="top"/>
    </xf>
    <xf numFmtId="0" fontId="16" fillId="0" borderId="58" xfId="0" applyNumberFormat="1" applyFont="1" applyBorder="1" applyAlignment="1">
      <alignment horizontal="left" vertical="top"/>
    </xf>
    <xf numFmtId="0" fontId="16" fillId="0" borderId="59" xfId="0" applyNumberFormat="1" applyFont="1" applyBorder="1" applyAlignment="1">
      <alignment horizontal="left" vertical="top" wrapText="1"/>
    </xf>
    <xf numFmtId="0" fontId="16" fillId="0" borderId="59" xfId="0" applyFont="1" applyBorder="1" applyAlignment="1">
      <alignment horizontal="left" vertical="top" shrinkToFit="1"/>
    </xf>
    <xf numFmtId="4" fontId="16" fillId="0" borderId="59" xfId="0" applyNumberFormat="1" applyFont="1" applyBorder="1" applyAlignment="1">
      <alignment horizontal="right" vertical="top" shrinkToFit="1"/>
    </xf>
    <xf numFmtId="4" fontId="16" fillId="0" borderId="60" xfId="0" applyNumberFormat="1" applyFont="1" applyBorder="1" applyAlignment="1">
      <alignment horizontal="center" vertical="top" shrinkToFit="1"/>
    </xf>
    <xf numFmtId="4" fontId="0" fillId="0" borderId="0" xfId="0" applyNumberFormat="1" applyAlignment="1">
      <alignment horizontal="right"/>
    </xf>
    <xf numFmtId="0" fontId="0" fillId="0" borderId="0" xfId="0" applyAlignment="1">
      <alignment horizontal="right"/>
    </xf>
    <xf numFmtId="0" fontId="12" fillId="5" borderId="11" xfId="0" applyNumberFormat="1" applyFont="1" applyFill="1" applyBorder="1" applyAlignment="1">
      <alignment horizontal="left" vertical="top" wrapText="1"/>
    </xf>
    <xf numFmtId="0" fontId="12" fillId="5" borderId="7" xfId="0" applyFont="1" applyFill="1" applyBorder="1"/>
    <xf numFmtId="4" fontId="12" fillId="5" borderId="7" xfId="0" applyNumberFormat="1" applyFont="1" applyFill="1" applyBorder="1" applyAlignment="1">
      <alignment horizontal="right"/>
    </xf>
    <xf numFmtId="4" fontId="12" fillId="5" borderId="13" xfId="0" applyNumberFormat="1" applyFont="1" applyFill="1" applyBorder="1" applyAlignment="1">
      <alignment horizontal="right"/>
    </xf>
    <xf numFmtId="0" fontId="19" fillId="0" borderId="0" xfId="0" applyFont="1"/>
    <xf numFmtId="0" fontId="7" fillId="0" borderId="0" xfId="0" applyFont="1" applyFill="1" applyAlignment="1">
      <alignment horizontal="left" vertical="top" wrapText="1"/>
    </xf>
    <xf numFmtId="0" fontId="0" fillId="0" borderId="0" xfId="0" applyFill="1"/>
    <xf numFmtId="0" fontId="20" fillId="0" borderId="0" xfId="2"/>
    <xf numFmtId="0" fontId="6" fillId="0" borderId="0" xfId="2" applyFont="1" applyAlignment="1">
      <alignment horizontal="left"/>
    </xf>
    <xf numFmtId="0" fontId="2" fillId="0" borderId="0" xfId="2" applyFont="1" applyAlignment="1">
      <alignment horizontal="left"/>
    </xf>
    <xf numFmtId="0" fontId="6" fillId="0" borderId="0" xfId="2" applyFont="1" applyAlignment="1">
      <alignment horizontal="center"/>
    </xf>
    <xf numFmtId="0" fontId="6" fillId="6" borderId="61" xfId="2" applyFont="1" applyFill="1" applyBorder="1" applyAlignment="1">
      <alignment horizontal="center"/>
    </xf>
    <xf numFmtId="0" fontId="6" fillId="6" borderId="62" xfId="2" applyFont="1" applyFill="1" applyBorder="1" applyAlignment="1">
      <alignment horizontal="left"/>
    </xf>
    <xf numFmtId="0" fontId="6" fillId="6" borderId="62" xfId="2" applyFont="1" applyFill="1" applyBorder="1" applyAlignment="1">
      <alignment horizontal="center"/>
    </xf>
    <xf numFmtId="0" fontId="6" fillId="6" borderId="63" xfId="2" applyFont="1" applyFill="1" applyBorder="1" applyAlignment="1">
      <alignment horizontal="center"/>
    </xf>
    <xf numFmtId="0" fontId="6" fillId="6" borderId="64" xfId="2" applyFont="1" applyFill="1" applyBorder="1" applyAlignment="1">
      <alignment horizontal="center"/>
    </xf>
    <xf numFmtId="0" fontId="6" fillId="6" borderId="66" xfId="2" applyFont="1" applyFill="1" applyBorder="1" applyAlignment="1">
      <alignment horizontal="center"/>
    </xf>
    <xf numFmtId="0" fontId="6" fillId="6" borderId="65" xfId="2" applyFont="1" applyFill="1" applyBorder="1" applyAlignment="1">
      <alignment horizontal="center"/>
    </xf>
    <xf numFmtId="0" fontId="20" fillId="0" borderId="61" xfId="2" applyBorder="1"/>
    <xf numFmtId="0" fontId="20" fillId="0" borderId="62" xfId="2" applyBorder="1"/>
    <xf numFmtId="0" fontId="20" fillId="0" borderId="63" xfId="2" applyBorder="1"/>
    <xf numFmtId="49" fontId="21" fillId="0" borderId="67" xfId="2" applyNumberFormat="1" applyFont="1" applyBorder="1" applyAlignment="1">
      <alignment horizontal="left" vertical="center"/>
    </xf>
    <xf numFmtId="49" fontId="22" fillId="0" borderId="0" xfId="2" applyNumberFormat="1" applyFont="1" applyAlignment="1">
      <alignment vertical="center" wrapText="1"/>
    </xf>
    <xf numFmtId="49" fontId="22" fillId="0" borderId="0" xfId="2" applyNumberFormat="1" applyFont="1" applyAlignment="1">
      <alignment horizontal="center" vertical="center" wrapText="1"/>
    </xf>
    <xf numFmtId="0" fontId="22" fillId="0" borderId="0" xfId="2" applyFont="1" applyAlignment="1">
      <alignment horizontal="center" vertical="center"/>
    </xf>
    <xf numFmtId="165" fontId="22" fillId="0" borderId="0" xfId="2" applyNumberFormat="1" applyFont="1" applyAlignment="1">
      <alignment horizontal="center" vertical="center"/>
    </xf>
    <xf numFmtId="165" fontId="22" fillId="0" borderId="68" xfId="2" applyNumberFormat="1" applyFont="1" applyBorder="1" applyAlignment="1">
      <alignment horizontal="center" vertical="center"/>
    </xf>
    <xf numFmtId="49" fontId="20" fillId="0" borderId="67" xfId="2" applyNumberFormat="1" applyBorder="1" applyAlignment="1">
      <alignment horizontal="left" vertical="center"/>
    </xf>
    <xf numFmtId="49" fontId="22" fillId="0" borderId="67" xfId="2" applyNumberFormat="1" applyFont="1" applyBorder="1" applyAlignment="1">
      <alignment horizontal="center" vertical="center"/>
    </xf>
    <xf numFmtId="49" fontId="6" fillId="0" borderId="67" xfId="2" applyNumberFormat="1" applyFont="1" applyBorder="1" applyAlignment="1">
      <alignment horizontal="left" vertical="center"/>
    </xf>
    <xf numFmtId="49" fontId="20" fillId="0" borderId="70" xfId="2" applyNumberFormat="1" applyBorder="1" applyAlignment="1">
      <alignment horizontal="left" vertical="center"/>
    </xf>
    <xf numFmtId="49" fontId="22" fillId="0" borderId="71" xfId="2" applyNumberFormat="1" applyFont="1" applyBorder="1" applyAlignment="1">
      <alignment vertical="center" wrapText="1"/>
    </xf>
    <xf numFmtId="49" fontId="22" fillId="0" borderId="71" xfId="2" applyNumberFormat="1" applyFont="1" applyBorder="1" applyAlignment="1">
      <alignment horizontal="center" vertical="center" wrapText="1"/>
    </xf>
    <xf numFmtId="0" fontId="22" fillId="0" borderId="71" xfId="2" applyFont="1" applyBorder="1" applyAlignment="1">
      <alignment horizontal="center" vertical="center"/>
    </xf>
    <xf numFmtId="165" fontId="22" fillId="0" borderId="71" xfId="2" applyNumberFormat="1" applyFont="1" applyBorder="1" applyAlignment="1">
      <alignment horizontal="center" vertical="center"/>
    </xf>
    <xf numFmtId="165" fontId="22" fillId="0" borderId="72" xfId="2" applyNumberFormat="1" applyFont="1" applyBorder="1" applyAlignment="1">
      <alignment horizontal="center" vertical="center"/>
    </xf>
    <xf numFmtId="0" fontId="24" fillId="6" borderId="61" xfId="2" applyFont="1" applyFill="1" applyBorder="1" applyAlignment="1">
      <alignment vertical="center"/>
    </xf>
    <xf numFmtId="0" fontId="25" fillId="6" borderId="62" xfId="2" applyFont="1" applyFill="1" applyBorder="1" applyAlignment="1">
      <alignment vertical="center"/>
    </xf>
    <xf numFmtId="0" fontId="26" fillId="6" borderId="62" xfId="2" applyFont="1" applyFill="1" applyBorder="1" applyAlignment="1">
      <alignment vertical="center"/>
    </xf>
    <xf numFmtId="0" fontId="26" fillId="6" borderId="63" xfId="2" applyFont="1" applyFill="1" applyBorder="1" applyAlignment="1">
      <alignment vertical="center"/>
    </xf>
    <xf numFmtId="0" fontId="24" fillId="6" borderId="70" xfId="2" applyFont="1" applyFill="1" applyBorder="1" applyAlignment="1">
      <alignment vertical="center"/>
    </xf>
    <xf numFmtId="0" fontId="6" fillId="6" borderId="71" xfId="2" applyFont="1" applyFill="1" applyBorder="1" applyAlignment="1">
      <alignment vertical="center"/>
    </xf>
    <xf numFmtId="0" fontId="26" fillId="6" borderId="71" xfId="2" applyFont="1" applyFill="1" applyBorder="1" applyAlignment="1">
      <alignment vertical="center"/>
    </xf>
    <xf numFmtId="0" fontId="26" fillId="6" borderId="72" xfId="2" applyFont="1" applyFill="1" applyBorder="1" applyAlignment="1">
      <alignment vertical="center"/>
    </xf>
    <xf numFmtId="49" fontId="6" fillId="0" borderId="73" xfId="1" applyNumberFormat="1" applyFont="1" applyBorder="1" applyAlignment="1">
      <alignment horizontal="center" vertical="center" wrapText="1"/>
    </xf>
    <xf numFmtId="49" fontId="27" fillId="0" borderId="74" xfId="1" applyNumberFormat="1" applyFont="1" applyBorder="1" applyAlignment="1">
      <alignment vertical="center" wrapText="1"/>
    </xf>
    <xf numFmtId="49" fontId="2" fillId="0" borderId="74" xfId="1" applyNumberFormat="1" applyBorder="1" applyAlignment="1">
      <alignment horizontal="center" vertical="center" wrapText="1"/>
    </xf>
    <xf numFmtId="1" fontId="2" fillId="0" borderId="74" xfId="1" applyNumberFormat="1" applyBorder="1" applyAlignment="1">
      <alignment horizontal="center" vertical="center"/>
    </xf>
    <xf numFmtId="0" fontId="0" fillId="0" borderId="74" xfId="4" applyFont="1" applyBorder="1" applyAlignment="1">
      <alignment horizontal="center" vertical="center"/>
    </xf>
    <xf numFmtId="166" fontId="20" fillId="0" borderId="74" xfId="2" applyNumberFormat="1" applyBorder="1" applyAlignment="1">
      <alignment horizontal="right" vertical="center"/>
    </xf>
    <xf numFmtId="166" fontId="20" fillId="0" borderId="75" xfId="2" applyNumberFormat="1" applyBorder="1" applyAlignment="1">
      <alignment horizontal="right" vertical="center"/>
    </xf>
    <xf numFmtId="49" fontId="28" fillId="7" borderId="67" xfId="2" applyNumberFormat="1" applyFont="1" applyFill="1" applyBorder="1" applyAlignment="1">
      <alignment horizontal="center" vertical="center"/>
    </xf>
    <xf numFmtId="0" fontId="21" fillId="7" borderId="0" xfId="4" applyFont="1" applyFill="1" applyAlignment="1">
      <alignment vertical="center"/>
    </xf>
    <xf numFmtId="0" fontId="21" fillId="7" borderId="0" xfId="4" applyFont="1" applyFill="1" applyAlignment="1">
      <alignment horizontal="center" vertical="center"/>
    </xf>
    <xf numFmtId="49" fontId="2" fillId="7" borderId="0" xfId="2" applyNumberFormat="1" applyFont="1" applyFill="1" applyAlignment="1">
      <alignment horizontal="center" vertical="center"/>
    </xf>
    <xf numFmtId="49" fontId="2" fillId="7" borderId="0" xfId="2" applyNumberFormat="1" applyFont="1" applyFill="1" applyAlignment="1">
      <alignment vertical="center" wrapText="1"/>
    </xf>
    <xf numFmtId="3" fontId="2" fillId="7" borderId="0" xfId="2" applyNumberFormat="1" applyFont="1" applyFill="1" applyAlignment="1">
      <alignment horizontal="center" vertical="center"/>
    </xf>
    <xf numFmtId="49" fontId="29" fillId="7" borderId="68" xfId="2" applyNumberFormat="1" applyFont="1" applyFill="1" applyBorder="1" applyAlignment="1">
      <alignment horizontal="left" vertical="center"/>
    </xf>
    <xf numFmtId="49" fontId="6" fillId="0" borderId="67" xfId="1" applyNumberFormat="1" applyFont="1" applyBorder="1" applyAlignment="1">
      <alignment horizontal="center" vertical="center" wrapText="1"/>
    </xf>
    <xf numFmtId="49" fontId="30" fillId="0" borderId="0" xfId="1" applyNumberFormat="1" applyFont="1" applyAlignment="1">
      <alignment vertical="center" wrapText="1"/>
    </xf>
    <xf numFmtId="49" fontId="20" fillId="0" borderId="0" xfId="2" applyNumberFormat="1" applyAlignment="1">
      <alignment horizontal="center" vertical="center" wrapText="1"/>
    </xf>
    <xf numFmtId="1" fontId="2" fillId="0" borderId="0" xfId="1" applyNumberFormat="1" applyAlignment="1">
      <alignment horizontal="center" vertical="center"/>
    </xf>
    <xf numFmtId="0" fontId="0" fillId="0" borderId="0" xfId="4" applyFont="1" applyAlignment="1">
      <alignment horizontal="center" vertical="center"/>
    </xf>
    <xf numFmtId="166" fontId="20" fillId="0" borderId="0" xfId="2" applyNumberFormat="1" applyAlignment="1">
      <alignment horizontal="right" vertical="center"/>
    </xf>
    <xf numFmtId="49" fontId="6" fillId="0" borderId="1" xfId="2" applyNumberFormat="1" applyFont="1" applyBorder="1" applyAlignment="1">
      <alignment horizontal="center" vertical="center" wrapText="1"/>
    </xf>
    <xf numFmtId="49" fontId="0" fillId="0" borderId="0" xfId="1" applyNumberFormat="1" applyFont="1" applyAlignment="1">
      <alignment horizontal="center" vertical="center" wrapText="1"/>
    </xf>
    <xf numFmtId="0" fontId="21" fillId="0" borderId="0" xfId="2" applyFont="1" applyAlignment="1">
      <alignment vertical="center" wrapText="1"/>
    </xf>
    <xf numFmtId="0" fontId="20" fillId="0" borderId="0" xfId="2" applyAlignment="1">
      <alignment horizontal="center" vertical="center"/>
    </xf>
    <xf numFmtId="167" fontId="20" fillId="0" borderId="0" xfId="2" applyNumberFormat="1" applyAlignment="1">
      <alignment horizontal="center" vertical="center"/>
    </xf>
    <xf numFmtId="166" fontId="20" fillId="0" borderId="68" xfId="2" applyNumberFormat="1" applyBorder="1" applyAlignment="1">
      <alignment horizontal="right" vertical="center"/>
    </xf>
    <xf numFmtId="49" fontId="6" fillId="0" borderId="1" xfId="1" applyNumberFormat="1" applyFont="1" applyBorder="1" applyAlignment="1">
      <alignment horizontal="center" vertical="center" wrapText="1"/>
    </xf>
    <xf numFmtId="49" fontId="2" fillId="0" borderId="0" xfId="1" applyNumberFormat="1" applyAlignment="1">
      <alignment vertical="top" wrapText="1"/>
    </xf>
    <xf numFmtId="49" fontId="2" fillId="0" borderId="0" xfId="1" applyNumberFormat="1" applyAlignment="1">
      <alignment horizontal="center" vertical="center" wrapText="1"/>
    </xf>
    <xf numFmtId="49" fontId="28" fillId="7" borderId="1" xfId="2" applyNumberFormat="1" applyFont="1" applyFill="1" applyBorder="1" applyAlignment="1">
      <alignment horizontal="center" vertical="center"/>
    </xf>
    <xf numFmtId="49" fontId="29" fillId="7" borderId="2" xfId="2" applyNumberFormat="1" applyFont="1" applyFill="1" applyBorder="1" applyAlignment="1">
      <alignment horizontal="left" vertical="center"/>
    </xf>
    <xf numFmtId="49" fontId="6" fillId="0" borderId="0" xfId="1" applyNumberFormat="1" applyFont="1" applyAlignment="1">
      <alignment vertical="center" wrapText="1"/>
    </xf>
    <xf numFmtId="49" fontId="21" fillId="0" borderId="0" xfId="2" applyNumberFormat="1" applyFont="1" applyAlignment="1">
      <alignment vertical="center" wrapText="1"/>
    </xf>
    <xf numFmtId="0" fontId="2" fillId="0" borderId="0" xfId="2" applyFont="1" applyAlignment="1">
      <alignment horizontal="center" vertical="center"/>
    </xf>
    <xf numFmtId="166" fontId="32" fillId="0" borderId="0" xfId="2" applyNumberFormat="1" applyFont="1" applyAlignment="1">
      <alignment horizontal="right" vertical="center"/>
    </xf>
    <xf numFmtId="49" fontId="6" fillId="0" borderId="76" xfId="1" applyNumberFormat="1" applyFont="1" applyBorder="1" applyAlignment="1">
      <alignment horizontal="center" vertical="center" wrapText="1"/>
    </xf>
    <xf numFmtId="49" fontId="27" fillId="0" borderId="77" xfId="1" applyNumberFormat="1" applyFont="1" applyBorder="1" applyAlignment="1">
      <alignment vertical="center" wrapText="1"/>
    </xf>
    <xf numFmtId="0" fontId="20" fillId="0" borderId="77" xfId="2" applyBorder="1" applyAlignment="1">
      <alignment horizontal="center" vertical="center"/>
    </xf>
    <xf numFmtId="167" fontId="20" fillId="0" borderId="77" xfId="2" applyNumberFormat="1" applyBorder="1" applyAlignment="1">
      <alignment horizontal="center" vertical="center"/>
    </xf>
    <xf numFmtId="166" fontId="20" fillId="0" borderId="77" xfId="2" applyNumberFormat="1" applyBorder="1" applyAlignment="1">
      <alignment horizontal="right" vertical="center"/>
    </xf>
    <xf numFmtId="166" fontId="32" fillId="0" borderId="77" xfId="2" applyNumberFormat="1" applyFont="1" applyBorder="1" applyAlignment="1">
      <alignment horizontal="right" vertical="center"/>
    </xf>
    <xf numFmtId="166" fontId="20" fillId="0" borderId="78" xfId="2" applyNumberFormat="1" applyBorder="1" applyAlignment="1">
      <alignment horizontal="right" vertical="center"/>
    </xf>
    <xf numFmtId="49" fontId="2" fillId="8" borderId="0" xfId="2" applyNumberFormat="1" applyFont="1" applyFill="1" applyAlignment="1">
      <alignment vertical="center"/>
    </xf>
    <xf numFmtId="0" fontId="2" fillId="8" borderId="0" xfId="2" applyFont="1" applyFill="1" applyAlignment="1">
      <alignment vertical="center"/>
    </xf>
    <xf numFmtId="49" fontId="21" fillId="7" borderId="1" xfId="2" applyNumberFormat="1" applyFont="1" applyFill="1" applyBorder="1" applyAlignment="1">
      <alignment horizontal="center" vertical="center"/>
    </xf>
    <xf numFmtId="49" fontId="21" fillId="7" borderId="0" xfId="2" applyNumberFormat="1" applyFont="1" applyFill="1" applyAlignment="1">
      <alignment horizontal="left" vertical="center"/>
    </xf>
    <xf numFmtId="49" fontId="21" fillId="7" borderId="0" xfId="2" applyNumberFormat="1" applyFont="1" applyFill="1" applyAlignment="1">
      <alignment horizontal="center" vertical="center"/>
    </xf>
    <xf numFmtId="49" fontId="20" fillId="7" borderId="0" xfId="2" applyNumberFormat="1" applyFill="1" applyAlignment="1">
      <alignment horizontal="center" vertical="center"/>
    </xf>
    <xf numFmtId="49" fontId="20" fillId="7" borderId="2" xfId="2" applyNumberFormat="1" applyFill="1" applyBorder="1" applyAlignment="1">
      <alignment horizontal="center" vertical="center"/>
    </xf>
    <xf numFmtId="49" fontId="21" fillId="0" borderId="1" xfId="2" applyNumberFormat="1" applyFont="1" applyBorder="1" applyAlignment="1">
      <alignment horizontal="center" vertical="center" wrapText="1"/>
    </xf>
    <xf numFmtId="49" fontId="21" fillId="0" borderId="0" xfId="2" applyNumberFormat="1" applyFont="1" applyAlignment="1">
      <alignment horizontal="left" vertical="center"/>
    </xf>
    <xf numFmtId="49" fontId="21" fillId="0" borderId="3" xfId="2" applyNumberFormat="1" applyFont="1" applyBorder="1" applyAlignment="1">
      <alignment horizontal="center" vertical="center" wrapText="1"/>
    </xf>
    <xf numFmtId="0" fontId="20" fillId="0" borderId="4" xfId="2" applyBorder="1" applyAlignment="1">
      <alignment vertical="center" wrapText="1"/>
    </xf>
    <xf numFmtId="0" fontId="20" fillId="0" borderId="4" xfId="2" applyBorder="1" applyAlignment="1">
      <alignment horizontal="center"/>
    </xf>
    <xf numFmtId="0" fontId="20" fillId="0" borderId="4" xfId="2" applyBorder="1"/>
    <xf numFmtId="0" fontId="20" fillId="0" borderId="5" xfId="2" applyBorder="1"/>
    <xf numFmtId="0" fontId="20" fillId="0" borderId="67" xfId="2" applyBorder="1" applyAlignment="1">
      <alignment horizontal="center"/>
    </xf>
    <xf numFmtId="0" fontId="20" fillId="0" borderId="0" xfId="2" applyAlignment="1">
      <alignment horizontal="center"/>
    </xf>
    <xf numFmtId="0" fontId="20" fillId="0" borderId="68" xfId="2" applyBorder="1"/>
    <xf numFmtId="0" fontId="20" fillId="0" borderId="67" xfId="2" applyBorder="1"/>
    <xf numFmtId="168" fontId="20" fillId="0" borderId="68" xfId="2" applyNumberFormat="1" applyBorder="1" applyAlignment="1">
      <alignment horizontal="right" vertical="center"/>
    </xf>
    <xf numFmtId="0" fontId="21" fillId="0" borderId="0" xfId="2" applyFont="1"/>
    <xf numFmtId="168" fontId="21" fillId="0" borderId="68" xfId="2" applyNumberFormat="1" applyFont="1" applyBorder="1" applyAlignment="1">
      <alignment horizontal="right" vertical="center"/>
    </xf>
    <xf numFmtId="0" fontId="20" fillId="0" borderId="70" xfId="2" applyBorder="1" applyAlignment="1">
      <alignment horizontal="center"/>
    </xf>
    <xf numFmtId="0" fontId="20" fillId="0" borderId="71" xfId="2" applyBorder="1"/>
    <xf numFmtId="0" fontId="20" fillId="0" borderId="71" xfId="2" applyBorder="1" applyAlignment="1">
      <alignment horizontal="center"/>
    </xf>
    <xf numFmtId="0" fontId="20" fillId="0" borderId="72" xfId="2" applyBorder="1"/>
    <xf numFmtId="49" fontId="21" fillId="0" borderId="61" xfId="2" applyNumberFormat="1" applyFont="1" applyBorder="1" applyAlignment="1">
      <alignment horizontal="center" vertical="center" wrapText="1"/>
    </xf>
    <xf numFmtId="0" fontId="20" fillId="0" borderId="62" xfId="2" applyBorder="1" applyAlignment="1">
      <alignment vertical="center" wrapText="1"/>
    </xf>
    <xf numFmtId="0" fontId="20" fillId="0" borderId="62" xfId="2" applyBorder="1" applyAlignment="1">
      <alignment horizontal="center"/>
    </xf>
    <xf numFmtId="0" fontId="33" fillId="0" borderId="67" xfId="2" applyFont="1" applyBorder="1" applyAlignment="1">
      <alignment vertical="center"/>
    </xf>
    <xf numFmtId="0" fontId="30" fillId="0" borderId="67" xfId="2" applyFont="1" applyBorder="1" applyAlignment="1">
      <alignment vertical="center"/>
    </xf>
    <xf numFmtId="0" fontId="20" fillId="0" borderId="79" xfId="2" applyBorder="1" applyAlignment="1">
      <alignment horizontal="center" vertical="center" wrapText="1"/>
    </xf>
    <xf numFmtId="0" fontId="27" fillId="0" borderId="77" xfId="2" applyFont="1" applyBorder="1" applyAlignment="1">
      <alignment vertical="center" wrapText="1"/>
    </xf>
    <xf numFmtId="0" fontId="20" fillId="0" borderId="77" xfId="2" applyBorder="1" applyAlignment="1">
      <alignment horizontal="center"/>
    </xf>
    <xf numFmtId="0" fontId="20" fillId="0" borderId="77" xfId="2" applyBorder="1"/>
    <xf numFmtId="0" fontId="20" fillId="0" borderId="80" xfId="2" applyBorder="1"/>
    <xf numFmtId="49" fontId="20" fillId="0" borderId="67" xfId="2" applyNumberFormat="1" applyBorder="1" applyAlignment="1">
      <alignment horizontal="center" vertical="center" wrapText="1"/>
    </xf>
    <xf numFmtId="168" fontId="20" fillId="0" borderId="0" xfId="2" applyNumberFormat="1" applyAlignment="1">
      <alignment horizontal="right" vertical="center"/>
    </xf>
    <xf numFmtId="0" fontId="20" fillId="0" borderId="67" xfId="2" applyBorder="1" applyAlignment="1">
      <alignment horizontal="center" vertical="center" wrapText="1"/>
    </xf>
    <xf numFmtId="168" fontId="20" fillId="0" borderId="77" xfId="2" applyNumberFormat="1" applyBorder="1" applyAlignment="1">
      <alignment horizontal="right" vertical="center"/>
    </xf>
    <xf numFmtId="168" fontId="21" fillId="0" borderId="80" xfId="2" applyNumberFormat="1" applyFont="1" applyBorder="1" applyAlignment="1">
      <alignment horizontal="right" vertical="center"/>
    </xf>
    <xf numFmtId="0" fontId="20" fillId="0" borderId="0" xfId="2" applyAlignment="1">
      <alignment horizontal="center" vertical="center" wrapText="1"/>
    </xf>
    <xf numFmtId="0" fontId="20" fillId="0" borderId="20" xfId="2" applyBorder="1" applyAlignment="1">
      <alignment horizontal="center"/>
    </xf>
    <xf numFmtId="0" fontId="20" fillId="0" borderId="81" xfId="2" applyBorder="1"/>
    <xf numFmtId="0" fontId="20" fillId="0" borderId="81" xfId="2" applyBorder="1" applyAlignment="1">
      <alignment horizontal="center"/>
    </xf>
    <xf numFmtId="0" fontId="20" fillId="0" borderId="82" xfId="2" applyBorder="1"/>
    <xf numFmtId="0" fontId="20" fillId="0" borderId="1" xfId="2" applyBorder="1" applyAlignment="1">
      <alignment horizontal="center"/>
    </xf>
    <xf numFmtId="0" fontId="27" fillId="0" borderId="0" xfId="2" applyFont="1"/>
    <xf numFmtId="168" fontId="21" fillId="0" borderId="2" xfId="2" applyNumberFormat="1" applyFont="1" applyBorder="1" applyAlignment="1">
      <alignment horizontal="right" vertical="center"/>
    </xf>
    <xf numFmtId="0" fontId="20" fillId="0" borderId="3" xfId="2" applyBorder="1" applyAlignment="1">
      <alignment horizontal="center"/>
    </xf>
    <xf numFmtId="0" fontId="27" fillId="0" borderId="4" xfId="2" applyFont="1" applyBorder="1"/>
    <xf numFmtId="168" fontId="21" fillId="0" borderId="5" xfId="2" applyNumberFormat="1" applyFont="1" applyBorder="1" applyAlignment="1">
      <alignment horizontal="right" vertical="center"/>
    </xf>
    <xf numFmtId="166" fontId="20" fillId="0" borderId="0" xfId="2" applyNumberFormat="1"/>
    <xf numFmtId="0" fontId="5" fillId="0" borderId="0" xfId="5" applyFont="1" applyAlignment="1">
      <alignment vertical="top"/>
    </xf>
    <xf numFmtId="0" fontId="2" fillId="0" borderId="0" xfId="5" applyAlignment="1">
      <alignment vertical="top"/>
    </xf>
    <xf numFmtId="0" fontId="6" fillId="0" borderId="0" xfId="5" applyFont="1" applyAlignment="1">
      <alignment vertical="top"/>
    </xf>
    <xf numFmtId="0" fontId="34" fillId="0" borderId="0" xfId="5" applyFont="1" applyAlignment="1">
      <alignment vertical="top"/>
    </xf>
    <xf numFmtId="0" fontId="2" fillId="0" borderId="0" xfId="3" applyFont="1" applyAlignment="1">
      <alignment horizontal="left" vertical="top"/>
    </xf>
    <xf numFmtId="0" fontId="2" fillId="0" borderId="0" xfId="6" applyFont="1" applyAlignment="1">
      <alignment vertical="top"/>
    </xf>
    <xf numFmtId="0" fontId="26" fillId="0" borderId="0" xfId="3" applyFont="1" applyAlignment="1">
      <alignment horizontal="left" vertical="top"/>
    </xf>
    <xf numFmtId="0" fontId="26" fillId="0" borderId="0" xfId="6" applyFont="1" applyAlignment="1">
      <alignment vertical="top"/>
    </xf>
    <xf numFmtId="49" fontId="2" fillId="0" borderId="0" xfId="3" applyNumberFormat="1" applyFont="1" applyAlignment="1">
      <alignment vertical="top"/>
    </xf>
    <xf numFmtId="0" fontId="23" fillId="0" borderId="0" xfId="7"/>
    <xf numFmtId="169" fontId="20" fillId="0" borderId="0" xfId="2" applyNumberFormat="1" applyAlignment="1">
      <alignment horizontal="right" vertical="center"/>
    </xf>
    <xf numFmtId="169" fontId="20" fillId="0" borderId="2" xfId="2" applyNumberFormat="1" applyBorder="1" applyAlignment="1">
      <alignment horizontal="right" vertical="center"/>
    </xf>
    <xf numFmtId="169" fontId="20" fillId="0" borderId="68" xfId="2" applyNumberFormat="1" applyBorder="1" applyAlignment="1">
      <alignment horizontal="right" vertical="center"/>
    </xf>
    <xf numFmtId="0" fontId="35" fillId="0" borderId="0" xfId="2" applyFont="1"/>
    <xf numFmtId="49" fontId="2" fillId="0" borderId="0" xfId="0" applyNumberFormat="1" applyFont="1" applyAlignment="1">
      <alignment horizontal="center" vertical="center" wrapText="1"/>
    </xf>
    <xf numFmtId="0" fontId="2" fillId="0" borderId="0" xfId="0" applyFont="1" applyAlignment="1">
      <alignment horizontal="center" vertical="center"/>
    </xf>
    <xf numFmtId="169" fontId="0" fillId="0" borderId="0" xfId="0" applyNumberFormat="1" applyAlignment="1">
      <alignment horizontal="right" vertical="center"/>
    </xf>
    <xf numFmtId="169" fontId="0" fillId="0" borderId="68" xfId="0" applyNumberFormat="1" applyBorder="1" applyAlignment="1">
      <alignment horizontal="right" vertical="center"/>
    </xf>
    <xf numFmtId="49" fontId="0" fillId="0" borderId="41" xfId="0" applyNumberFormat="1" applyFill="1" applyBorder="1" applyAlignment="1">
      <alignment vertical="top"/>
    </xf>
    <xf numFmtId="0" fontId="0" fillId="0" borderId="41" xfId="0" applyFill="1" applyBorder="1" applyAlignment="1">
      <alignment horizontal="center"/>
    </xf>
    <xf numFmtId="4" fontId="0" fillId="0" borderId="41" xfId="0" applyNumberFormat="1" applyFill="1" applyBorder="1"/>
    <xf numFmtId="0" fontId="0" fillId="0" borderId="41" xfId="0" applyFill="1" applyBorder="1"/>
    <xf numFmtId="0" fontId="0" fillId="0" borderId="40" xfId="0" applyFill="1" applyBorder="1"/>
    <xf numFmtId="0" fontId="0" fillId="0" borderId="0" xfId="0" applyFill="1" applyBorder="1" applyAlignment="1">
      <alignment horizontal="center"/>
    </xf>
    <xf numFmtId="4" fontId="0" fillId="0" borderId="0" xfId="0" applyNumberFormat="1" applyFill="1" applyBorder="1"/>
    <xf numFmtId="0" fontId="0" fillId="0" borderId="0" xfId="0" applyFill="1" applyBorder="1"/>
    <xf numFmtId="49" fontId="9" fillId="0" borderId="0" xfId="0" applyNumberFormat="1" applyFont="1" applyFill="1" applyBorder="1" applyAlignment="1">
      <alignment vertical="top"/>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2" borderId="35" xfId="0" applyFill="1" applyBorder="1" applyAlignment="1">
      <alignment horizontal="center" vertical="center"/>
    </xf>
    <xf numFmtId="0" fontId="0" fillId="2" borderId="48" xfId="0" applyFill="1" applyBorder="1" applyAlignment="1">
      <alignment horizontal="center" vertical="center"/>
    </xf>
    <xf numFmtId="0" fontId="16" fillId="0" borderId="26" xfId="0" applyFont="1" applyBorder="1" applyAlignment="1">
      <alignment horizontal="center" vertical="center"/>
    </xf>
    <xf numFmtId="0" fontId="0" fillId="2" borderId="10" xfId="0" applyFill="1" applyBorder="1" applyAlignment="1">
      <alignment horizontal="center" vertical="center"/>
    </xf>
    <xf numFmtId="0" fontId="0" fillId="0" borderId="0" xfId="0" applyAlignment="1">
      <alignment horizontal="center" vertical="center"/>
    </xf>
    <xf numFmtId="0" fontId="9" fillId="2" borderId="15" xfId="0" applyFont="1" applyFill="1" applyBorder="1" applyAlignment="1">
      <alignment horizontal="center" vertical="center"/>
    </xf>
    <xf numFmtId="0" fontId="21" fillId="0" borderId="4" xfId="2" applyFont="1" applyBorder="1"/>
    <xf numFmtId="49" fontId="9" fillId="9" borderId="6" xfId="0" applyNumberFormat="1" applyFont="1" applyFill="1" applyBorder="1" applyAlignment="1" applyProtection="1">
      <alignment horizontal="right" vertical="center"/>
      <protection locked="0"/>
    </xf>
    <xf numFmtId="49" fontId="9" fillId="9" borderId="0" xfId="0" applyNumberFormat="1" applyFont="1" applyFill="1" applyBorder="1" applyAlignment="1" applyProtection="1">
      <alignment horizontal="left" vertical="center"/>
      <protection locked="0"/>
    </xf>
    <xf numFmtId="4" fontId="16" fillId="9" borderId="33" xfId="0" applyNumberFormat="1" applyFont="1" applyFill="1" applyBorder="1" applyAlignment="1" applyProtection="1">
      <alignment horizontal="right" vertical="top" shrinkToFit="1"/>
      <protection locked="0"/>
    </xf>
    <xf numFmtId="4" fontId="16" fillId="9" borderId="59" xfId="0" applyNumberFormat="1" applyFont="1" applyFill="1" applyBorder="1" applyAlignment="1" applyProtection="1">
      <alignment horizontal="right" vertical="top" shrinkToFit="1"/>
      <protection locked="0"/>
    </xf>
    <xf numFmtId="169" fontId="20" fillId="9" borderId="0" xfId="2" applyNumberFormat="1" applyFill="1" applyAlignment="1" applyProtection="1">
      <alignment horizontal="right" vertical="center"/>
      <protection locked="0"/>
    </xf>
    <xf numFmtId="169" fontId="0" fillId="9" borderId="0" xfId="0" applyNumberFormat="1" applyFill="1" applyAlignment="1" applyProtection="1">
      <alignment horizontal="right" vertical="center"/>
      <protection locked="0"/>
    </xf>
    <xf numFmtId="49" fontId="36" fillId="2" borderId="83" xfId="8" applyNumberFormat="1" applyFont="1" applyFill="1" applyBorder="1" applyAlignment="1">
      <alignment horizontal="left"/>
    </xf>
    <xf numFmtId="4" fontId="36" fillId="2" borderId="83" xfId="8" applyNumberFormat="1" applyFont="1" applyFill="1" applyBorder="1" applyAlignment="1">
      <alignment horizontal="left"/>
    </xf>
    <xf numFmtId="0" fontId="1" fillId="0" borderId="83" xfId="8" applyBorder="1"/>
    <xf numFmtId="0" fontId="1" fillId="0" borderId="0" xfId="8"/>
    <xf numFmtId="49" fontId="37" fillId="10" borderId="83" xfId="8" applyNumberFormat="1" applyFont="1" applyFill="1" applyBorder="1" applyAlignment="1">
      <alignment horizontal="left"/>
    </xf>
    <xf numFmtId="4" fontId="37" fillId="10" borderId="83" xfId="8" applyNumberFormat="1" applyFont="1" applyFill="1" applyBorder="1" applyAlignment="1">
      <alignment horizontal="right"/>
    </xf>
    <xf numFmtId="49" fontId="36" fillId="11" borderId="83" xfId="8" applyNumberFormat="1" applyFont="1" applyFill="1" applyBorder="1" applyAlignment="1">
      <alignment horizontal="left"/>
    </xf>
    <xf numFmtId="4" fontId="36" fillId="11" borderId="83" xfId="8" applyNumberFormat="1" applyFont="1" applyFill="1" applyBorder="1" applyAlignment="1">
      <alignment horizontal="right"/>
    </xf>
    <xf numFmtId="49" fontId="38" fillId="12" borderId="83" xfId="8" applyNumberFormat="1" applyFont="1" applyFill="1" applyBorder="1" applyAlignment="1">
      <alignment horizontal="left"/>
    </xf>
    <xf numFmtId="4" fontId="38" fillId="12" borderId="83" xfId="8" applyNumberFormat="1" applyFont="1" applyFill="1" applyBorder="1" applyAlignment="1">
      <alignment horizontal="right"/>
    </xf>
    <xf numFmtId="49" fontId="39" fillId="13" borderId="83" xfId="8" applyNumberFormat="1" applyFont="1" applyFill="1" applyBorder="1" applyAlignment="1">
      <alignment horizontal="left"/>
    </xf>
    <xf numFmtId="4" fontId="39" fillId="13" borderId="83" xfId="8" applyNumberFormat="1" applyFont="1" applyFill="1" applyBorder="1" applyAlignment="1">
      <alignment horizontal="right"/>
    </xf>
    <xf numFmtId="49" fontId="37" fillId="10" borderId="83" xfId="8" applyNumberFormat="1" applyFont="1" applyFill="1" applyBorder="1" applyAlignment="1">
      <alignment horizontal="center"/>
    </xf>
    <xf numFmtId="49" fontId="1" fillId="0" borderId="0" xfId="8" applyNumberFormat="1"/>
    <xf numFmtId="4" fontId="1" fillId="0" borderId="0" xfId="8" applyNumberFormat="1"/>
    <xf numFmtId="4" fontId="36" fillId="2" borderId="83" xfId="8" applyNumberFormat="1" applyFont="1" applyFill="1" applyBorder="1" applyAlignment="1" applyProtection="1">
      <alignment horizontal="left"/>
      <protection locked="0"/>
    </xf>
    <xf numFmtId="49" fontId="40" fillId="14" borderId="83" xfId="8" applyNumberFormat="1" applyFont="1" applyFill="1" applyBorder="1" applyAlignment="1">
      <alignment horizontal="left"/>
    </xf>
    <xf numFmtId="4" fontId="40" fillId="14" borderId="83" xfId="8" applyNumberFormat="1" applyFont="1" applyFill="1" applyBorder="1" applyAlignment="1">
      <alignment horizontal="right"/>
    </xf>
    <xf numFmtId="4" fontId="40" fillId="14" borderId="83" xfId="8" applyNumberFormat="1" applyFont="1" applyFill="1" applyBorder="1" applyAlignment="1" applyProtection="1">
      <alignment horizontal="right"/>
      <protection locked="0"/>
    </xf>
    <xf numFmtId="49" fontId="40" fillId="14" borderId="83" xfId="8" applyNumberFormat="1" applyFont="1" applyFill="1" applyBorder="1" applyAlignment="1">
      <alignment horizontal="left" wrapText="1"/>
    </xf>
    <xf numFmtId="4" fontId="39" fillId="13" borderId="83" xfId="8" applyNumberFormat="1" applyFont="1" applyFill="1" applyBorder="1" applyAlignment="1" applyProtection="1">
      <alignment horizontal="right"/>
      <protection locked="0"/>
    </xf>
    <xf numFmtId="4" fontId="36" fillId="9" borderId="83" xfId="8" applyNumberFormat="1" applyFont="1" applyFill="1" applyBorder="1" applyAlignment="1" applyProtection="1">
      <alignment horizontal="right"/>
      <protection locked="0"/>
    </xf>
    <xf numFmtId="49" fontId="41" fillId="14" borderId="83" xfId="8" applyNumberFormat="1" applyFont="1" applyFill="1" applyBorder="1" applyAlignment="1">
      <alignment horizontal="left"/>
    </xf>
    <xf numFmtId="4" fontId="41" fillId="14" borderId="83" xfId="8" applyNumberFormat="1" applyFont="1" applyFill="1" applyBorder="1" applyAlignment="1">
      <alignment horizontal="right"/>
    </xf>
    <xf numFmtId="4" fontId="41" fillId="14" borderId="83" xfId="8" applyNumberFormat="1" applyFont="1" applyFill="1" applyBorder="1" applyAlignment="1" applyProtection="1">
      <alignment horizontal="right"/>
      <protection locked="0"/>
    </xf>
    <xf numFmtId="4" fontId="36" fillId="11" borderId="83" xfId="8" applyNumberFormat="1" applyFont="1" applyFill="1" applyBorder="1" applyAlignment="1" applyProtection="1">
      <alignment horizontal="right"/>
      <protection locked="0"/>
    </xf>
    <xf numFmtId="4" fontId="1" fillId="0" borderId="0" xfId="8" applyNumberFormat="1" applyProtection="1">
      <protection locked="0"/>
    </xf>
    <xf numFmtId="49" fontId="36" fillId="2" borderId="83" xfId="8" applyNumberFormat="1" applyFont="1" applyFill="1" applyBorder="1" applyAlignment="1" applyProtection="1">
      <alignment horizontal="left"/>
      <protection locked="0"/>
    </xf>
    <xf numFmtId="0" fontId="1" fillId="0" borderId="83" xfId="8" applyBorder="1" applyProtection="1">
      <protection locked="0"/>
    </xf>
    <xf numFmtId="0" fontId="1" fillId="0" borderId="0" xfId="8" applyProtection="1">
      <protection locked="0"/>
    </xf>
    <xf numFmtId="49" fontId="37" fillId="10" borderId="83" xfId="8" applyNumberFormat="1" applyFont="1" applyFill="1" applyBorder="1" applyAlignment="1">
      <alignment horizontal="left" wrapText="1"/>
    </xf>
    <xf numFmtId="49" fontId="37" fillId="10" borderId="83" xfId="8" applyNumberFormat="1" applyFont="1" applyFill="1" applyBorder="1" applyAlignment="1" applyProtection="1">
      <alignment horizontal="left"/>
      <protection locked="0"/>
    </xf>
    <xf numFmtId="49" fontId="37" fillId="9" borderId="83" xfId="8" applyNumberFormat="1" applyFont="1" applyFill="1" applyBorder="1" applyAlignment="1" applyProtection="1">
      <alignment horizontal="left"/>
      <protection locked="0"/>
    </xf>
    <xf numFmtId="49" fontId="36" fillId="11" borderId="83" xfId="8" applyNumberFormat="1" applyFont="1" applyFill="1" applyBorder="1" applyAlignment="1" applyProtection="1">
      <alignment horizontal="left"/>
      <protection locked="0"/>
    </xf>
    <xf numFmtId="49" fontId="36" fillId="2" borderId="83" xfId="8" applyNumberFormat="1" applyFont="1" applyFill="1" applyBorder="1" applyAlignment="1">
      <alignment horizontal="left" wrapText="1"/>
    </xf>
    <xf numFmtId="49" fontId="1" fillId="0" borderId="0" xfId="8" applyNumberFormat="1" applyProtection="1">
      <protection locked="0"/>
    </xf>
    <xf numFmtId="0" fontId="16" fillId="0" borderId="48" xfId="0" applyFont="1" applyBorder="1" applyAlignment="1">
      <alignment horizontal="center" vertical="center"/>
    </xf>
    <xf numFmtId="0" fontId="16" fillId="0" borderId="46" xfId="0" applyNumberFormat="1" applyFont="1" applyBorder="1" applyAlignment="1">
      <alignment horizontal="left" vertical="top" wrapText="1"/>
    </xf>
    <xf numFmtId="0" fontId="16" fillId="0" borderId="49" xfId="0" applyFont="1" applyBorder="1" applyAlignment="1">
      <alignment horizontal="center" vertical="top" shrinkToFit="1"/>
    </xf>
    <xf numFmtId="4" fontId="16" fillId="0" borderId="46" xfId="0" applyNumberFormat="1" applyFont="1" applyBorder="1" applyAlignment="1">
      <alignment vertical="top" shrinkToFit="1"/>
    </xf>
    <xf numFmtId="0" fontId="0" fillId="2" borderId="10" xfId="0" applyFill="1" applyBorder="1" applyAlignment="1">
      <alignment vertical="top"/>
    </xf>
    <xf numFmtId="0" fontId="0" fillId="2" borderId="38" xfId="0" applyFill="1" applyBorder="1" applyAlignment="1">
      <alignment horizontal="left" vertical="top" wrapText="1"/>
    </xf>
    <xf numFmtId="0" fontId="16" fillId="0" borderId="33" xfId="0" applyFont="1" applyBorder="1" applyAlignment="1">
      <alignment horizontal="left" vertical="top" wrapText="1"/>
    </xf>
    <xf numFmtId="4" fontId="16" fillId="9" borderId="33" xfId="0" applyNumberFormat="1" applyFont="1" applyFill="1" applyBorder="1" applyAlignment="1" applyProtection="1">
      <alignment vertical="top" shrinkToFit="1"/>
      <protection locked="0"/>
    </xf>
    <xf numFmtId="4" fontId="0" fillId="2" borderId="38" xfId="0" applyNumberFormat="1" applyFill="1" applyBorder="1" applyAlignment="1" applyProtection="1">
      <alignment vertical="top" shrinkToFit="1"/>
      <protection locked="0"/>
    </xf>
    <xf numFmtId="4" fontId="16" fillId="0" borderId="33" xfId="0" applyNumberFormat="1" applyFont="1" applyBorder="1" applyAlignment="1" applyProtection="1">
      <alignment vertical="top" shrinkToFit="1"/>
      <protection locked="0"/>
    </xf>
    <xf numFmtId="4" fontId="16" fillId="9" borderId="46" xfId="0" applyNumberFormat="1" applyFont="1" applyFill="1" applyBorder="1" applyAlignment="1" applyProtection="1">
      <alignment vertical="top" shrinkToFit="1"/>
      <protection locked="0"/>
    </xf>
    <xf numFmtId="0" fontId="0" fillId="15" borderId="0" xfId="0" applyFill="1" applyBorder="1" applyAlignment="1">
      <alignment horizontal="left" vertical="center"/>
    </xf>
    <xf numFmtId="1" fontId="0" fillId="15" borderId="0" xfId="0" applyNumberFormat="1" applyFill="1" applyBorder="1" applyAlignment="1">
      <alignment horizontal="left" vertical="center"/>
    </xf>
    <xf numFmtId="4" fontId="0" fillId="15" borderId="0" xfId="0" applyNumberFormat="1" applyFill="1" applyBorder="1" applyAlignment="1">
      <alignment horizontal="left" vertical="center"/>
    </xf>
    <xf numFmtId="49" fontId="0" fillId="15" borderId="2" xfId="0" applyNumberFormat="1" applyFont="1" applyFill="1" applyBorder="1" applyAlignment="1">
      <alignment horizontal="left" vertical="center"/>
    </xf>
    <xf numFmtId="49" fontId="42" fillId="15" borderId="26" xfId="0" applyNumberFormat="1" applyFont="1" applyFill="1" applyBorder="1" applyAlignment="1">
      <alignment vertical="center"/>
    </xf>
    <xf numFmtId="49" fontId="38" fillId="9" borderId="83" xfId="8" applyNumberFormat="1" applyFont="1" applyFill="1" applyBorder="1" applyAlignment="1" applyProtection="1">
      <alignment horizontal="left"/>
      <protection locked="0"/>
    </xf>
    <xf numFmtId="49" fontId="1" fillId="9" borderId="0" xfId="8" applyNumberFormat="1" applyFill="1" applyProtection="1">
      <protection locked="0"/>
    </xf>
    <xf numFmtId="49" fontId="38" fillId="12" borderId="83" xfId="8" applyNumberFormat="1" applyFont="1" applyFill="1" applyBorder="1" applyAlignment="1" applyProtection="1">
      <alignment horizontal="left"/>
    </xf>
    <xf numFmtId="3" fontId="0" fillId="0" borderId="12" xfId="0" applyNumberFormat="1" applyBorder="1"/>
    <xf numFmtId="3" fontId="0" fillId="0" borderId="12" xfId="0" applyNumberFormat="1" applyBorder="1" applyAlignment="1">
      <alignment wrapText="1"/>
    </xf>
    <xf numFmtId="3" fontId="0" fillId="3" borderId="31" xfId="0" applyNumberFormat="1" applyFill="1" applyBorder="1"/>
    <xf numFmtId="3" fontId="0" fillId="3" borderId="12" xfId="0" applyNumberFormat="1" applyFill="1" applyBorder="1"/>
    <xf numFmtId="3" fontId="0" fillId="3" borderId="32" xfId="0" applyNumberFormat="1" applyFill="1" applyBorder="1"/>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 fontId="12" fillId="0" borderId="15" xfId="0" applyNumberFormat="1" applyFont="1" applyBorder="1" applyAlignment="1">
      <alignment horizontal="right" vertical="center" indent="1"/>
    </xf>
    <xf numFmtId="4" fontId="12" fillId="0" borderId="16" xfId="0" applyNumberFormat="1" applyFont="1" applyBorder="1" applyAlignment="1">
      <alignment horizontal="right" vertical="center" inden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 fontId="12" fillId="0" borderId="10" xfId="0" applyNumberFormat="1" applyFont="1" applyBorder="1" applyAlignment="1">
      <alignment horizontal="right" vertical="center"/>
    </xf>
    <xf numFmtId="4" fontId="12" fillId="0" borderId="6" xfId="0" applyNumberFormat="1" applyFont="1" applyBorder="1" applyAlignment="1">
      <alignment horizontal="right" vertical="center"/>
    </xf>
    <xf numFmtId="4" fontId="12" fillId="15" borderId="18" xfId="0" applyNumberFormat="1" applyFont="1" applyFill="1" applyBorder="1" applyAlignment="1">
      <alignment horizontal="right" vertical="center"/>
    </xf>
    <xf numFmtId="0" fontId="0" fillId="0" borderId="6" xfId="0" applyFont="1" applyBorder="1" applyAlignment="1">
      <alignment horizontal="right" indent="1"/>
    </xf>
    <xf numFmtId="0" fontId="0" fillId="0" borderId="8" xfId="0" applyFont="1" applyBorder="1" applyAlignment="1">
      <alignment horizontal="right" indent="1"/>
    </xf>
    <xf numFmtId="49" fontId="9" fillId="9" borderId="0" xfId="0" applyNumberFormat="1" applyFont="1" applyFill="1" applyBorder="1" applyAlignment="1" applyProtection="1">
      <alignment horizontal="left" vertical="center"/>
      <protection locked="0"/>
    </xf>
    <xf numFmtId="49" fontId="9" fillId="9" borderId="6" xfId="0" applyNumberFormat="1" applyFont="1" applyFill="1" applyBorder="1" applyAlignment="1" applyProtection="1">
      <alignment horizontal="left" vertical="center"/>
      <protection locked="0"/>
    </xf>
    <xf numFmtId="1" fontId="0" fillId="0" borderId="6" xfId="0" applyNumberFormat="1" applyFont="1" applyBorder="1" applyAlignment="1">
      <alignment horizontal="right" indent="1"/>
    </xf>
    <xf numFmtId="49" fontId="9" fillId="9" borderId="18" xfId="0" applyNumberFormat="1" applyFont="1" applyFill="1" applyBorder="1" applyAlignment="1" applyProtection="1">
      <alignment horizontal="left" vertical="center"/>
      <protection locked="0"/>
    </xf>
    <xf numFmtId="49" fontId="7" fillId="2" borderId="18" xfId="0" applyNumberFormat="1"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49" fontId="9" fillId="2" borderId="6" xfId="0" applyNumberFormat="1"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49" fontId="9" fillId="2" borderId="0" xfId="0" applyNumberFormat="1" applyFont="1" applyFill="1" applyBorder="1" applyAlignment="1">
      <alignment horizontal="center" vertical="center"/>
    </xf>
    <xf numFmtId="0" fontId="9" fillId="2" borderId="0" xfId="0" applyFont="1" applyFill="1" applyBorder="1" applyAlignment="1">
      <alignment horizontal="center" vertical="center"/>
    </xf>
    <xf numFmtId="0" fontId="9" fillId="2" borderId="2" xfId="0" applyFont="1" applyFill="1" applyBorder="1" applyAlignment="1">
      <alignment horizontal="center" vertical="center"/>
    </xf>
    <xf numFmtId="0" fontId="7" fillId="9" borderId="0" xfId="0" applyFont="1" applyFill="1" applyAlignment="1">
      <alignment horizontal="left" vertical="top" wrapText="1"/>
    </xf>
    <xf numFmtId="4" fontId="13" fillId="2" borderId="7" xfId="0" applyNumberFormat="1" applyFont="1" applyFill="1" applyBorder="1" applyAlignment="1">
      <alignment horizontal="right" vertical="center"/>
    </xf>
    <xf numFmtId="4" fontId="12" fillId="0" borderId="22" xfId="0" applyNumberFormat="1" applyFont="1" applyBorder="1" applyAlignment="1">
      <alignment horizontal="right" vertical="center" indent="1"/>
    </xf>
    <xf numFmtId="2" fontId="13" fillId="2" borderId="7" xfId="0" applyNumberFormat="1" applyFont="1" applyFill="1" applyBorder="1" applyAlignment="1">
      <alignment horizontal="right" vertical="center"/>
    </xf>
    <xf numFmtId="0" fontId="0" fillId="0" borderId="18" xfId="0" applyBorder="1" applyAlignment="1">
      <alignment horizontal="center"/>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26" xfId="0" applyNumberFormat="1" applyFont="1" applyBorder="1" applyAlignment="1">
      <alignment horizontal="left" vertical="top" wrapText="1"/>
    </xf>
    <xf numFmtId="0" fontId="18" fillId="0" borderId="0" xfId="0" applyNumberFormat="1" applyFont="1" applyBorder="1" applyAlignment="1">
      <alignment horizontal="left" vertical="top" wrapText="1" shrinkToFit="1"/>
    </xf>
    <xf numFmtId="164" fontId="18" fillId="0" borderId="0" xfId="0" applyNumberFormat="1" applyFont="1" applyBorder="1" applyAlignment="1">
      <alignment horizontal="left" vertical="top" wrapText="1" shrinkToFit="1"/>
    </xf>
    <xf numFmtId="4" fontId="18" fillId="0" borderId="0" xfId="0" applyNumberFormat="1" applyFont="1" applyBorder="1" applyAlignment="1">
      <alignment horizontal="left" vertical="top" wrapText="1" shrinkToFit="1"/>
    </xf>
    <xf numFmtId="4" fontId="18" fillId="0" borderId="34" xfId="0" applyNumberFormat="1" applyFont="1" applyBorder="1" applyAlignment="1">
      <alignment horizontal="left" vertical="top" wrapText="1" shrinkToFit="1"/>
    </xf>
    <xf numFmtId="0" fontId="7" fillId="0" borderId="0" xfId="0" applyFont="1" applyAlignment="1">
      <alignment horizontal="center"/>
    </xf>
    <xf numFmtId="49" fontId="0" fillId="0" borderId="41" xfId="0" applyNumberFormat="1" applyBorder="1" applyAlignment="1">
      <alignment vertical="center"/>
    </xf>
    <xf numFmtId="0" fontId="0" fillId="0" borderId="41" xfId="0" applyBorder="1" applyAlignment="1">
      <alignment vertical="center"/>
    </xf>
    <xf numFmtId="0" fontId="0" fillId="0" borderId="49" xfId="0" applyBorder="1" applyAlignment="1">
      <alignment vertical="center"/>
    </xf>
    <xf numFmtId="0" fontId="0" fillId="4" borderId="55" xfId="0" applyFill="1" applyBorder="1" applyAlignment="1">
      <alignment horizontal="left" vertical="top" wrapText="1"/>
    </xf>
    <xf numFmtId="0" fontId="0" fillId="4" borderId="55" xfId="0" applyFill="1" applyBorder="1" applyAlignment="1">
      <alignment horizontal="left" vertical="top"/>
    </xf>
    <xf numFmtId="164" fontId="0" fillId="4" borderId="55" xfId="0" applyNumberFormat="1" applyFill="1" applyBorder="1" applyAlignment="1">
      <alignment horizontal="left" vertical="top"/>
    </xf>
    <xf numFmtId="4" fontId="0" fillId="4" borderId="55" xfId="0" applyNumberFormat="1" applyFill="1" applyBorder="1" applyAlignment="1">
      <alignment horizontal="left" vertical="top"/>
    </xf>
    <xf numFmtId="0" fontId="18" fillId="0" borderId="0" xfId="0" applyNumberFormat="1" applyFont="1" applyBorder="1" applyAlignment="1">
      <alignment horizontal="left" vertical="top" wrapText="1"/>
    </xf>
    <xf numFmtId="0" fontId="18" fillId="0" borderId="34" xfId="0" applyNumberFormat="1" applyFont="1" applyBorder="1" applyAlignment="1">
      <alignment horizontal="left" vertical="top" wrapText="1"/>
    </xf>
    <xf numFmtId="49" fontId="0" fillId="0" borderId="39" xfId="0" applyNumberFormat="1" applyBorder="1" applyAlignment="1">
      <alignment vertical="center"/>
    </xf>
    <xf numFmtId="0" fontId="0" fillId="0" borderId="39" xfId="0" applyBorder="1" applyAlignment="1">
      <alignment vertical="center"/>
    </xf>
    <xf numFmtId="0" fontId="0" fillId="0" borderId="45" xfId="0" applyBorder="1" applyAlignment="1">
      <alignment vertic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20" fillId="0" borderId="69" xfId="2" applyNumberFormat="1" applyBorder="1" applyAlignment="1">
      <alignment horizontal="left" vertical="center" wrapText="1"/>
    </xf>
    <xf numFmtId="0" fontId="6" fillId="6" borderId="65" xfId="2" applyFont="1" applyFill="1" applyBorder="1" applyAlignment="1">
      <alignment horizontal="center"/>
    </xf>
    <xf numFmtId="49" fontId="20" fillId="0" borderId="69" xfId="2" applyNumberFormat="1" applyBorder="1" applyAlignment="1">
      <alignment horizontal="left" vertical="center"/>
    </xf>
    <xf numFmtId="0" fontId="0" fillId="0" borderId="68" xfId="3" applyFont="1" applyBorder="1" applyAlignment="1">
      <alignment horizontal="left" vertical="top" wrapText="1"/>
    </xf>
  </cellXfs>
  <cellStyles count="9">
    <cellStyle name="Normální" xfId="0" builtinId="0"/>
    <cellStyle name="normální 2" xfId="1" xr:uid="{00000000-0005-0000-0000-000001000000}"/>
    <cellStyle name="Normální 3" xfId="2" xr:uid="{E8A490CA-F15C-4355-8C8C-4DDDBB87D79D}"/>
    <cellStyle name="normální 4" xfId="7" xr:uid="{7519B2BA-DAEB-498D-A782-BEC460CC8C74}"/>
    <cellStyle name="Normální 5" xfId="8" xr:uid="{DD223E11-69F6-4B0E-9156-693A3B5EB97B}"/>
    <cellStyle name="normální_List1_1" xfId="5" xr:uid="{06463628-26A6-4BC8-AA43-6BAFB9C7037B}"/>
    <cellStyle name="normální_ROZPOCET_ODESILANI_11.4" xfId="4" xr:uid="{96E2EF5C-626E-48B3-8A8D-93C485AD2DEB}"/>
    <cellStyle name="normální_Škoda Vrchlabí, Hlavní brána, 24.9.2003" xfId="3" xr:uid="{686B37AA-DA4E-4DD7-9DB2-23F976372C60}"/>
    <cellStyle name="normální_ZPŠ-povídání" xfId="6" xr:uid="{E7E7FE3A-7CEC-4702-AD48-8C738FFDBDE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TS%20Stavitel%202016\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5112">
    <tabColor rgb="FF66FF66"/>
  </sheetPr>
  <dimension ref="A1:AP47"/>
  <sheetViews>
    <sheetView showGridLines="0" tabSelected="1" topLeftCell="B1" zoomScaleNormal="100" zoomScaleSheetLayoutView="100" workbookViewId="0">
      <selection activeCell="B1" sqref="B1:J1"/>
    </sheetView>
  </sheetViews>
  <sheetFormatPr defaultColWidth="9" defaultRowHeight="12.75"/>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c r="A1" s="67" t="s">
        <v>33</v>
      </c>
      <c r="B1" s="435" t="s">
        <v>37</v>
      </c>
      <c r="C1" s="436"/>
      <c r="D1" s="436"/>
      <c r="E1" s="436"/>
      <c r="F1" s="436"/>
      <c r="G1" s="436"/>
      <c r="H1" s="436"/>
      <c r="I1" s="436"/>
      <c r="J1" s="437"/>
    </row>
    <row r="2" spans="1:15" ht="23.25" customHeight="1">
      <c r="A2" s="4"/>
      <c r="B2" s="75" t="s">
        <v>35</v>
      </c>
      <c r="C2" s="76"/>
      <c r="D2" s="447" t="s">
        <v>81</v>
      </c>
      <c r="E2" s="448"/>
      <c r="F2" s="448"/>
      <c r="G2" s="448"/>
      <c r="H2" s="448"/>
      <c r="I2" s="448"/>
      <c r="J2" s="449"/>
      <c r="O2" s="2"/>
    </row>
    <row r="3" spans="1:15" ht="23.25" customHeight="1">
      <c r="A3" s="4"/>
      <c r="B3" s="77" t="s">
        <v>38</v>
      </c>
      <c r="C3" s="78"/>
      <c r="D3" s="453" t="s">
        <v>134</v>
      </c>
      <c r="E3" s="454"/>
      <c r="F3" s="454"/>
      <c r="G3" s="454"/>
      <c r="H3" s="454"/>
      <c r="I3" s="454"/>
      <c r="J3" s="455"/>
    </row>
    <row r="4" spans="1:15" ht="23.25" customHeight="1">
      <c r="A4" s="4"/>
      <c r="B4" s="79" t="s">
        <v>39</v>
      </c>
      <c r="C4" s="80"/>
      <c r="D4" s="450" t="s">
        <v>86</v>
      </c>
      <c r="E4" s="451"/>
      <c r="F4" s="451"/>
      <c r="G4" s="451"/>
      <c r="H4" s="451"/>
      <c r="I4" s="451"/>
      <c r="J4" s="452"/>
    </row>
    <row r="5" spans="1:15" ht="24" customHeight="1">
      <c r="A5" s="4"/>
      <c r="B5" s="43" t="s">
        <v>20</v>
      </c>
      <c r="C5" s="5"/>
      <c r="D5" s="81"/>
      <c r="E5" s="23"/>
      <c r="F5" s="23"/>
      <c r="G5" s="23"/>
      <c r="H5" s="147" t="s">
        <v>82</v>
      </c>
      <c r="I5" s="145" t="s">
        <v>83</v>
      </c>
      <c r="J5" s="142"/>
    </row>
    <row r="6" spans="1:15" ht="15.75" customHeight="1">
      <c r="A6" s="4"/>
      <c r="B6" s="37"/>
      <c r="C6" s="23"/>
      <c r="D6" s="81"/>
      <c r="E6" s="23"/>
      <c r="F6" s="23"/>
      <c r="G6" s="23"/>
      <c r="H6" s="147" t="s">
        <v>84</v>
      </c>
      <c r="I6" s="145" t="s">
        <v>85</v>
      </c>
      <c r="J6" s="142"/>
    </row>
    <row r="7" spans="1:15" ht="15.75" customHeight="1">
      <c r="A7" s="4"/>
      <c r="B7" s="38"/>
      <c r="C7" s="82"/>
      <c r="D7" s="74"/>
      <c r="E7" s="31"/>
      <c r="F7" s="31"/>
      <c r="G7" s="31"/>
      <c r="H7" s="146"/>
      <c r="I7" s="143"/>
      <c r="J7" s="144"/>
    </row>
    <row r="8" spans="1:15" ht="24" hidden="1" customHeight="1">
      <c r="A8" s="4"/>
      <c r="B8" s="43" t="s">
        <v>18</v>
      </c>
      <c r="C8" s="5"/>
      <c r="D8" s="32"/>
      <c r="E8" s="5"/>
      <c r="F8" s="5"/>
      <c r="G8" s="41"/>
      <c r="H8" s="25" t="s">
        <v>30</v>
      </c>
      <c r="I8" s="30"/>
      <c r="J8" s="11"/>
    </row>
    <row r="9" spans="1:15" ht="15.75" hidden="1" customHeight="1">
      <c r="A9" s="4"/>
      <c r="B9" s="4"/>
      <c r="C9" s="5"/>
      <c r="D9" s="32"/>
      <c r="E9" s="5"/>
      <c r="F9" s="5"/>
      <c r="G9" s="41"/>
      <c r="H9" s="25" t="s">
        <v>31</v>
      </c>
      <c r="I9" s="30"/>
      <c r="J9" s="11"/>
    </row>
    <row r="10" spans="1:15" ht="15.75" hidden="1" customHeight="1">
      <c r="A10" s="4"/>
      <c r="B10" s="47"/>
      <c r="C10" s="24"/>
      <c r="D10" s="42"/>
      <c r="E10" s="50"/>
      <c r="F10" s="50"/>
      <c r="G10" s="48"/>
      <c r="H10" s="48"/>
      <c r="I10" s="49"/>
      <c r="J10" s="46"/>
    </row>
    <row r="11" spans="1:15" ht="24" customHeight="1">
      <c r="A11" s="4"/>
      <c r="B11" s="43" t="s">
        <v>17</v>
      </c>
      <c r="C11" s="5"/>
      <c r="D11" s="446"/>
      <c r="E11" s="446"/>
      <c r="F11" s="446"/>
      <c r="G11" s="446"/>
      <c r="H11" s="25" t="s">
        <v>30</v>
      </c>
      <c r="I11" s="363"/>
      <c r="J11" s="11"/>
      <c r="L11" s="192"/>
    </row>
    <row r="12" spans="1:15" ht="15.75" customHeight="1">
      <c r="A12" s="4"/>
      <c r="B12" s="37"/>
      <c r="C12" s="23"/>
      <c r="D12" s="443"/>
      <c r="E12" s="443"/>
      <c r="F12" s="443"/>
      <c r="G12" s="443"/>
      <c r="H12" s="25" t="s">
        <v>31</v>
      </c>
      <c r="I12" s="363"/>
      <c r="J12" s="11"/>
    </row>
    <row r="13" spans="1:15" ht="15.75" customHeight="1">
      <c r="A13" s="4"/>
      <c r="B13" s="38"/>
      <c r="C13" s="362"/>
      <c r="D13" s="444"/>
      <c r="E13" s="444"/>
      <c r="F13" s="444"/>
      <c r="G13" s="444"/>
      <c r="H13" s="26"/>
      <c r="I13" s="31"/>
      <c r="J13" s="46"/>
    </row>
    <row r="14" spans="1:15" ht="24" hidden="1" customHeight="1">
      <c r="A14" s="4"/>
      <c r="B14" s="60" t="s">
        <v>19</v>
      </c>
      <c r="C14" s="61"/>
      <c r="D14" s="62"/>
      <c r="E14" s="63"/>
      <c r="F14" s="63"/>
      <c r="G14" s="63"/>
      <c r="H14" s="64"/>
      <c r="I14" s="63"/>
      <c r="J14" s="65"/>
    </row>
    <row r="15" spans="1:15" ht="32.25" customHeight="1">
      <c r="A15" s="4"/>
      <c r="B15" s="47" t="s">
        <v>28</v>
      </c>
      <c r="C15" s="66"/>
      <c r="D15" s="48"/>
      <c r="E15" s="445"/>
      <c r="F15" s="445"/>
      <c r="G15" s="441"/>
      <c r="H15" s="441"/>
      <c r="I15" s="441" t="s">
        <v>27</v>
      </c>
      <c r="J15" s="442"/>
    </row>
    <row r="16" spans="1:15" ht="23.25" customHeight="1">
      <c r="A16" s="108" t="s">
        <v>22</v>
      </c>
      <c r="B16" s="109" t="s">
        <v>297</v>
      </c>
      <c r="C16" s="53"/>
      <c r="D16" s="54"/>
      <c r="E16" s="430"/>
      <c r="F16" s="431"/>
      <c r="G16" s="430"/>
      <c r="H16" s="431"/>
      <c r="I16" s="430">
        <f>'Stavební část'!F44</f>
        <v>0</v>
      </c>
      <c r="J16" s="432"/>
    </row>
    <row r="17" spans="1:10" ht="23.25" customHeight="1">
      <c r="A17" s="108" t="s">
        <v>23</v>
      </c>
      <c r="B17" s="109" t="s">
        <v>50</v>
      </c>
      <c r="C17" s="53"/>
      <c r="D17" s="54"/>
      <c r="E17" s="430"/>
      <c r="F17" s="431"/>
      <c r="G17" s="430"/>
      <c r="H17" s="431"/>
      <c r="I17" s="430">
        <f>'EL-Rekapitulace'!C24</f>
        <v>0</v>
      </c>
      <c r="J17" s="432"/>
    </row>
    <row r="18" spans="1:10" ht="23.25" customHeight="1">
      <c r="A18" s="108" t="s">
        <v>24</v>
      </c>
      <c r="B18" s="109" t="s">
        <v>298</v>
      </c>
      <c r="C18" s="53"/>
      <c r="D18" s="54"/>
      <c r="E18" s="430"/>
      <c r="F18" s="431"/>
      <c r="G18" s="430"/>
      <c r="H18" s="431"/>
      <c r="I18" s="430">
        <f>VZT!I91</f>
        <v>0</v>
      </c>
      <c r="J18" s="432"/>
    </row>
    <row r="19" spans="1:10" ht="23.25" customHeight="1">
      <c r="A19" s="108" t="s">
        <v>51</v>
      </c>
      <c r="B19" s="109" t="s">
        <v>25</v>
      </c>
      <c r="C19" s="53"/>
      <c r="D19" s="54"/>
      <c r="E19" s="430"/>
      <c r="F19" s="431"/>
      <c r="G19" s="430"/>
      <c r="H19" s="431"/>
      <c r="I19" s="430">
        <f>'VN+ON'!F8</f>
        <v>0</v>
      </c>
      <c r="J19" s="432"/>
    </row>
    <row r="20" spans="1:10" ht="23.25" customHeight="1">
      <c r="A20" s="108" t="s">
        <v>52</v>
      </c>
      <c r="B20" s="109" t="s">
        <v>26</v>
      </c>
      <c r="C20" s="53"/>
      <c r="D20" s="54"/>
      <c r="E20" s="430"/>
      <c r="F20" s="431"/>
      <c r="G20" s="430"/>
      <c r="H20" s="431"/>
      <c r="I20" s="430">
        <f>'VN+ON'!F18</f>
        <v>0</v>
      </c>
      <c r="J20" s="432"/>
    </row>
    <row r="21" spans="1:10" ht="23.25" customHeight="1">
      <c r="A21" s="4"/>
      <c r="B21" s="68" t="s">
        <v>27</v>
      </c>
      <c r="C21" s="69"/>
      <c r="D21" s="70"/>
      <c r="E21" s="433"/>
      <c r="F21" s="458"/>
      <c r="G21" s="433"/>
      <c r="H21" s="458"/>
      <c r="I21" s="433">
        <f>SUM(I16:J20)</f>
        <v>0</v>
      </c>
      <c r="J21" s="434"/>
    </row>
    <row r="22" spans="1:10" ht="33" customHeight="1">
      <c r="A22" s="4"/>
      <c r="B22" s="59" t="s">
        <v>29</v>
      </c>
      <c r="C22" s="53"/>
      <c r="D22" s="54"/>
      <c r="E22" s="58"/>
      <c r="F22" s="56"/>
      <c r="G22" s="45"/>
      <c r="H22" s="45"/>
      <c r="I22" s="45"/>
      <c r="J22" s="57"/>
    </row>
    <row r="23" spans="1:10" ht="23.25" customHeight="1">
      <c r="A23" s="4"/>
      <c r="B23" s="52" t="s">
        <v>10</v>
      </c>
      <c r="C23" s="53"/>
      <c r="D23" s="54"/>
      <c r="E23" s="55">
        <v>15</v>
      </c>
      <c r="F23" s="56" t="s">
        <v>0</v>
      </c>
      <c r="G23" s="428">
        <v>0</v>
      </c>
      <c r="H23" s="429"/>
      <c r="I23" s="429"/>
      <c r="J23" s="57" t="str">
        <f t="shared" ref="J23:J28" si="0">Mena</f>
        <v>CZK</v>
      </c>
    </row>
    <row r="24" spans="1:10" ht="23.25" customHeight="1">
      <c r="A24" s="4"/>
      <c r="B24" s="52" t="s">
        <v>11</v>
      </c>
      <c r="C24" s="53"/>
      <c r="D24" s="54"/>
      <c r="E24" s="55">
        <f>SazbaDPH1</f>
        <v>15</v>
      </c>
      <c r="F24" s="56" t="s">
        <v>0</v>
      </c>
      <c r="G24" s="461">
        <f>ZakladDPHSni*SazbaDPH1/100</f>
        <v>0</v>
      </c>
      <c r="H24" s="462"/>
      <c r="I24" s="462"/>
      <c r="J24" s="57" t="str">
        <f t="shared" si="0"/>
        <v>CZK</v>
      </c>
    </row>
    <row r="25" spans="1:10" ht="23.25" customHeight="1">
      <c r="A25" s="4"/>
      <c r="B25" s="52" t="s">
        <v>12</v>
      </c>
      <c r="C25" s="53"/>
      <c r="D25" s="54"/>
      <c r="E25" s="55">
        <v>21</v>
      </c>
      <c r="F25" s="56" t="s">
        <v>0</v>
      </c>
      <c r="G25" s="428">
        <f>I21</f>
        <v>0</v>
      </c>
      <c r="H25" s="429"/>
      <c r="I25" s="429"/>
      <c r="J25" s="57" t="str">
        <f t="shared" si="0"/>
        <v>CZK</v>
      </c>
    </row>
    <row r="26" spans="1:10" ht="23.25" customHeight="1">
      <c r="A26" s="4"/>
      <c r="B26" s="44" t="s">
        <v>13</v>
      </c>
      <c r="C26" s="20"/>
      <c r="D26" s="18"/>
      <c r="E26" s="39">
        <f>SazbaDPH2</f>
        <v>21</v>
      </c>
      <c r="F26" s="40" t="s">
        <v>0</v>
      </c>
      <c r="G26" s="438">
        <f>G25*0.21</f>
        <v>0</v>
      </c>
      <c r="H26" s="439"/>
      <c r="I26" s="439"/>
      <c r="J26" s="51" t="str">
        <f t="shared" si="0"/>
        <v>CZK</v>
      </c>
    </row>
    <row r="27" spans="1:10" ht="23.25" customHeight="1" thickBot="1">
      <c r="A27" s="4"/>
      <c r="B27" s="419" t="s">
        <v>282</v>
      </c>
      <c r="C27" s="415"/>
      <c r="D27" s="416"/>
      <c r="E27" s="415"/>
      <c r="F27" s="417"/>
      <c r="G27" s="440"/>
      <c r="H27" s="440"/>
      <c r="I27" s="440"/>
      <c r="J27" s="418"/>
    </row>
    <row r="28" spans="1:10" ht="27.75" hidden="1" customHeight="1" thickBot="1">
      <c r="A28" s="4"/>
      <c r="B28" s="100" t="s">
        <v>21</v>
      </c>
      <c r="C28" s="101"/>
      <c r="D28" s="101"/>
      <c r="E28" s="102"/>
      <c r="F28" s="103"/>
      <c r="G28" s="459" t="e">
        <f>ZakladDPHSniVypocet+ZakladDPHZaklVypocet</f>
        <v>#REF!</v>
      </c>
      <c r="H28" s="459"/>
      <c r="I28" s="459"/>
      <c r="J28" s="104" t="str">
        <f t="shared" si="0"/>
        <v>CZK</v>
      </c>
    </row>
    <row r="29" spans="1:10" ht="27.75" customHeight="1" thickBot="1">
      <c r="A29" s="4"/>
      <c r="B29" s="100" t="s">
        <v>32</v>
      </c>
      <c r="C29" s="105"/>
      <c r="D29" s="105"/>
      <c r="E29" s="105"/>
      <c r="F29" s="105"/>
      <c r="G29" s="457">
        <f>G23+G24+G25+G26</f>
        <v>0</v>
      </c>
      <c r="H29" s="457"/>
      <c r="I29" s="457"/>
      <c r="J29" s="106" t="s">
        <v>43</v>
      </c>
    </row>
    <row r="30" spans="1:10" ht="12.75" customHeight="1">
      <c r="A30" s="4"/>
      <c r="B30" s="4"/>
      <c r="C30" s="5"/>
      <c r="D30" s="5"/>
      <c r="E30" s="5"/>
      <c r="F30" s="5"/>
      <c r="G30" s="41"/>
      <c r="H30" s="5"/>
      <c r="I30" s="41"/>
      <c r="J30" s="12"/>
    </row>
    <row r="31" spans="1:10" ht="30" customHeight="1">
      <c r="A31" s="4"/>
      <c r="B31" s="4"/>
      <c r="C31" s="5"/>
      <c r="D31" s="5"/>
      <c r="E31" s="5"/>
      <c r="F31" s="5"/>
      <c r="G31" s="41"/>
      <c r="H31" s="5"/>
      <c r="I31" s="41"/>
      <c r="J31" s="12"/>
    </row>
    <row r="32" spans="1:10" ht="18.75" customHeight="1">
      <c r="A32" s="4"/>
      <c r="B32" s="21"/>
      <c r="C32" s="19" t="s">
        <v>9</v>
      </c>
      <c r="D32" s="35"/>
      <c r="E32" s="35"/>
      <c r="F32" s="19" t="s">
        <v>8</v>
      </c>
      <c r="G32" s="35"/>
      <c r="H32" s="36"/>
      <c r="I32" s="35"/>
      <c r="J32" s="12"/>
    </row>
    <row r="33" spans="1:42" ht="47.25" customHeight="1">
      <c r="A33" s="4"/>
      <c r="B33" s="4"/>
      <c r="C33" s="5"/>
      <c r="D33" s="5"/>
      <c r="E33" s="5"/>
      <c r="F33" s="5"/>
      <c r="G33" s="41"/>
      <c r="H33" s="5"/>
      <c r="I33" s="41"/>
      <c r="J33" s="12"/>
    </row>
    <row r="34" spans="1:42" s="33" customFormat="1" ht="18.75" customHeight="1">
      <c r="A34" s="27"/>
      <c r="B34" s="27"/>
      <c r="C34" s="28"/>
      <c r="D34" s="22"/>
      <c r="E34" s="22"/>
      <c r="F34" s="28"/>
      <c r="G34" s="29"/>
      <c r="H34" s="22"/>
      <c r="I34" s="29"/>
      <c r="J34" s="34"/>
    </row>
    <row r="35" spans="1:42" ht="12.75" customHeight="1">
      <c r="A35" s="4"/>
      <c r="B35" s="4"/>
      <c r="C35" s="5"/>
      <c r="D35" s="460" t="s">
        <v>2</v>
      </c>
      <c r="E35" s="460"/>
      <c r="F35" s="5"/>
      <c r="G35" s="41"/>
      <c r="H35" s="13" t="s">
        <v>3</v>
      </c>
      <c r="I35" s="41"/>
      <c r="J35" s="12"/>
    </row>
    <row r="36" spans="1:42" ht="13.5" customHeight="1" thickBot="1">
      <c r="A36" s="14"/>
      <c r="B36" s="14"/>
      <c r="C36" s="15"/>
      <c r="D36" s="15"/>
      <c r="E36" s="15"/>
      <c r="F36" s="15"/>
      <c r="G36" s="16"/>
      <c r="H36" s="15"/>
      <c r="I36" s="16"/>
      <c r="J36" s="17"/>
    </row>
    <row r="37" spans="1:42" ht="27" hidden="1" customHeight="1">
      <c r="B37" s="71" t="s">
        <v>14</v>
      </c>
      <c r="C37" s="3"/>
      <c r="D37" s="3"/>
      <c r="E37" s="3"/>
      <c r="F37" s="92"/>
      <c r="G37" s="92"/>
      <c r="H37" s="92"/>
      <c r="I37" s="92"/>
      <c r="J37" s="3"/>
    </row>
    <row r="38" spans="1:42" ht="25.5" hidden="1" customHeight="1">
      <c r="A38" s="84" t="s">
        <v>34</v>
      </c>
      <c r="B38" s="86" t="s">
        <v>15</v>
      </c>
      <c r="C38" s="87" t="s">
        <v>4</v>
      </c>
      <c r="D38" s="88"/>
      <c r="E38" s="88"/>
      <c r="F38" s="93" t="str">
        <f>B23</f>
        <v>Základ pro sníženou DPH</v>
      </c>
      <c r="G38" s="93" t="str">
        <f>B25</f>
        <v>Základ pro základní DPH</v>
      </c>
      <c r="H38" s="94" t="s">
        <v>16</v>
      </c>
      <c r="I38" s="94" t="s">
        <v>1</v>
      </c>
      <c r="J38" s="89" t="s">
        <v>0</v>
      </c>
    </row>
    <row r="39" spans="1:42" ht="25.5" hidden="1" customHeight="1">
      <c r="A39" s="84">
        <v>1</v>
      </c>
      <c r="B39" s="90" t="s">
        <v>41</v>
      </c>
      <c r="C39" s="423" t="s">
        <v>40</v>
      </c>
      <c r="D39" s="424"/>
      <c r="E39" s="424"/>
      <c r="F39" s="95" t="e">
        <f>'Stavební část'!N44</f>
        <v>#REF!</v>
      </c>
      <c r="G39" s="96" t="e">
        <f>'Stavební část'!O44</f>
        <v>#REF!</v>
      </c>
      <c r="H39" s="97" t="e">
        <f>(F39*SazbaDPH1/100)+(G39*SazbaDPH2/100)</f>
        <v>#REF!</v>
      </c>
      <c r="I39" s="97" t="e">
        <f>F39+G39+H39</f>
        <v>#REF!</v>
      </c>
      <c r="J39" s="91" t="e">
        <f>IF(CenaCelkemVypocet=0,"",I39/CenaCelkemVypocet*100)</f>
        <v>#REF!</v>
      </c>
    </row>
    <row r="40" spans="1:42" ht="25.5" hidden="1" customHeight="1">
      <c r="A40" s="84"/>
      <c r="B40" s="425" t="s">
        <v>42</v>
      </c>
      <c r="C40" s="426"/>
      <c r="D40" s="426"/>
      <c r="E40" s="427"/>
      <c r="F40" s="98" t="e">
        <f>SUMIF(A39:A39,"=1",F39:F39)</f>
        <v>#REF!</v>
      </c>
      <c r="G40" s="99" t="e">
        <f>SUMIF(A39:A39,"=1",G39:G39)</f>
        <v>#REF!</v>
      </c>
      <c r="H40" s="99" t="e">
        <f>SUMIF(A39:A39,"=1",H39:H39)</f>
        <v>#REF!</v>
      </c>
      <c r="I40" s="99" t="e">
        <f>SUMIF(A39:A39,"=1",I39:I39)</f>
        <v>#REF!</v>
      </c>
      <c r="J40" s="85" t="e">
        <f>SUMIF(A39:A39,"=1",J39:J39)</f>
        <v>#REF!</v>
      </c>
    </row>
    <row r="42" spans="1:42">
      <c r="F42" s="107"/>
      <c r="G42" s="83"/>
      <c r="H42" s="107"/>
      <c r="I42" s="83"/>
      <c r="J42" s="83"/>
    </row>
    <row r="43" spans="1:42">
      <c r="F43" s="107"/>
      <c r="G43" s="83"/>
      <c r="H43" s="107"/>
      <c r="I43" s="83"/>
      <c r="J43" s="83"/>
    </row>
    <row r="45" spans="1:42" ht="20.25">
      <c r="B45" s="190" t="s">
        <v>135</v>
      </c>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row>
    <row r="46" spans="1:42">
      <c r="G46"/>
      <c r="I46"/>
      <c r="J46"/>
    </row>
    <row r="47" spans="1:42" s="192" customFormat="1" ht="94.5" customHeight="1">
      <c r="B47" s="456" t="s">
        <v>303</v>
      </c>
      <c r="C47" s="456"/>
      <c r="D47" s="456"/>
      <c r="E47" s="456"/>
      <c r="F47" s="456"/>
      <c r="G47" s="456"/>
      <c r="H47" s="456"/>
      <c r="I47" s="456"/>
      <c r="J47" s="456"/>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row>
  </sheetData>
  <sheetProtection algorithmName="SHA-512" hashValue="6NfWsOKLf5JIhcfdzA2vFZBb9ix+H7o3sPWttpuPislcJr9bI0diqI94JmSQ8MQ76KWrILXlb6AVKPSoRCAmKQ==" saltValue="vo15IGUKji6la+p+XXQFDw==" spinCount="100000" sheet="1" objects="1" scenarios="1" formatCells="0" formatColumns="0"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39">
    <mergeCell ref="B47:J47"/>
    <mergeCell ref="G29:I29"/>
    <mergeCell ref="G25:I25"/>
    <mergeCell ref="I16:J16"/>
    <mergeCell ref="I19:J19"/>
    <mergeCell ref="E21:F21"/>
    <mergeCell ref="G21:H21"/>
    <mergeCell ref="G28:I28"/>
    <mergeCell ref="E16:F16"/>
    <mergeCell ref="G19:H19"/>
    <mergeCell ref="G20:H20"/>
    <mergeCell ref="I17:J17"/>
    <mergeCell ref="I18:J18"/>
    <mergeCell ref="E18:F18"/>
    <mergeCell ref="D35:E35"/>
    <mergeCell ref="G24:I24"/>
    <mergeCell ref="B1:J1"/>
    <mergeCell ref="G26:I26"/>
    <mergeCell ref="G27:I27"/>
    <mergeCell ref="G15:H15"/>
    <mergeCell ref="I15:J15"/>
    <mergeCell ref="D12:G12"/>
    <mergeCell ref="D13:G13"/>
    <mergeCell ref="E15:F15"/>
    <mergeCell ref="D11:G11"/>
    <mergeCell ref="D2:J2"/>
    <mergeCell ref="D4:J4"/>
    <mergeCell ref="D3:J3"/>
    <mergeCell ref="E17:F17"/>
    <mergeCell ref="G16:H16"/>
    <mergeCell ref="G17:H17"/>
    <mergeCell ref="G18:H18"/>
    <mergeCell ref="C39:E39"/>
    <mergeCell ref="B40:E40"/>
    <mergeCell ref="G23:I23"/>
    <mergeCell ref="E19:F19"/>
    <mergeCell ref="E20:F20"/>
    <mergeCell ref="I20:J20"/>
    <mergeCell ref="I21:J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Stránka &amp;P z &amp;N</oddFooter>
  </headerFooter>
  <rowBreaks count="1" manualBreakCount="1">
    <brk id="36" max="9"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tabColor rgb="FFFF9966"/>
  </sheetPr>
  <dimension ref="A1:G5"/>
  <sheetViews>
    <sheetView workbookViewId="0">
      <selection activeCell="A5" sqref="A5:IV5"/>
    </sheetView>
  </sheetViews>
  <sheetFormatPr defaultRowHeight="12.75"/>
  <cols>
    <col min="1" max="1" width="4.28515625" style="6" customWidth="1"/>
    <col min="2" max="2" width="14.42578125" style="6" customWidth="1"/>
    <col min="3" max="3" width="38.28515625" style="10" customWidth="1"/>
    <col min="4" max="4" width="4.5703125" style="6" customWidth="1"/>
    <col min="5" max="5" width="10.5703125" style="6" customWidth="1"/>
    <col min="6" max="6" width="9.85546875" style="6" customWidth="1"/>
    <col min="7" max="7" width="12.7109375" style="6" customWidth="1"/>
    <col min="8" max="16384" width="9.140625" style="6"/>
  </cols>
  <sheetData>
    <row r="1" spans="1:7" ht="15.75">
      <c r="A1" s="463" t="s">
        <v>5</v>
      </c>
      <c r="B1" s="463"/>
      <c r="C1" s="464"/>
      <c r="D1" s="463"/>
      <c r="E1" s="463"/>
      <c r="F1" s="463"/>
      <c r="G1" s="463"/>
    </row>
    <row r="2" spans="1:7" ht="24.95" customHeight="1">
      <c r="A2" s="73" t="s">
        <v>36</v>
      </c>
      <c r="B2" s="72"/>
      <c r="C2" s="465"/>
      <c r="D2" s="465"/>
      <c r="E2" s="465"/>
      <c r="F2" s="465"/>
      <c r="G2" s="466"/>
    </row>
    <row r="3" spans="1:7" ht="24.95" hidden="1" customHeight="1">
      <c r="A3" s="73" t="s">
        <v>6</v>
      </c>
      <c r="B3" s="72"/>
      <c r="C3" s="465"/>
      <c r="D3" s="465"/>
      <c r="E3" s="465"/>
      <c r="F3" s="465"/>
      <c r="G3" s="466"/>
    </row>
    <row r="4" spans="1:7" ht="24.95" hidden="1" customHeight="1">
      <c r="A4" s="73" t="s">
        <v>7</v>
      </c>
      <c r="B4" s="72"/>
      <c r="C4" s="465"/>
      <c r="D4" s="465"/>
      <c r="E4" s="465"/>
      <c r="F4" s="465"/>
      <c r="G4" s="466"/>
    </row>
    <row r="5" spans="1:7" hidden="1">
      <c r="B5" s="7"/>
      <c r="C5" s="8"/>
      <c r="D5" s="9"/>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zoomScale="120" zoomScaleNormal="120" zoomScaleSheetLayoutView="85" workbookViewId="0">
      <selection sqref="A1:G1"/>
    </sheetView>
  </sheetViews>
  <sheetFormatPr defaultRowHeight="12.75"/>
  <cols>
    <col min="1" max="1" width="5.5703125" customWidth="1"/>
    <col min="2" max="2" width="13.28515625" customWidth="1"/>
    <col min="3" max="3" width="72" customWidth="1"/>
    <col min="5" max="5" width="9.140625" style="184"/>
    <col min="6" max="6" width="15" style="185" customWidth="1"/>
    <col min="7" max="7" width="9.140625" style="185"/>
    <col min="8" max="8" width="9.140625" style="138"/>
  </cols>
  <sheetData>
    <row r="1" spans="1:8" ht="15.75">
      <c r="A1" s="472" t="s">
        <v>5</v>
      </c>
      <c r="B1" s="472"/>
      <c r="C1" s="472"/>
      <c r="D1" s="472"/>
      <c r="E1" s="472"/>
      <c r="F1" s="472"/>
      <c r="G1" s="472"/>
      <c r="H1"/>
    </row>
    <row r="2" spans="1:8">
      <c r="A2" s="151" t="s">
        <v>53</v>
      </c>
      <c r="B2" s="152"/>
      <c r="C2" s="473" t="s">
        <v>81</v>
      </c>
      <c r="D2" s="474"/>
      <c r="E2" s="474"/>
      <c r="F2" s="474"/>
      <c r="G2" s="475"/>
      <c r="H2"/>
    </row>
    <row r="3" spans="1:8">
      <c r="A3" s="151" t="s">
        <v>6</v>
      </c>
      <c r="B3" s="152"/>
      <c r="C3" s="473" t="s">
        <v>134</v>
      </c>
      <c r="D3" s="474"/>
      <c r="E3" s="474"/>
      <c r="F3" s="474"/>
      <c r="G3" s="475"/>
      <c r="H3"/>
    </row>
    <row r="4" spans="1:8">
      <c r="A4" s="151" t="s">
        <v>7</v>
      </c>
      <c r="B4" s="152"/>
      <c r="C4" s="473" t="s">
        <v>87</v>
      </c>
      <c r="D4" s="474"/>
      <c r="E4" s="474"/>
      <c r="F4" s="474"/>
      <c r="G4" s="475"/>
      <c r="H4"/>
    </row>
    <row r="5" spans="1:8" ht="13.5" thickBot="1">
      <c r="A5" s="119"/>
      <c r="B5" s="120"/>
      <c r="C5" s="120"/>
      <c r="D5" s="138"/>
      <c r="E5" s="122"/>
      <c r="F5"/>
      <c r="G5"/>
      <c r="H5"/>
    </row>
    <row r="6" spans="1:8" ht="26.25" thickBot="1">
      <c r="A6" s="153" t="s">
        <v>60</v>
      </c>
      <c r="B6" s="154" t="s">
        <v>61</v>
      </c>
      <c r="C6" s="155" t="s">
        <v>62</v>
      </c>
      <c r="D6" s="156" t="s">
        <v>63</v>
      </c>
      <c r="E6" s="157" t="s">
        <v>64</v>
      </c>
      <c r="F6" s="158" t="s">
        <v>65</v>
      </c>
      <c r="G6" s="159" t="s">
        <v>88</v>
      </c>
      <c r="H6" s="160" t="s">
        <v>66</v>
      </c>
    </row>
    <row r="7" spans="1:8">
      <c r="A7" s="161"/>
      <c r="B7" s="162" t="s">
        <v>89</v>
      </c>
      <c r="C7" s="476" t="s">
        <v>90</v>
      </c>
      <c r="D7" s="477"/>
      <c r="E7" s="478"/>
      <c r="F7" s="479"/>
      <c r="G7" s="479"/>
      <c r="H7" s="163"/>
    </row>
    <row r="8" spans="1:8">
      <c r="A8" s="164" t="s">
        <v>67</v>
      </c>
      <c r="B8" s="165" t="s">
        <v>51</v>
      </c>
      <c r="C8" s="166" t="s">
        <v>25</v>
      </c>
      <c r="D8" s="167"/>
      <c r="E8" s="168"/>
      <c r="F8" s="169">
        <f>SUM(G9:G17)</f>
        <v>0</v>
      </c>
      <c r="G8" s="170"/>
      <c r="H8" s="171"/>
    </row>
    <row r="9" spans="1:8">
      <c r="A9" s="172">
        <v>1</v>
      </c>
      <c r="B9" s="173" t="s">
        <v>91</v>
      </c>
      <c r="C9" s="125" t="s">
        <v>92</v>
      </c>
      <c r="D9" s="174" t="s">
        <v>93</v>
      </c>
      <c r="E9" s="150">
        <v>1</v>
      </c>
      <c r="F9" s="364"/>
      <c r="G9" s="150">
        <f>ROUND(E9*F9,2)</f>
        <v>0</v>
      </c>
      <c r="H9" s="175" t="s">
        <v>476</v>
      </c>
    </row>
    <row r="10" spans="1:8">
      <c r="A10" s="172">
        <v>2</v>
      </c>
      <c r="B10" s="173" t="s">
        <v>94</v>
      </c>
      <c r="C10" s="125" t="s">
        <v>95</v>
      </c>
      <c r="D10" s="174" t="s">
        <v>93</v>
      </c>
      <c r="E10" s="150">
        <v>1</v>
      </c>
      <c r="F10" s="364"/>
      <c r="G10" s="150">
        <f>ROUND(E10*F10,2)</f>
        <v>0</v>
      </c>
      <c r="H10" s="175" t="s">
        <v>476</v>
      </c>
    </row>
    <row r="11" spans="1:8" ht="36" customHeight="1">
      <c r="A11" s="172"/>
      <c r="B11" s="173"/>
      <c r="C11" s="467" t="s">
        <v>96</v>
      </c>
      <c r="D11" s="480"/>
      <c r="E11" s="480"/>
      <c r="F11" s="480"/>
      <c r="G11" s="481"/>
      <c r="H11" s="175"/>
    </row>
    <row r="12" spans="1:8">
      <c r="A12" s="172">
        <v>3</v>
      </c>
      <c r="B12" s="173" t="s">
        <v>97</v>
      </c>
      <c r="C12" s="125" t="s">
        <v>98</v>
      </c>
      <c r="D12" s="174" t="s">
        <v>93</v>
      </c>
      <c r="E12" s="150">
        <v>1</v>
      </c>
      <c r="F12" s="364"/>
      <c r="G12" s="150">
        <f>ROUND(E12*F12,2)</f>
        <v>0</v>
      </c>
      <c r="H12" s="175" t="s">
        <v>476</v>
      </c>
    </row>
    <row r="13" spans="1:8" ht="38.25" customHeight="1">
      <c r="A13" s="172"/>
      <c r="B13" s="173"/>
      <c r="C13" s="467" t="s">
        <v>99</v>
      </c>
      <c r="D13" s="480"/>
      <c r="E13" s="480"/>
      <c r="F13" s="480"/>
      <c r="G13" s="481"/>
      <c r="H13" s="175"/>
    </row>
    <row r="14" spans="1:8">
      <c r="A14" s="172">
        <v>4</v>
      </c>
      <c r="B14" s="173" t="s">
        <v>100</v>
      </c>
      <c r="C14" s="125" t="s">
        <v>101</v>
      </c>
      <c r="D14" s="174" t="s">
        <v>93</v>
      </c>
      <c r="E14" s="150">
        <v>1</v>
      </c>
      <c r="F14" s="364"/>
      <c r="G14" s="150">
        <f>ROUND(E14*F14,2)</f>
        <v>0</v>
      </c>
      <c r="H14" s="175" t="s">
        <v>476</v>
      </c>
    </row>
    <row r="15" spans="1:8" ht="24.75" customHeight="1">
      <c r="A15" s="172"/>
      <c r="B15" s="173"/>
      <c r="C15" s="467" t="s">
        <v>102</v>
      </c>
      <c r="D15" s="468"/>
      <c r="E15" s="469"/>
      <c r="F15" s="470"/>
      <c r="G15" s="471"/>
      <c r="H15" s="175"/>
    </row>
    <row r="16" spans="1:8">
      <c r="A16" s="172">
        <v>5</v>
      </c>
      <c r="B16" s="173" t="s">
        <v>103</v>
      </c>
      <c r="C16" s="125" t="s">
        <v>104</v>
      </c>
      <c r="D16" s="174" t="s">
        <v>93</v>
      </c>
      <c r="E16" s="150">
        <v>1</v>
      </c>
      <c r="F16" s="364"/>
      <c r="G16" s="150">
        <f>ROUND(E16*F16,2)</f>
        <v>0</v>
      </c>
      <c r="H16" s="175" t="s">
        <v>476</v>
      </c>
    </row>
    <row r="17" spans="1:8" ht="15.75" customHeight="1">
      <c r="A17" s="172"/>
      <c r="B17" s="173"/>
      <c r="C17" s="467" t="s">
        <v>105</v>
      </c>
      <c r="D17" s="468"/>
      <c r="E17" s="469"/>
      <c r="F17" s="470"/>
      <c r="G17" s="471"/>
      <c r="H17" s="175"/>
    </row>
    <row r="18" spans="1:8">
      <c r="A18" s="164" t="s">
        <v>67</v>
      </c>
      <c r="B18" s="165" t="s">
        <v>52</v>
      </c>
      <c r="C18" s="166" t="s">
        <v>26</v>
      </c>
      <c r="D18" s="167"/>
      <c r="E18" s="168"/>
      <c r="F18" s="176">
        <f>SUM(G19:G33)</f>
        <v>0</v>
      </c>
      <c r="G18" s="177"/>
      <c r="H18" s="171"/>
    </row>
    <row r="19" spans="1:8">
      <c r="A19" s="172">
        <v>6</v>
      </c>
      <c r="B19" s="173" t="s">
        <v>106</v>
      </c>
      <c r="C19" s="125" t="s">
        <v>107</v>
      </c>
      <c r="D19" s="174" t="s">
        <v>93</v>
      </c>
      <c r="E19" s="150">
        <v>1</v>
      </c>
      <c r="F19" s="364"/>
      <c r="G19" s="150">
        <f>ROUND(E19*F19,2)</f>
        <v>0</v>
      </c>
      <c r="H19" s="175" t="s">
        <v>476</v>
      </c>
    </row>
    <row r="20" spans="1:8" ht="17.25" customHeight="1">
      <c r="A20" s="172"/>
      <c r="B20" s="173"/>
      <c r="C20" s="467" t="s">
        <v>108</v>
      </c>
      <c r="D20" s="468"/>
      <c r="E20" s="469"/>
      <c r="F20" s="470"/>
      <c r="G20" s="471"/>
      <c r="H20" s="175"/>
    </row>
    <row r="21" spans="1:8" ht="22.5">
      <c r="A21" s="172">
        <v>8</v>
      </c>
      <c r="B21" s="173">
        <v>1</v>
      </c>
      <c r="C21" s="125" t="s">
        <v>109</v>
      </c>
      <c r="D21" s="174" t="s">
        <v>93</v>
      </c>
      <c r="E21" s="150">
        <v>1</v>
      </c>
      <c r="F21" s="364"/>
      <c r="G21" s="150">
        <f>ROUND(E21*F21,2)</f>
        <v>0</v>
      </c>
      <c r="H21" s="175" t="s">
        <v>110</v>
      </c>
    </row>
    <row r="22" spans="1:8">
      <c r="A22" s="172">
        <v>9</v>
      </c>
      <c r="B22" s="173" t="s">
        <v>111</v>
      </c>
      <c r="C22" s="125" t="s">
        <v>112</v>
      </c>
      <c r="D22" s="174" t="s">
        <v>93</v>
      </c>
      <c r="E22" s="150">
        <v>1</v>
      </c>
      <c r="F22" s="364"/>
      <c r="G22" s="150">
        <f>ROUND(E22*F22,2)</f>
        <v>0</v>
      </c>
      <c r="H22" s="175" t="s">
        <v>476</v>
      </c>
    </row>
    <row r="23" spans="1:8" ht="38.25" customHeight="1">
      <c r="A23" s="172"/>
      <c r="B23" s="173"/>
      <c r="C23" s="467" t="s">
        <v>113</v>
      </c>
      <c r="D23" s="468"/>
      <c r="E23" s="469"/>
      <c r="F23" s="470"/>
      <c r="G23" s="471"/>
      <c r="H23" s="175"/>
    </row>
    <row r="24" spans="1:8">
      <c r="A24" s="172">
        <v>11</v>
      </c>
      <c r="B24" s="173">
        <v>3</v>
      </c>
      <c r="C24" s="125" t="s">
        <v>114</v>
      </c>
      <c r="D24" s="174" t="s">
        <v>93</v>
      </c>
      <c r="E24" s="150">
        <v>1</v>
      </c>
      <c r="F24" s="364"/>
      <c r="G24" s="150">
        <f t="shared" ref="G24:G33" si="0">ROUND(E24*F24,2)</f>
        <v>0</v>
      </c>
      <c r="H24" s="175" t="s">
        <v>110</v>
      </c>
    </row>
    <row r="25" spans="1:8" ht="56.25">
      <c r="A25" s="172">
        <v>12</v>
      </c>
      <c r="B25" s="173">
        <v>4</v>
      </c>
      <c r="C25" s="125" t="s">
        <v>472</v>
      </c>
      <c r="D25" s="174" t="s">
        <v>69</v>
      </c>
      <c r="E25" s="150">
        <v>31</v>
      </c>
      <c r="F25" s="364"/>
      <c r="G25" s="150">
        <f t="shared" si="0"/>
        <v>0</v>
      </c>
      <c r="H25" s="175" t="s">
        <v>110</v>
      </c>
    </row>
    <row r="26" spans="1:8">
      <c r="A26" s="172">
        <v>13</v>
      </c>
      <c r="B26" s="173">
        <v>5</v>
      </c>
      <c r="C26" s="125" t="s">
        <v>115</v>
      </c>
      <c r="D26" s="174" t="s">
        <v>93</v>
      </c>
      <c r="E26" s="150">
        <v>1</v>
      </c>
      <c r="F26" s="364"/>
      <c r="G26" s="150">
        <f t="shared" si="0"/>
        <v>0</v>
      </c>
      <c r="H26" s="175" t="s">
        <v>110</v>
      </c>
    </row>
    <row r="27" spans="1:8">
      <c r="A27" s="172">
        <v>14</v>
      </c>
      <c r="B27" s="173">
        <v>6</v>
      </c>
      <c r="C27" s="125" t="s">
        <v>116</v>
      </c>
      <c r="D27" s="174" t="s">
        <v>93</v>
      </c>
      <c r="E27" s="150">
        <v>1</v>
      </c>
      <c r="F27" s="364"/>
      <c r="G27" s="150">
        <f t="shared" si="0"/>
        <v>0</v>
      </c>
      <c r="H27" s="175" t="s">
        <v>110</v>
      </c>
    </row>
    <row r="28" spans="1:8" ht="22.5">
      <c r="A28" s="172">
        <v>15</v>
      </c>
      <c r="B28" s="173">
        <v>7</v>
      </c>
      <c r="C28" s="125" t="s">
        <v>117</v>
      </c>
      <c r="D28" s="174" t="s">
        <v>93</v>
      </c>
      <c r="E28" s="150">
        <v>1</v>
      </c>
      <c r="F28" s="364"/>
      <c r="G28" s="150">
        <f t="shared" si="0"/>
        <v>0</v>
      </c>
      <c r="H28" s="175" t="s">
        <v>110</v>
      </c>
    </row>
    <row r="29" spans="1:8">
      <c r="A29" s="172">
        <v>16</v>
      </c>
      <c r="B29" s="173">
        <v>8</v>
      </c>
      <c r="C29" s="125" t="s">
        <v>118</v>
      </c>
      <c r="D29" s="174" t="s">
        <v>93</v>
      </c>
      <c r="E29" s="150">
        <v>1</v>
      </c>
      <c r="F29" s="364"/>
      <c r="G29" s="150">
        <f t="shared" si="0"/>
        <v>0</v>
      </c>
      <c r="H29" s="175" t="s">
        <v>110</v>
      </c>
    </row>
    <row r="30" spans="1:8" ht="33.75">
      <c r="A30" s="172">
        <v>18</v>
      </c>
      <c r="B30" s="173">
        <v>10</v>
      </c>
      <c r="C30" s="125" t="s">
        <v>119</v>
      </c>
      <c r="D30" s="174" t="s">
        <v>69</v>
      </c>
      <c r="E30" s="150">
        <v>4</v>
      </c>
      <c r="F30" s="364"/>
      <c r="G30" s="150">
        <f t="shared" si="0"/>
        <v>0</v>
      </c>
      <c r="H30" s="175" t="s">
        <v>110</v>
      </c>
    </row>
    <row r="31" spans="1:8">
      <c r="A31" s="172">
        <v>19</v>
      </c>
      <c r="B31" s="173">
        <v>11</v>
      </c>
      <c r="C31" s="125" t="s">
        <v>120</v>
      </c>
      <c r="D31" s="174" t="s">
        <v>93</v>
      </c>
      <c r="E31" s="150">
        <v>1</v>
      </c>
      <c r="F31" s="364"/>
      <c r="G31" s="150">
        <f t="shared" si="0"/>
        <v>0</v>
      </c>
      <c r="H31" s="175" t="s">
        <v>110</v>
      </c>
    </row>
    <row r="32" spans="1:8">
      <c r="A32" s="172">
        <v>20</v>
      </c>
      <c r="B32" s="173">
        <v>12</v>
      </c>
      <c r="C32" s="125" t="s">
        <v>121</v>
      </c>
      <c r="D32" s="174" t="s">
        <v>93</v>
      </c>
      <c r="E32" s="150">
        <v>1</v>
      </c>
      <c r="F32" s="364"/>
      <c r="G32" s="150">
        <f t="shared" si="0"/>
        <v>0</v>
      </c>
      <c r="H32" s="175" t="s">
        <v>110</v>
      </c>
    </row>
    <row r="33" spans="1:8" ht="34.5" thickBot="1">
      <c r="A33" s="178">
        <v>21</v>
      </c>
      <c r="B33" s="179">
        <v>13</v>
      </c>
      <c r="C33" s="180" t="s">
        <v>122</v>
      </c>
      <c r="D33" s="181" t="s">
        <v>69</v>
      </c>
      <c r="E33" s="182">
        <v>3</v>
      </c>
      <c r="F33" s="365"/>
      <c r="G33" s="182">
        <f t="shared" si="0"/>
        <v>0</v>
      </c>
      <c r="H33" s="183" t="s">
        <v>110</v>
      </c>
    </row>
    <row r="34" spans="1:8" ht="13.5" thickBot="1"/>
    <row r="35" spans="1:8" ht="15.75" thickBot="1">
      <c r="C35" s="186" t="s">
        <v>123</v>
      </c>
      <c r="D35" s="187"/>
      <c r="E35" s="188"/>
      <c r="F35" s="189">
        <f>F18+F8</f>
        <v>0</v>
      </c>
    </row>
  </sheetData>
  <sheetProtection algorithmName="SHA-512" hashValue="EfQbJ0nT4EEhcejuf831knZNpRMPYx+sGpx6Q73aaIJhBpJCrqBwkFzeOscnEf09FWQDiM8QIToARh1YgZh9IQ==" saltValue="UAqEGxrRrpnuOEGpx3ij9w==" spinCount="100000" sheet="1" objects="1" scenarios="1" formatCells="0" formatColumns="0" formatRows="0"/>
  <mergeCells count="11">
    <mergeCell ref="C23:G23"/>
    <mergeCell ref="A1:G1"/>
    <mergeCell ref="C2:G2"/>
    <mergeCell ref="C3:G3"/>
    <mergeCell ref="C4:G4"/>
    <mergeCell ref="C7:G7"/>
    <mergeCell ref="C13:G13"/>
    <mergeCell ref="C15:G15"/>
    <mergeCell ref="C17:G17"/>
    <mergeCell ref="C20:G20"/>
    <mergeCell ref="C11:G11"/>
  </mergeCells>
  <phoneticPr fontId="16" type="noConversion"/>
  <pageMargins left="0.55000000000000004" right="0.36" top="0.78740157480314965" bottom="0.78740157480314965" header="0.31496062992125984" footer="0.31496062992125984"/>
  <pageSetup paperSize="9" scale="67" orientation="portrait" r:id="rId1"/>
  <headerFooter>
    <oddFooter>Stránka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pageSetUpPr fitToPage="1"/>
  </sheetPr>
  <dimension ref="A1:AS44"/>
  <sheetViews>
    <sheetView zoomScale="140" zoomScaleNormal="140" zoomScaleSheetLayoutView="85" workbookViewId="0">
      <selection sqref="A1:F1"/>
    </sheetView>
  </sheetViews>
  <sheetFormatPr defaultRowHeight="12.75" outlineLevelRow="1"/>
  <cols>
    <col min="1" max="1" width="4.28515625" style="359" customWidth="1"/>
    <col min="2" max="2" width="50.7109375" style="120" customWidth="1"/>
    <col min="3" max="3" width="4.5703125" style="138" customWidth="1"/>
    <col min="4" max="4" width="10.5703125" style="122" customWidth="1"/>
    <col min="5" max="5" width="9.85546875" customWidth="1"/>
    <col min="6" max="6" width="12.7109375" customWidth="1"/>
    <col min="14" max="24" width="0" hidden="1" customWidth="1"/>
  </cols>
  <sheetData>
    <row r="1" spans="1:45" ht="15.75" customHeight="1">
      <c r="A1" s="472" t="s">
        <v>5</v>
      </c>
      <c r="B1" s="472"/>
      <c r="C1" s="472"/>
      <c r="D1" s="472"/>
      <c r="E1" s="472"/>
      <c r="F1" s="472"/>
      <c r="P1" t="s">
        <v>54</v>
      </c>
    </row>
    <row r="2" spans="1:45" ht="24.95" customHeight="1">
      <c r="A2" s="351" t="s">
        <v>53</v>
      </c>
      <c r="B2" s="485" t="s">
        <v>81</v>
      </c>
      <c r="C2" s="486"/>
      <c r="D2" s="486"/>
      <c r="E2" s="486"/>
      <c r="F2" s="487"/>
      <c r="P2" t="s">
        <v>55</v>
      </c>
    </row>
    <row r="3" spans="1:45" ht="24.95" customHeight="1">
      <c r="A3" s="352" t="s">
        <v>6</v>
      </c>
      <c r="B3" s="482" t="s">
        <v>134</v>
      </c>
      <c r="C3" s="483"/>
      <c r="D3" s="483"/>
      <c r="E3" s="483"/>
      <c r="F3" s="484"/>
      <c r="P3" t="s">
        <v>56</v>
      </c>
    </row>
    <row r="4" spans="1:45" ht="24.95" customHeight="1">
      <c r="A4" s="352" t="s">
        <v>7</v>
      </c>
      <c r="B4" s="482" t="s">
        <v>86</v>
      </c>
      <c r="C4" s="483"/>
      <c r="D4" s="483"/>
      <c r="E4" s="483"/>
      <c r="F4" s="484"/>
      <c r="P4" t="s">
        <v>57</v>
      </c>
    </row>
    <row r="5" spans="1:45">
      <c r="A5" s="353" t="s">
        <v>58</v>
      </c>
      <c r="B5" s="342" t="s">
        <v>281</v>
      </c>
      <c r="C5" s="343"/>
      <c r="D5" s="344"/>
      <c r="E5" s="345"/>
      <c r="F5" s="346"/>
      <c r="P5" t="s">
        <v>59</v>
      </c>
    </row>
    <row r="6" spans="1:45">
      <c r="A6" s="354"/>
      <c r="B6" s="350" t="s">
        <v>282</v>
      </c>
      <c r="C6" s="347"/>
      <c r="D6" s="348"/>
      <c r="E6" s="349"/>
      <c r="F6" s="349"/>
    </row>
    <row r="8" spans="1:45">
      <c r="A8" s="355" t="s">
        <v>60</v>
      </c>
      <c r="B8" s="139" t="s">
        <v>62</v>
      </c>
      <c r="C8" s="133" t="s">
        <v>63</v>
      </c>
      <c r="D8" s="129" t="s">
        <v>64</v>
      </c>
      <c r="E8" s="110" t="s">
        <v>65</v>
      </c>
      <c r="F8" s="114" t="s">
        <v>27</v>
      </c>
    </row>
    <row r="9" spans="1:45">
      <c r="A9" s="356"/>
      <c r="B9" s="115" t="s">
        <v>44</v>
      </c>
      <c r="C9" s="140"/>
      <c r="D9" s="116"/>
      <c r="E9" s="116"/>
      <c r="F9" s="116">
        <f>F10</f>
        <v>0</v>
      </c>
      <c r="P9" t="s">
        <v>68</v>
      </c>
    </row>
    <row r="10" spans="1:45" outlineLevel="1">
      <c r="A10" s="357">
        <v>1</v>
      </c>
      <c r="B10" s="125" t="s">
        <v>283</v>
      </c>
      <c r="C10" s="134" t="s">
        <v>69</v>
      </c>
      <c r="D10" s="123">
        <v>10</v>
      </c>
      <c r="E10" s="411"/>
      <c r="F10" s="112">
        <f>ROUND(D10*E10,2)</f>
        <v>0</v>
      </c>
      <c r="G10" s="111"/>
      <c r="H10" s="111"/>
      <c r="I10" s="111"/>
      <c r="J10" s="111"/>
      <c r="K10" s="111"/>
      <c r="L10" s="111"/>
      <c r="M10" s="111"/>
      <c r="N10" s="111"/>
      <c r="O10" s="111"/>
      <c r="P10" s="111" t="s">
        <v>70</v>
      </c>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row>
    <row r="11" spans="1:45">
      <c r="A11" s="358"/>
      <c r="B11" s="127" t="s">
        <v>45</v>
      </c>
      <c r="C11" s="136"/>
      <c r="D11" s="124"/>
      <c r="E11" s="412"/>
      <c r="F11" s="113">
        <f>SUM(F12:F14)</f>
        <v>0</v>
      </c>
      <c r="P11" t="s">
        <v>68</v>
      </c>
    </row>
    <row r="12" spans="1:45" ht="22.5" outlineLevel="1">
      <c r="A12" s="357">
        <v>2</v>
      </c>
      <c r="B12" s="125" t="s">
        <v>295</v>
      </c>
      <c r="C12" s="134" t="s">
        <v>72</v>
      </c>
      <c r="D12" s="123">
        <v>169.6</v>
      </c>
      <c r="E12" s="411"/>
      <c r="F12" s="112">
        <f>ROUND(D12*E12,2)</f>
        <v>0</v>
      </c>
      <c r="G12" s="111"/>
      <c r="H12" s="111"/>
      <c r="I12" s="111"/>
      <c r="J12" s="111"/>
      <c r="K12" s="111"/>
      <c r="L12" s="111"/>
      <c r="M12" s="111"/>
      <c r="N12" s="111"/>
      <c r="O12" s="111"/>
      <c r="P12" s="111" t="s">
        <v>70</v>
      </c>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row>
    <row r="13" spans="1:45" outlineLevel="1">
      <c r="A13" s="357">
        <v>3</v>
      </c>
      <c r="B13" s="125" t="s">
        <v>299</v>
      </c>
      <c r="C13" s="134" t="s">
        <v>176</v>
      </c>
      <c r="D13" s="148">
        <v>22</v>
      </c>
      <c r="E13" s="411"/>
      <c r="F13" s="148">
        <f>ROUND(D13*E13,2)</f>
        <v>0</v>
      </c>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row>
    <row r="14" spans="1:45" outlineLevel="1">
      <c r="A14" s="357">
        <v>4</v>
      </c>
      <c r="B14" s="125" t="s">
        <v>300</v>
      </c>
      <c r="C14" s="134" t="s">
        <v>176</v>
      </c>
      <c r="D14" s="148">
        <v>1</v>
      </c>
      <c r="E14" s="411"/>
      <c r="F14" s="148">
        <f>ROUND(D14*E14,2)</f>
        <v>0</v>
      </c>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row>
    <row r="15" spans="1:45" outlineLevel="1">
      <c r="A15" s="358"/>
      <c r="B15" s="127" t="s">
        <v>287</v>
      </c>
      <c r="C15" s="136"/>
      <c r="D15" s="149"/>
      <c r="E15" s="412"/>
      <c r="F15" s="149">
        <f>SUM(F16:F17)</f>
        <v>0</v>
      </c>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row>
    <row r="16" spans="1:45" outlineLevel="1">
      <c r="A16" s="357">
        <v>5</v>
      </c>
      <c r="B16" s="125" t="s">
        <v>301</v>
      </c>
      <c r="C16" s="134" t="s">
        <v>176</v>
      </c>
      <c r="D16" s="148">
        <v>33</v>
      </c>
      <c r="E16" s="411"/>
      <c r="F16" s="148">
        <f>ROUND(D16*E16,2)</f>
        <v>0</v>
      </c>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row>
    <row r="17" spans="1:45" outlineLevel="1">
      <c r="A17" s="357">
        <v>6</v>
      </c>
      <c r="B17" s="125" t="s">
        <v>302</v>
      </c>
      <c r="C17" s="134" t="s">
        <v>176</v>
      </c>
      <c r="D17" s="148">
        <v>10</v>
      </c>
      <c r="E17" s="411"/>
      <c r="F17" s="148">
        <f>ROUND(D17*E17,2)</f>
        <v>0</v>
      </c>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row>
    <row r="18" spans="1:45" outlineLevel="1">
      <c r="A18" s="408"/>
      <c r="B18" s="409" t="s">
        <v>474</v>
      </c>
      <c r="C18" s="136"/>
      <c r="D18" s="149"/>
      <c r="E18" s="412"/>
      <c r="F18" s="149">
        <f>SUM(F19:F19)</f>
        <v>0</v>
      </c>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row>
    <row r="19" spans="1:45" outlineLevel="1">
      <c r="A19" s="357">
        <v>7</v>
      </c>
      <c r="B19" s="410" t="s">
        <v>475</v>
      </c>
      <c r="C19" s="134" t="s">
        <v>72</v>
      </c>
      <c r="D19" s="148">
        <v>170</v>
      </c>
      <c r="E19" s="411"/>
      <c r="F19" s="148">
        <f>ROUND(D19*E19,2)</f>
        <v>0</v>
      </c>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row>
    <row r="20" spans="1:45">
      <c r="A20" s="358"/>
      <c r="B20" s="127" t="s">
        <v>46</v>
      </c>
      <c r="C20" s="136"/>
      <c r="D20" s="124"/>
      <c r="E20" s="412"/>
      <c r="F20" s="149">
        <f>SUM(F21:F22)</f>
        <v>0</v>
      </c>
      <c r="P20" t="s">
        <v>68</v>
      </c>
    </row>
    <row r="21" spans="1:45" outlineLevel="1">
      <c r="A21" s="357">
        <v>8</v>
      </c>
      <c r="B21" s="125" t="s">
        <v>468</v>
      </c>
      <c r="C21" s="134" t="s">
        <v>72</v>
      </c>
      <c r="D21" s="123">
        <v>339.2</v>
      </c>
      <c r="E21" s="411"/>
      <c r="F21" s="112">
        <f>ROUND(D21*E21,2)</f>
        <v>0</v>
      </c>
      <c r="G21" s="111"/>
      <c r="H21" s="111"/>
      <c r="I21" s="111"/>
      <c r="J21" s="111"/>
      <c r="K21" s="111"/>
      <c r="L21" s="111"/>
      <c r="M21" s="111"/>
      <c r="N21" s="111"/>
      <c r="O21" s="111"/>
      <c r="P21" s="111" t="s">
        <v>70</v>
      </c>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row>
    <row r="22" spans="1:45" outlineLevel="1">
      <c r="A22" s="357"/>
      <c r="B22" s="126" t="s">
        <v>285</v>
      </c>
      <c r="C22" s="135"/>
      <c r="D22" s="130">
        <v>339.2</v>
      </c>
      <c r="E22" s="413"/>
      <c r="F22" s="112"/>
      <c r="G22" s="111"/>
      <c r="H22" s="111"/>
      <c r="I22" s="111"/>
      <c r="J22" s="111"/>
      <c r="K22" s="111"/>
      <c r="L22" s="111"/>
      <c r="M22" s="111"/>
      <c r="N22" s="111"/>
      <c r="O22" s="111"/>
      <c r="P22" s="111" t="s">
        <v>73</v>
      </c>
      <c r="Q22" s="111">
        <v>0</v>
      </c>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row>
    <row r="23" spans="1:45">
      <c r="A23" s="358"/>
      <c r="B23" s="127" t="s">
        <v>47</v>
      </c>
      <c r="C23" s="136"/>
      <c r="D23" s="124"/>
      <c r="E23" s="412"/>
      <c r="F23" s="149">
        <f>SUM(F24:F38)</f>
        <v>0</v>
      </c>
      <c r="P23" t="s">
        <v>68</v>
      </c>
    </row>
    <row r="24" spans="1:45" outlineLevel="1">
      <c r="A24" s="357">
        <v>9</v>
      </c>
      <c r="B24" s="125" t="s">
        <v>469</v>
      </c>
      <c r="C24" s="134" t="s">
        <v>71</v>
      </c>
      <c r="D24" s="123">
        <v>6</v>
      </c>
      <c r="E24" s="411"/>
      <c r="F24" s="112">
        <f t="shared" ref="F24:F33" si="0">ROUND(D24*E24,2)</f>
        <v>0</v>
      </c>
      <c r="G24" s="111"/>
      <c r="H24" s="111"/>
      <c r="I24" s="111"/>
      <c r="J24" s="111"/>
      <c r="K24" s="111"/>
      <c r="L24" s="111"/>
      <c r="M24" s="111"/>
      <c r="N24" s="111"/>
      <c r="O24" s="111"/>
      <c r="P24" s="111" t="s">
        <v>70</v>
      </c>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row>
    <row r="25" spans="1:45" outlineLevel="1">
      <c r="A25" s="357">
        <v>10</v>
      </c>
      <c r="B25" s="125" t="s">
        <v>284</v>
      </c>
      <c r="C25" s="134" t="s">
        <v>72</v>
      </c>
      <c r="D25" s="123">
        <v>169.6</v>
      </c>
      <c r="E25" s="411"/>
      <c r="F25" s="112">
        <f t="shared" si="0"/>
        <v>0</v>
      </c>
      <c r="G25" s="111"/>
      <c r="H25" s="111"/>
      <c r="I25" s="111"/>
      <c r="J25" s="111"/>
      <c r="K25" s="111"/>
      <c r="L25" s="111"/>
      <c r="M25" s="111"/>
      <c r="N25" s="111"/>
      <c r="O25" s="111"/>
      <c r="P25" s="111" t="s">
        <v>70</v>
      </c>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row>
    <row r="26" spans="1:45" outlineLevel="1">
      <c r="A26" s="357">
        <v>11</v>
      </c>
      <c r="B26" s="125" t="s">
        <v>286</v>
      </c>
      <c r="C26" s="134" t="s">
        <v>176</v>
      </c>
      <c r="D26" s="123">
        <v>2</v>
      </c>
      <c r="E26" s="411"/>
      <c r="F26" s="112">
        <f t="shared" si="0"/>
        <v>0</v>
      </c>
      <c r="G26" s="111"/>
      <c r="H26" s="111"/>
      <c r="I26" s="111"/>
      <c r="J26" s="111"/>
      <c r="K26" s="111"/>
      <c r="L26" s="111"/>
      <c r="M26" s="111"/>
      <c r="N26" s="111"/>
      <c r="O26" s="111"/>
      <c r="P26" s="111" t="s">
        <v>70</v>
      </c>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row>
    <row r="27" spans="1:45" outlineLevel="1">
      <c r="A27" s="357">
        <v>12</v>
      </c>
      <c r="B27" s="125" t="s">
        <v>288</v>
      </c>
      <c r="C27" s="134" t="s">
        <v>176</v>
      </c>
      <c r="D27" s="123">
        <v>1</v>
      </c>
      <c r="E27" s="411"/>
      <c r="F27" s="112">
        <f t="shared" si="0"/>
        <v>0</v>
      </c>
      <c r="G27" s="111"/>
      <c r="H27" s="111"/>
      <c r="I27" s="111"/>
      <c r="J27" s="111"/>
      <c r="K27" s="111"/>
      <c r="L27" s="111"/>
      <c r="M27" s="111"/>
      <c r="N27" s="111"/>
      <c r="O27" s="111"/>
      <c r="P27" s="111" t="s">
        <v>70</v>
      </c>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row>
    <row r="28" spans="1:45" outlineLevel="1">
      <c r="A28" s="357">
        <v>13</v>
      </c>
      <c r="B28" s="125" t="s">
        <v>289</v>
      </c>
      <c r="C28" s="134" t="s">
        <v>176</v>
      </c>
      <c r="D28" s="123">
        <v>5</v>
      </c>
      <c r="E28" s="411"/>
      <c r="F28" s="112">
        <f t="shared" si="0"/>
        <v>0</v>
      </c>
      <c r="G28" s="111"/>
      <c r="H28" s="111"/>
      <c r="I28" s="111"/>
      <c r="J28" s="111"/>
      <c r="K28" s="111"/>
      <c r="L28" s="111"/>
      <c r="M28" s="111"/>
      <c r="N28" s="111"/>
      <c r="O28" s="111"/>
      <c r="P28" s="111" t="s">
        <v>70</v>
      </c>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row>
    <row r="29" spans="1:45" outlineLevel="1">
      <c r="A29" s="357">
        <v>14</v>
      </c>
      <c r="B29" s="125" t="s">
        <v>290</v>
      </c>
      <c r="C29" s="134" t="s">
        <v>176</v>
      </c>
      <c r="D29" s="123">
        <v>10</v>
      </c>
      <c r="E29" s="411"/>
      <c r="F29" s="112">
        <f t="shared" si="0"/>
        <v>0</v>
      </c>
      <c r="G29" s="111"/>
      <c r="H29" s="111"/>
      <c r="I29" s="111"/>
      <c r="J29" s="111"/>
      <c r="K29" s="111"/>
      <c r="L29" s="111"/>
      <c r="M29" s="111"/>
      <c r="N29" s="111"/>
      <c r="O29" s="111"/>
      <c r="P29" s="111" t="s">
        <v>70</v>
      </c>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row>
    <row r="30" spans="1:45" outlineLevel="1">
      <c r="A30" s="357">
        <v>15</v>
      </c>
      <c r="B30" s="125" t="s">
        <v>291</v>
      </c>
      <c r="C30" s="134" t="s">
        <v>176</v>
      </c>
      <c r="D30" s="148">
        <v>8</v>
      </c>
      <c r="E30" s="411"/>
      <c r="F30" s="148">
        <f t="shared" si="0"/>
        <v>0</v>
      </c>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row>
    <row r="31" spans="1:45" outlineLevel="1">
      <c r="A31" s="357">
        <v>16</v>
      </c>
      <c r="B31" s="125" t="s">
        <v>292</v>
      </c>
      <c r="C31" s="134" t="s">
        <v>176</v>
      </c>
      <c r="D31" s="148">
        <v>1</v>
      </c>
      <c r="E31" s="411"/>
      <c r="F31" s="148">
        <f t="shared" si="0"/>
        <v>0</v>
      </c>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row>
    <row r="32" spans="1:45" outlineLevel="1">
      <c r="A32" s="357">
        <v>17</v>
      </c>
      <c r="B32" s="125" t="s">
        <v>293</v>
      </c>
      <c r="C32" s="134" t="s">
        <v>176</v>
      </c>
      <c r="D32" s="148">
        <v>5</v>
      </c>
      <c r="E32" s="411"/>
      <c r="F32" s="148">
        <f t="shared" si="0"/>
        <v>0</v>
      </c>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row>
    <row r="33" spans="1:45" outlineLevel="1">
      <c r="A33" s="357">
        <v>18</v>
      </c>
      <c r="B33" s="125" t="s">
        <v>294</v>
      </c>
      <c r="C33" s="134" t="s">
        <v>176</v>
      </c>
      <c r="D33" s="148">
        <v>5</v>
      </c>
      <c r="E33" s="411"/>
      <c r="F33" s="148">
        <f t="shared" si="0"/>
        <v>0</v>
      </c>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row>
    <row r="34" spans="1:45" outlineLevel="1">
      <c r="A34" s="357">
        <v>19</v>
      </c>
      <c r="B34" s="125" t="s">
        <v>75</v>
      </c>
      <c r="C34" s="134" t="s">
        <v>74</v>
      </c>
      <c r="D34" s="123">
        <v>5</v>
      </c>
      <c r="E34" s="411"/>
      <c r="F34" s="112">
        <f>ROUND(D34*E34,2)</f>
        <v>0</v>
      </c>
      <c r="G34" s="111"/>
      <c r="H34" s="111"/>
      <c r="I34" s="111"/>
      <c r="J34" s="111"/>
      <c r="K34" s="111"/>
      <c r="L34" s="111"/>
      <c r="M34" s="111"/>
      <c r="N34" s="111"/>
      <c r="O34" s="111"/>
      <c r="P34" s="111" t="s">
        <v>70</v>
      </c>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row>
    <row r="35" spans="1:45" outlineLevel="1">
      <c r="A35" s="357">
        <v>20</v>
      </c>
      <c r="B35" s="125" t="s">
        <v>471</v>
      </c>
      <c r="C35" s="134" t="s">
        <v>74</v>
      </c>
      <c r="D35" s="123">
        <v>30</v>
      </c>
      <c r="E35" s="411"/>
      <c r="F35" s="112">
        <f>ROUND(D35*E35,2)</f>
        <v>0</v>
      </c>
      <c r="G35" s="111"/>
      <c r="H35" s="111"/>
      <c r="I35" s="111"/>
      <c r="J35" s="111"/>
      <c r="K35" s="111"/>
      <c r="L35" s="111"/>
      <c r="M35" s="111"/>
      <c r="N35" s="111"/>
      <c r="O35" s="111"/>
      <c r="P35" s="111" t="s">
        <v>70</v>
      </c>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row>
    <row r="36" spans="1:45" outlineLevel="1">
      <c r="A36" s="357">
        <v>21</v>
      </c>
      <c r="B36" s="125" t="s">
        <v>76</v>
      </c>
      <c r="C36" s="134" t="s">
        <v>74</v>
      </c>
      <c r="D36" s="123">
        <v>5</v>
      </c>
      <c r="E36" s="411"/>
      <c r="F36" s="112">
        <f>ROUND(D36*E36,2)</f>
        <v>0</v>
      </c>
      <c r="G36" s="111"/>
      <c r="H36" s="111"/>
      <c r="I36" s="111"/>
      <c r="J36" s="111"/>
      <c r="K36" s="111"/>
      <c r="L36" s="111"/>
      <c r="M36" s="111"/>
      <c r="N36" s="111"/>
      <c r="O36" s="111"/>
      <c r="P36" s="111" t="s">
        <v>70</v>
      </c>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row>
    <row r="37" spans="1:45" outlineLevel="1">
      <c r="A37" s="357">
        <v>22</v>
      </c>
      <c r="B37" s="125" t="s">
        <v>77</v>
      </c>
      <c r="C37" s="134" t="s">
        <v>74</v>
      </c>
      <c r="D37" s="123">
        <v>71</v>
      </c>
      <c r="E37" s="411"/>
      <c r="F37" s="112">
        <f>ROUND(D37*E37,2)</f>
        <v>0</v>
      </c>
      <c r="G37" s="111"/>
      <c r="H37" s="111"/>
      <c r="I37" s="111"/>
      <c r="J37" s="111"/>
      <c r="K37" s="111"/>
      <c r="L37" s="111"/>
      <c r="M37" s="111"/>
      <c r="N37" s="111"/>
      <c r="O37" s="111"/>
      <c r="P37" s="111" t="s">
        <v>70</v>
      </c>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row>
    <row r="38" spans="1:45" outlineLevel="1">
      <c r="A38" s="357">
        <v>23</v>
      </c>
      <c r="B38" s="125" t="s">
        <v>78</v>
      </c>
      <c r="C38" s="134" t="s">
        <v>74</v>
      </c>
      <c r="D38" s="123">
        <v>5</v>
      </c>
      <c r="E38" s="411"/>
      <c r="F38" s="112">
        <f>ROUND(D38*E38,2)</f>
        <v>0</v>
      </c>
      <c r="G38" s="111"/>
      <c r="H38" s="111"/>
      <c r="I38" s="111"/>
      <c r="J38" s="111"/>
      <c r="K38" s="111"/>
      <c r="L38" s="111"/>
      <c r="M38" s="111"/>
      <c r="N38" s="111"/>
      <c r="O38" s="111"/>
      <c r="P38" s="111" t="s">
        <v>70</v>
      </c>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row>
    <row r="39" spans="1:45">
      <c r="A39" s="358"/>
      <c r="B39" s="127" t="s">
        <v>48</v>
      </c>
      <c r="C39" s="136"/>
      <c r="D39" s="124"/>
      <c r="E39" s="412"/>
      <c r="F39" s="149">
        <f>SUM(F40:F40)</f>
        <v>0</v>
      </c>
      <c r="P39" t="s">
        <v>68</v>
      </c>
    </row>
    <row r="40" spans="1:45" outlineLevel="1">
      <c r="A40" s="357">
        <v>24</v>
      </c>
      <c r="B40" s="125" t="s">
        <v>470</v>
      </c>
      <c r="C40" s="134" t="s">
        <v>74</v>
      </c>
      <c r="D40" s="123">
        <v>5</v>
      </c>
      <c r="E40" s="411"/>
      <c r="F40" s="112">
        <f>ROUND(D40*E40,2)</f>
        <v>0</v>
      </c>
      <c r="G40" s="111"/>
      <c r="H40" s="111"/>
      <c r="I40" s="111"/>
      <c r="J40" s="111"/>
      <c r="K40" s="111"/>
      <c r="L40" s="111"/>
      <c r="M40" s="111"/>
      <c r="N40" s="111"/>
      <c r="O40" s="111"/>
      <c r="P40" s="111" t="s">
        <v>70</v>
      </c>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row>
    <row r="41" spans="1:45">
      <c r="A41" s="358"/>
      <c r="B41" s="127" t="s">
        <v>49</v>
      </c>
      <c r="C41" s="136"/>
      <c r="D41" s="124"/>
      <c r="E41" s="412"/>
      <c r="F41" s="149">
        <f>SUM(F42:F42)</f>
        <v>0</v>
      </c>
      <c r="P41" t="s">
        <v>68</v>
      </c>
    </row>
    <row r="42" spans="1:45" outlineLevel="1">
      <c r="A42" s="404">
        <v>25</v>
      </c>
      <c r="B42" s="405" t="s">
        <v>296</v>
      </c>
      <c r="C42" s="406" t="s">
        <v>72</v>
      </c>
      <c r="D42" s="407">
        <v>206.6</v>
      </c>
      <c r="E42" s="414"/>
      <c r="F42" s="407">
        <f>ROUND(D42*E42,2)</f>
        <v>0</v>
      </c>
      <c r="G42" s="111"/>
      <c r="H42" s="111"/>
      <c r="I42" s="111"/>
      <c r="J42" s="111"/>
      <c r="K42" s="111"/>
      <c r="L42" s="111"/>
      <c r="M42" s="111"/>
      <c r="N42" s="111"/>
      <c r="O42" s="111"/>
      <c r="P42" s="111" t="s">
        <v>70</v>
      </c>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row>
    <row r="43" spans="1:45">
      <c r="B43" s="128" t="s">
        <v>79</v>
      </c>
      <c r="C43" s="121"/>
      <c r="D43" s="131"/>
      <c r="E43" s="6"/>
      <c r="F43" s="6"/>
      <c r="N43">
        <v>15</v>
      </c>
      <c r="O43">
        <v>21</v>
      </c>
    </row>
    <row r="44" spans="1:45">
      <c r="A44" s="360"/>
      <c r="B44" s="141" t="s">
        <v>27</v>
      </c>
      <c r="C44" s="137"/>
      <c r="D44" s="132"/>
      <c r="E44" s="117"/>
      <c r="F44" s="118">
        <f>F9+F11+F15+F18+F20+F23+F39+F41</f>
        <v>0</v>
      </c>
      <c r="N44" t="e">
        <f>SUMIF(#REF!,N43,F8:F42)</f>
        <v>#REF!</v>
      </c>
      <c r="O44" t="e">
        <f>SUMIF(#REF!,O43,F8:F42)</f>
        <v>#REF!</v>
      </c>
      <c r="P44" t="s">
        <v>80</v>
      </c>
    </row>
  </sheetData>
  <sheetProtection algorithmName="SHA-512" hashValue="ErV3Zcjpr35DybzBmKsCwTu+ev2pxklDebIY8sWzLY7E2Why0yptt7clKQVJcwHCEzWHKrBnqbAkeDXhRwuxpw==" saltValue="oYe/hUA+PdhGpcLxhb4NAA==" spinCount="100000" sheet="1" objects="1" scenarios="1" formatCells="0" formatColumns="0" formatRows="0"/>
  <mergeCells count="4">
    <mergeCell ref="A1:F1"/>
    <mergeCell ref="B3:F3"/>
    <mergeCell ref="B4:F4"/>
    <mergeCell ref="B2:F2"/>
  </mergeCells>
  <pageMargins left="0.59055118110236227" right="0.39370078740157483" top="0.78740157480314965" bottom="0.78740157480314965" header="0.31496062992125984" footer="0.31496062992125984"/>
  <pageSetup paperSize="9" scale="99" orientation="portrait" r:id="rId1"/>
  <headerFooter>
    <oddFoote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2E955-636F-4E51-B427-8192AE05A30E}">
  <sheetPr>
    <outlinePr summaryBelow="0"/>
    <pageSetUpPr fitToPage="1"/>
  </sheetPr>
  <dimension ref="A1:J96"/>
  <sheetViews>
    <sheetView zoomScaleNormal="100" workbookViewId="0">
      <pane ySplit="4" topLeftCell="A5" activePane="bottomLeft" state="frozen"/>
      <selection activeCell="D55" sqref="D55"/>
      <selection pane="bottomLeft"/>
    </sheetView>
  </sheetViews>
  <sheetFormatPr defaultColWidth="11.5703125" defaultRowHeight="12.75"/>
  <cols>
    <col min="1" max="1" width="9" style="193" customWidth="1"/>
    <col min="2" max="2" width="63.42578125" style="193" customWidth="1"/>
    <col min="3" max="3" width="19.7109375" style="287" customWidth="1"/>
    <col min="4" max="4" width="7.42578125" style="193" customWidth="1"/>
    <col min="5" max="5" width="5.28515625" style="193" customWidth="1"/>
    <col min="6" max="6" width="13.5703125" style="193" customWidth="1"/>
    <col min="7" max="7" width="13" style="193" customWidth="1"/>
    <col min="8" max="8" width="12.85546875" style="193" customWidth="1"/>
    <col min="9" max="9" width="12.7109375" style="193" customWidth="1"/>
    <col min="10" max="256" width="11.5703125" style="193"/>
    <col min="257" max="257" width="9" style="193" customWidth="1"/>
    <col min="258" max="258" width="63.42578125" style="193" customWidth="1"/>
    <col min="259" max="259" width="19.7109375" style="193" customWidth="1"/>
    <col min="260" max="260" width="7.42578125" style="193" customWidth="1"/>
    <col min="261" max="261" width="5.28515625" style="193" customWidth="1"/>
    <col min="262" max="262" width="13.5703125" style="193" customWidth="1"/>
    <col min="263" max="263" width="13" style="193" customWidth="1"/>
    <col min="264" max="264" width="12.85546875" style="193" customWidth="1"/>
    <col min="265" max="265" width="12.7109375" style="193" customWidth="1"/>
    <col min="266" max="512" width="11.5703125" style="193"/>
    <col min="513" max="513" width="9" style="193" customWidth="1"/>
    <col min="514" max="514" width="63.42578125" style="193" customWidth="1"/>
    <col min="515" max="515" width="19.7109375" style="193" customWidth="1"/>
    <col min="516" max="516" width="7.42578125" style="193" customWidth="1"/>
    <col min="517" max="517" width="5.28515625" style="193" customWidth="1"/>
    <col min="518" max="518" width="13.5703125" style="193" customWidth="1"/>
    <col min="519" max="519" width="13" style="193" customWidth="1"/>
    <col min="520" max="520" width="12.85546875" style="193" customWidth="1"/>
    <col min="521" max="521" width="12.7109375" style="193" customWidth="1"/>
    <col min="522" max="768" width="11.5703125" style="193"/>
    <col min="769" max="769" width="9" style="193" customWidth="1"/>
    <col min="770" max="770" width="63.42578125" style="193" customWidth="1"/>
    <col min="771" max="771" width="19.7109375" style="193" customWidth="1"/>
    <col min="772" max="772" width="7.42578125" style="193" customWidth="1"/>
    <col min="773" max="773" width="5.28515625" style="193" customWidth="1"/>
    <col min="774" max="774" width="13.5703125" style="193" customWidth="1"/>
    <col min="775" max="775" width="13" style="193" customWidth="1"/>
    <col min="776" max="776" width="12.85546875" style="193" customWidth="1"/>
    <col min="777" max="777" width="12.7109375" style="193" customWidth="1"/>
    <col min="778" max="1024" width="11.5703125" style="193"/>
    <col min="1025" max="1025" width="9" style="193" customWidth="1"/>
    <col min="1026" max="1026" width="63.42578125" style="193" customWidth="1"/>
    <col min="1027" max="1027" width="19.7109375" style="193" customWidth="1"/>
    <col min="1028" max="1028" width="7.42578125" style="193" customWidth="1"/>
    <col min="1029" max="1029" width="5.28515625" style="193" customWidth="1"/>
    <col min="1030" max="1030" width="13.5703125" style="193" customWidth="1"/>
    <col min="1031" max="1031" width="13" style="193" customWidth="1"/>
    <col min="1032" max="1032" width="12.85546875" style="193" customWidth="1"/>
    <col min="1033" max="1033" width="12.7109375" style="193" customWidth="1"/>
    <col min="1034" max="1280" width="11.5703125" style="193"/>
    <col min="1281" max="1281" width="9" style="193" customWidth="1"/>
    <col min="1282" max="1282" width="63.42578125" style="193" customWidth="1"/>
    <col min="1283" max="1283" width="19.7109375" style="193" customWidth="1"/>
    <col min="1284" max="1284" width="7.42578125" style="193" customWidth="1"/>
    <col min="1285" max="1285" width="5.28515625" style="193" customWidth="1"/>
    <col min="1286" max="1286" width="13.5703125" style="193" customWidth="1"/>
    <col min="1287" max="1287" width="13" style="193" customWidth="1"/>
    <col min="1288" max="1288" width="12.85546875" style="193" customWidth="1"/>
    <col min="1289" max="1289" width="12.7109375" style="193" customWidth="1"/>
    <col min="1290" max="1536" width="11.5703125" style="193"/>
    <col min="1537" max="1537" width="9" style="193" customWidth="1"/>
    <col min="1538" max="1538" width="63.42578125" style="193" customWidth="1"/>
    <col min="1539" max="1539" width="19.7109375" style="193" customWidth="1"/>
    <col min="1540" max="1540" width="7.42578125" style="193" customWidth="1"/>
    <col min="1541" max="1541" width="5.28515625" style="193" customWidth="1"/>
    <col min="1542" max="1542" width="13.5703125" style="193" customWidth="1"/>
    <col min="1543" max="1543" width="13" style="193" customWidth="1"/>
    <col min="1544" max="1544" width="12.85546875" style="193" customWidth="1"/>
    <col min="1545" max="1545" width="12.7109375" style="193" customWidth="1"/>
    <col min="1546" max="1792" width="11.5703125" style="193"/>
    <col min="1793" max="1793" width="9" style="193" customWidth="1"/>
    <col min="1794" max="1794" width="63.42578125" style="193" customWidth="1"/>
    <col min="1795" max="1795" width="19.7109375" style="193" customWidth="1"/>
    <col min="1796" max="1796" width="7.42578125" style="193" customWidth="1"/>
    <col min="1797" max="1797" width="5.28515625" style="193" customWidth="1"/>
    <col min="1798" max="1798" width="13.5703125" style="193" customWidth="1"/>
    <col min="1799" max="1799" width="13" style="193" customWidth="1"/>
    <col min="1800" max="1800" width="12.85546875" style="193" customWidth="1"/>
    <col min="1801" max="1801" width="12.7109375" style="193" customWidth="1"/>
    <col min="1802" max="2048" width="11.5703125" style="193"/>
    <col min="2049" max="2049" width="9" style="193" customWidth="1"/>
    <col min="2050" max="2050" width="63.42578125" style="193" customWidth="1"/>
    <col min="2051" max="2051" width="19.7109375" style="193" customWidth="1"/>
    <col min="2052" max="2052" width="7.42578125" style="193" customWidth="1"/>
    <col min="2053" max="2053" width="5.28515625" style="193" customWidth="1"/>
    <col min="2054" max="2054" width="13.5703125" style="193" customWidth="1"/>
    <col min="2055" max="2055" width="13" style="193" customWidth="1"/>
    <col min="2056" max="2056" width="12.85546875" style="193" customWidth="1"/>
    <col min="2057" max="2057" width="12.7109375" style="193" customWidth="1"/>
    <col min="2058" max="2304" width="11.5703125" style="193"/>
    <col min="2305" max="2305" width="9" style="193" customWidth="1"/>
    <col min="2306" max="2306" width="63.42578125" style="193" customWidth="1"/>
    <col min="2307" max="2307" width="19.7109375" style="193" customWidth="1"/>
    <col min="2308" max="2308" width="7.42578125" style="193" customWidth="1"/>
    <col min="2309" max="2309" width="5.28515625" style="193" customWidth="1"/>
    <col min="2310" max="2310" width="13.5703125" style="193" customWidth="1"/>
    <col min="2311" max="2311" width="13" style="193" customWidth="1"/>
    <col min="2312" max="2312" width="12.85546875" style="193" customWidth="1"/>
    <col min="2313" max="2313" width="12.7109375" style="193" customWidth="1"/>
    <col min="2314" max="2560" width="11.5703125" style="193"/>
    <col min="2561" max="2561" width="9" style="193" customWidth="1"/>
    <col min="2562" max="2562" width="63.42578125" style="193" customWidth="1"/>
    <col min="2563" max="2563" width="19.7109375" style="193" customWidth="1"/>
    <col min="2564" max="2564" width="7.42578125" style="193" customWidth="1"/>
    <col min="2565" max="2565" width="5.28515625" style="193" customWidth="1"/>
    <col min="2566" max="2566" width="13.5703125" style="193" customWidth="1"/>
    <col min="2567" max="2567" width="13" style="193" customWidth="1"/>
    <col min="2568" max="2568" width="12.85546875" style="193" customWidth="1"/>
    <col min="2569" max="2569" width="12.7109375" style="193" customWidth="1"/>
    <col min="2570" max="2816" width="11.5703125" style="193"/>
    <col min="2817" max="2817" width="9" style="193" customWidth="1"/>
    <col min="2818" max="2818" width="63.42578125" style="193" customWidth="1"/>
    <col min="2819" max="2819" width="19.7109375" style="193" customWidth="1"/>
    <col min="2820" max="2820" width="7.42578125" style="193" customWidth="1"/>
    <col min="2821" max="2821" width="5.28515625" style="193" customWidth="1"/>
    <col min="2822" max="2822" width="13.5703125" style="193" customWidth="1"/>
    <col min="2823" max="2823" width="13" style="193" customWidth="1"/>
    <col min="2824" max="2824" width="12.85546875" style="193" customWidth="1"/>
    <col min="2825" max="2825" width="12.7109375" style="193" customWidth="1"/>
    <col min="2826" max="3072" width="11.5703125" style="193"/>
    <col min="3073" max="3073" width="9" style="193" customWidth="1"/>
    <col min="3074" max="3074" width="63.42578125" style="193" customWidth="1"/>
    <col min="3075" max="3075" width="19.7109375" style="193" customWidth="1"/>
    <col min="3076" max="3076" width="7.42578125" style="193" customWidth="1"/>
    <col min="3077" max="3077" width="5.28515625" style="193" customWidth="1"/>
    <col min="3078" max="3078" width="13.5703125" style="193" customWidth="1"/>
    <col min="3079" max="3079" width="13" style="193" customWidth="1"/>
    <col min="3080" max="3080" width="12.85546875" style="193" customWidth="1"/>
    <col min="3081" max="3081" width="12.7109375" style="193" customWidth="1"/>
    <col min="3082" max="3328" width="11.5703125" style="193"/>
    <col min="3329" max="3329" width="9" style="193" customWidth="1"/>
    <col min="3330" max="3330" width="63.42578125" style="193" customWidth="1"/>
    <col min="3331" max="3331" width="19.7109375" style="193" customWidth="1"/>
    <col min="3332" max="3332" width="7.42578125" style="193" customWidth="1"/>
    <col min="3333" max="3333" width="5.28515625" style="193" customWidth="1"/>
    <col min="3334" max="3334" width="13.5703125" style="193" customWidth="1"/>
    <col min="3335" max="3335" width="13" style="193" customWidth="1"/>
    <col min="3336" max="3336" width="12.85546875" style="193" customWidth="1"/>
    <col min="3337" max="3337" width="12.7109375" style="193" customWidth="1"/>
    <col min="3338" max="3584" width="11.5703125" style="193"/>
    <col min="3585" max="3585" width="9" style="193" customWidth="1"/>
    <col min="3586" max="3586" width="63.42578125" style="193" customWidth="1"/>
    <col min="3587" max="3587" width="19.7109375" style="193" customWidth="1"/>
    <col min="3588" max="3588" width="7.42578125" style="193" customWidth="1"/>
    <col min="3589" max="3589" width="5.28515625" style="193" customWidth="1"/>
    <col min="3590" max="3590" width="13.5703125" style="193" customWidth="1"/>
    <col min="3591" max="3591" width="13" style="193" customWidth="1"/>
    <col min="3592" max="3592" width="12.85546875" style="193" customWidth="1"/>
    <col min="3593" max="3593" width="12.7109375" style="193" customWidth="1"/>
    <col min="3594" max="3840" width="11.5703125" style="193"/>
    <col min="3841" max="3841" width="9" style="193" customWidth="1"/>
    <col min="3842" max="3842" width="63.42578125" style="193" customWidth="1"/>
    <col min="3843" max="3843" width="19.7109375" style="193" customWidth="1"/>
    <col min="3844" max="3844" width="7.42578125" style="193" customWidth="1"/>
    <col min="3845" max="3845" width="5.28515625" style="193" customWidth="1"/>
    <col min="3846" max="3846" width="13.5703125" style="193" customWidth="1"/>
    <col min="3847" max="3847" width="13" style="193" customWidth="1"/>
    <col min="3848" max="3848" width="12.85546875" style="193" customWidth="1"/>
    <col min="3849" max="3849" width="12.7109375" style="193" customWidth="1"/>
    <col min="3850" max="4096" width="11.5703125" style="193"/>
    <col min="4097" max="4097" width="9" style="193" customWidth="1"/>
    <col min="4098" max="4098" width="63.42578125" style="193" customWidth="1"/>
    <col min="4099" max="4099" width="19.7109375" style="193" customWidth="1"/>
    <col min="4100" max="4100" width="7.42578125" style="193" customWidth="1"/>
    <col min="4101" max="4101" width="5.28515625" style="193" customWidth="1"/>
    <col min="4102" max="4102" width="13.5703125" style="193" customWidth="1"/>
    <col min="4103" max="4103" width="13" style="193" customWidth="1"/>
    <col min="4104" max="4104" width="12.85546875" style="193" customWidth="1"/>
    <col min="4105" max="4105" width="12.7109375" style="193" customWidth="1"/>
    <col min="4106" max="4352" width="11.5703125" style="193"/>
    <col min="4353" max="4353" width="9" style="193" customWidth="1"/>
    <col min="4354" max="4354" width="63.42578125" style="193" customWidth="1"/>
    <col min="4355" max="4355" width="19.7109375" style="193" customWidth="1"/>
    <col min="4356" max="4356" width="7.42578125" style="193" customWidth="1"/>
    <col min="4357" max="4357" width="5.28515625" style="193" customWidth="1"/>
    <col min="4358" max="4358" width="13.5703125" style="193" customWidth="1"/>
    <col min="4359" max="4359" width="13" style="193" customWidth="1"/>
    <col min="4360" max="4360" width="12.85546875" style="193" customWidth="1"/>
    <col min="4361" max="4361" width="12.7109375" style="193" customWidth="1"/>
    <col min="4362" max="4608" width="11.5703125" style="193"/>
    <col min="4609" max="4609" width="9" style="193" customWidth="1"/>
    <col min="4610" max="4610" width="63.42578125" style="193" customWidth="1"/>
    <col min="4611" max="4611" width="19.7109375" style="193" customWidth="1"/>
    <col min="4612" max="4612" width="7.42578125" style="193" customWidth="1"/>
    <col min="4613" max="4613" width="5.28515625" style="193" customWidth="1"/>
    <col min="4614" max="4614" width="13.5703125" style="193" customWidth="1"/>
    <col min="4615" max="4615" width="13" style="193" customWidth="1"/>
    <col min="4616" max="4616" width="12.85546875" style="193" customWidth="1"/>
    <col min="4617" max="4617" width="12.7109375" style="193" customWidth="1"/>
    <col min="4618" max="4864" width="11.5703125" style="193"/>
    <col min="4865" max="4865" width="9" style="193" customWidth="1"/>
    <col min="4866" max="4866" width="63.42578125" style="193" customWidth="1"/>
    <col min="4867" max="4867" width="19.7109375" style="193" customWidth="1"/>
    <col min="4868" max="4868" width="7.42578125" style="193" customWidth="1"/>
    <col min="4869" max="4869" width="5.28515625" style="193" customWidth="1"/>
    <col min="4870" max="4870" width="13.5703125" style="193" customWidth="1"/>
    <col min="4871" max="4871" width="13" style="193" customWidth="1"/>
    <col min="4872" max="4872" width="12.85546875" style="193" customWidth="1"/>
    <col min="4873" max="4873" width="12.7109375" style="193" customWidth="1"/>
    <col min="4874" max="5120" width="11.5703125" style="193"/>
    <col min="5121" max="5121" width="9" style="193" customWidth="1"/>
    <col min="5122" max="5122" width="63.42578125" style="193" customWidth="1"/>
    <col min="5123" max="5123" width="19.7109375" style="193" customWidth="1"/>
    <col min="5124" max="5124" width="7.42578125" style="193" customWidth="1"/>
    <col min="5125" max="5125" width="5.28515625" style="193" customWidth="1"/>
    <col min="5126" max="5126" width="13.5703125" style="193" customWidth="1"/>
    <col min="5127" max="5127" width="13" style="193" customWidth="1"/>
    <col min="5128" max="5128" width="12.85546875" style="193" customWidth="1"/>
    <col min="5129" max="5129" width="12.7109375" style="193" customWidth="1"/>
    <col min="5130" max="5376" width="11.5703125" style="193"/>
    <col min="5377" max="5377" width="9" style="193" customWidth="1"/>
    <col min="5378" max="5378" width="63.42578125" style="193" customWidth="1"/>
    <col min="5379" max="5379" width="19.7109375" style="193" customWidth="1"/>
    <col min="5380" max="5380" width="7.42578125" style="193" customWidth="1"/>
    <col min="5381" max="5381" width="5.28515625" style="193" customWidth="1"/>
    <col min="5382" max="5382" width="13.5703125" style="193" customWidth="1"/>
    <col min="5383" max="5383" width="13" style="193" customWidth="1"/>
    <col min="5384" max="5384" width="12.85546875" style="193" customWidth="1"/>
    <col min="5385" max="5385" width="12.7109375" style="193" customWidth="1"/>
    <col min="5386" max="5632" width="11.5703125" style="193"/>
    <col min="5633" max="5633" width="9" style="193" customWidth="1"/>
    <col min="5634" max="5634" width="63.42578125" style="193" customWidth="1"/>
    <col min="5635" max="5635" width="19.7109375" style="193" customWidth="1"/>
    <col min="5636" max="5636" width="7.42578125" style="193" customWidth="1"/>
    <col min="5637" max="5637" width="5.28515625" style="193" customWidth="1"/>
    <col min="5638" max="5638" width="13.5703125" style="193" customWidth="1"/>
    <col min="5639" max="5639" width="13" style="193" customWidth="1"/>
    <col min="5640" max="5640" width="12.85546875" style="193" customWidth="1"/>
    <col min="5641" max="5641" width="12.7109375" style="193" customWidth="1"/>
    <col min="5642" max="5888" width="11.5703125" style="193"/>
    <col min="5889" max="5889" width="9" style="193" customWidth="1"/>
    <col min="5890" max="5890" width="63.42578125" style="193" customWidth="1"/>
    <col min="5891" max="5891" width="19.7109375" style="193" customWidth="1"/>
    <col min="5892" max="5892" width="7.42578125" style="193" customWidth="1"/>
    <col min="5893" max="5893" width="5.28515625" style="193" customWidth="1"/>
    <col min="5894" max="5894" width="13.5703125" style="193" customWidth="1"/>
    <col min="5895" max="5895" width="13" style="193" customWidth="1"/>
    <col min="5896" max="5896" width="12.85546875" style="193" customWidth="1"/>
    <col min="5897" max="5897" width="12.7109375" style="193" customWidth="1"/>
    <col min="5898" max="6144" width="11.5703125" style="193"/>
    <col min="6145" max="6145" width="9" style="193" customWidth="1"/>
    <col min="6146" max="6146" width="63.42578125" style="193" customWidth="1"/>
    <col min="6147" max="6147" width="19.7109375" style="193" customWidth="1"/>
    <col min="6148" max="6148" width="7.42578125" style="193" customWidth="1"/>
    <col min="6149" max="6149" width="5.28515625" style="193" customWidth="1"/>
    <col min="6150" max="6150" width="13.5703125" style="193" customWidth="1"/>
    <col min="6151" max="6151" width="13" style="193" customWidth="1"/>
    <col min="6152" max="6152" width="12.85546875" style="193" customWidth="1"/>
    <col min="6153" max="6153" width="12.7109375" style="193" customWidth="1"/>
    <col min="6154" max="6400" width="11.5703125" style="193"/>
    <col min="6401" max="6401" width="9" style="193" customWidth="1"/>
    <col min="6402" max="6402" width="63.42578125" style="193" customWidth="1"/>
    <col min="6403" max="6403" width="19.7109375" style="193" customWidth="1"/>
    <col min="6404" max="6404" width="7.42578125" style="193" customWidth="1"/>
    <col min="6405" max="6405" width="5.28515625" style="193" customWidth="1"/>
    <col min="6406" max="6406" width="13.5703125" style="193" customWidth="1"/>
    <col min="6407" max="6407" width="13" style="193" customWidth="1"/>
    <col min="6408" max="6408" width="12.85546875" style="193" customWidth="1"/>
    <col min="6409" max="6409" width="12.7109375" style="193" customWidth="1"/>
    <col min="6410" max="6656" width="11.5703125" style="193"/>
    <col min="6657" max="6657" width="9" style="193" customWidth="1"/>
    <col min="6658" max="6658" width="63.42578125" style="193" customWidth="1"/>
    <col min="6659" max="6659" width="19.7109375" style="193" customWidth="1"/>
    <col min="6660" max="6660" width="7.42578125" style="193" customWidth="1"/>
    <col min="6661" max="6661" width="5.28515625" style="193" customWidth="1"/>
    <col min="6662" max="6662" width="13.5703125" style="193" customWidth="1"/>
    <col min="6663" max="6663" width="13" style="193" customWidth="1"/>
    <col min="6664" max="6664" width="12.85546875" style="193" customWidth="1"/>
    <col min="6665" max="6665" width="12.7109375" style="193" customWidth="1"/>
    <col min="6666" max="6912" width="11.5703125" style="193"/>
    <col min="6913" max="6913" width="9" style="193" customWidth="1"/>
    <col min="6914" max="6914" width="63.42578125" style="193" customWidth="1"/>
    <col min="6915" max="6915" width="19.7109375" style="193" customWidth="1"/>
    <col min="6916" max="6916" width="7.42578125" style="193" customWidth="1"/>
    <col min="6917" max="6917" width="5.28515625" style="193" customWidth="1"/>
    <col min="6918" max="6918" width="13.5703125" style="193" customWidth="1"/>
    <col min="6919" max="6919" width="13" style="193" customWidth="1"/>
    <col min="6920" max="6920" width="12.85546875" style="193" customWidth="1"/>
    <col min="6921" max="6921" width="12.7109375" style="193" customWidth="1"/>
    <col min="6922" max="7168" width="11.5703125" style="193"/>
    <col min="7169" max="7169" width="9" style="193" customWidth="1"/>
    <col min="7170" max="7170" width="63.42578125" style="193" customWidth="1"/>
    <col min="7171" max="7171" width="19.7109375" style="193" customWidth="1"/>
    <col min="7172" max="7172" width="7.42578125" style="193" customWidth="1"/>
    <col min="7173" max="7173" width="5.28515625" style="193" customWidth="1"/>
    <col min="7174" max="7174" width="13.5703125" style="193" customWidth="1"/>
    <col min="7175" max="7175" width="13" style="193" customWidth="1"/>
    <col min="7176" max="7176" width="12.85546875" style="193" customWidth="1"/>
    <col min="7177" max="7177" width="12.7109375" style="193" customWidth="1"/>
    <col min="7178" max="7424" width="11.5703125" style="193"/>
    <col min="7425" max="7425" width="9" style="193" customWidth="1"/>
    <col min="7426" max="7426" width="63.42578125" style="193" customWidth="1"/>
    <col min="7427" max="7427" width="19.7109375" style="193" customWidth="1"/>
    <col min="7428" max="7428" width="7.42578125" style="193" customWidth="1"/>
    <col min="7429" max="7429" width="5.28515625" style="193" customWidth="1"/>
    <col min="7430" max="7430" width="13.5703125" style="193" customWidth="1"/>
    <col min="7431" max="7431" width="13" style="193" customWidth="1"/>
    <col min="7432" max="7432" width="12.85546875" style="193" customWidth="1"/>
    <col min="7433" max="7433" width="12.7109375" style="193" customWidth="1"/>
    <col min="7434" max="7680" width="11.5703125" style="193"/>
    <col min="7681" max="7681" width="9" style="193" customWidth="1"/>
    <col min="7682" max="7682" width="63.42578125" style="193" customWidth="1"/>
    <col min="7683" max="7683" width="19.7109375" style="193" customWidth="1"/>
    <col min="7684" max="7684" width="7.42578125" style="193" customWidth="1"/>
    <col min="7685" max="7685" width="5.28515625" style="193" customWidth="1"/>
    <col min="7686" max="7686" width="13.5703125" style="193" customWidth="1"/>
    <col min="7687" max="7687" width="13" style="193" customWidth="1"/>
    <col min="7688" max="7688" width="12.85546875" style="193" customWidth="1"/>
    <col min="7689" max="7689" width="12.7109375" style="193" customWidth="1"/>
    <col min="7690" max="7936" width="11.5703125" style="193"/>
    <col min="7937" max="7937" width="9" style="193" customWidth="1"/>
    <col min="7938" max="7938" width="63.42578125" style="193" customWidth="1"/>
    <col min="7939" max="7939" width="19.7109375" style="193" customWidth="1"/>
    <col min="7940" max="7940" width="7.42578125" style="193" customWidth="1"/>
    <col min="7941" max="7941" width="5.28515625" style="193" customWidth="1"/>
    <col min="7942" max="7942" width="13.5703125" style="193" customWidth="1"/>
    <col min="7943" max="7943" width="13" style="193" customWidth="1"/>
    <col min="7944" max="7944" width="12.85546875" style="193" customWidth="1"/>
    <col min="7945" max="7945" width="12.7109375" style="193" customWidth="1"/>
    <col min="7946" max="8192" width="11.5703125" style="193"/>
    <col min="8193" max="8193" width="9" style="193" customWidth="1"/>
    <col min="8194" max="8194" width="63.42578125" style="193" customWidth="1"/>
    <col min="8195" max="8195" width="19.7109375" style="193" customWidth="1"/>
    <col min="8196" max="8196" width="7.42578125" style="193" customWidth="1"/>
    <col min="8197" max="8197" width="5.28515625" style="193" customWidth="1"/>
    <col min="8198" max="8198" width="13.5703125" style="193" customWidth="1"/>
    <col min="8199" max="8199" width="13" style="193" customWidth="1"/>
    <col min="8200" max="8200" width="12.85546875" style="193" customWidth="1"/>
    <col min="8201" max="8201" width="12.7109375" style="193" customWidth="1"/>
    <col min="8202" max="8448" width="11.5703125" style="193"/>
    <col min="8449" max="8449" width="9" style="193" customWidth="1"/>
    <col min="8450" max="8450" width="63.42578125" style="193" customWidth="1"/>
    <col min="8451" max="8451" width="19.7109375" style="193" customWidth="1"/>
    <col min="8452" max="8452" width="7.42578125" style="193" customWidth="1"/>
    <col min="8453" max="8453" width="5.28515625" style="193" customWidth="1"/>
    <col min="8454" max="8454" width="13.5703125" style="193" customWidth="1"/>
    <col min="8455" max="8455" width="13" style="193" customWidth="1"/>
    <col min="8456" max="8456" width="12.85546875" style="193" customWidth="1"/>
    <col min="8457" max="8457" width="12.7109375" style="193" customWidth="1"/>
    <col min="8458" max="8704" width="11.5703125" style="193"/>
    <col min="8705" max="8705" width="9" style="193" customWidth="1"/>
    <col min="8706" max="8706" width="63.42578125" style="193" customWidth="1"/>
    <col min="8707" max="8707" width="19.7109375" style="193" customWidth="1"/>
    <col min="8708" max="8708" width="7.42578125" style="193" customWidth="1"/>
    <col min="8709" max="8709" width="5.28515625" style="193" customWidth="1"/>
    <col min="8710" max="8710" width="13.5703125" style="193" customWidth="1"/>
    <col min="8711" max="8711" width="13" style="193" customWidth="1"/>
    <col min="8712" max="8712" width="12.85546875" style="193" customWidth="1"/>
    <col min="8713" max="8713" width="12.7109375" style="193" customWidth="1"/>
    <col min="8714" max="8960" width="11.5703125" style="193"/>
    <col min="8961" max="8961" width="9" style="193" customWidth="1"/>
    <col min="8962" max="8962" width="63.42578125" style="193" customWidth="1"/>
    <col min="8963" max="8963" width="19.7109375" style="193" customWidth="1"/>
    <col min="8964" max="8964" width="7.42578125" style="193" customWidth="1"/>
    <col min="8965" max="8965" width="5.28515625" style="193" customWidth="1"/>
    <col min="8966" max="8966" width="13.5703125" style="193" customWidth="1"/>
    <col min="8967" max="8967" width="13" style="193" customWidth="1"/>
    <col min="8968" max="8968" width="12.85546875" style="193" customWidth="1"/>
    <col min="8969" max="8969" width="12.7109375" style="193" customWidth="1"/>
    <col min="8970" max="9216" width="11.5703125" style="193"/>
    <col min="9217" max="9217" width="9" style="193" customWidth="1"/>
    <col min="9218" max="9218" width="63.42578125" style="193" customWidth="1"/>
    <col min="9219" max="9219" width="19.7109375" style="193" customWidth="1"/>
    <col min="9220" max="9220" width="7.42578125" style="193" customWidth="1"/>
    <col min="9221" max="9221" width="5.28515625" style="193" customWidth="1"/>
    <col min="9222" max="9222" width="13.5703125" style="193" customWidth="1"/>
    <col min="9223" max="9223" width="13" style="193" customWidth="1"/>
    <col min="9224" max="9224" width="12.85546875" style="193" customWidth="1"/>
    <col min="9225" max="9225" width="12.7109375" style="193" customWidth="1"/>
    <col min="9226" max="9472" width="11.5703125" style="193"/>
    <col min="9473" max="9473" width="9" style="193" customWidth="1"/>
    <col min="9474" max="9474" width="63.42578125" style="193" customWidth="1"/>
    <col min="9475" max="9475" width="19.7109375" style="193" customWidth="1"/>
    <col min="9476" max="9476" width="7.42578125" style="193" customWidth="1"/>
    <col min="9477" max="9477" width="5.28515625" style="193" customWidth="1"/>
    <col min="9478" max="9478" width="13.5703125" style="193" customWidth="1"/>
    <col min="9479" max="9479" width="13" style="193" customWidth="1"/>
    <col min="9480" max="9480" width="12.85546875" style="193" customWidth="1"/>
    <col min="9481" max="9481" width="12.7109375" style="193" customWidth="1"/>
    <col min="9482" max="9728" width="11.5703125" style="193"/>
    <col min="9729" max="9729" width="9" style="193" customWidth="1"/>
    <col min="9730" max="9730" width="63.42578125" style="193" customWidth="1"/>
    <col min="9731" max="9731" width="19.7109375" style="193" customWidth="1"/>
    <col min="9732" max="9732" width="7.42578125" style="193" customWidth="1"/>
    <col min="9733" max="9733" width="5.28515625" style="193" customWidth="1"/>
    <col min="9734" max="9734" width="13.5703125" style="193" customWidth="1"/>
    <col min="9735" max="9735" width="13" style="193" customWidth="1"/>
    <col min="9736" max="9736" width="12.85546875" style="193" customWidth="1"/>
    <col min="9737" max="9737" width="12.7109375" style="193" customWidth="1"/>
    <col min="9738" max="9984" width="11.5703125" style="193"/>
    <col min="9985" max="9985" width="9" style="193" customWidth="1"/>
    <col min="9986" max="9986" width="63.42578125" style="193" customWidth="1"/>
    <col min="9987" max="9987" width="19.7109375" style="193" customWidth="1"/>
    <col min="9988" max="9988" width="7.42578125" style="193" customWidth="1"/>
    <col min="9989" max="9989" width="5.28515625" style="193" customWidth="1"/>
    <col min="9990" max="9990" width="13.5703125" style="193" customWidth="1"/>
    <col min="9991" max="9991" width="13" style="193" customWidth="1"/>
    <col min="9992" max="9992" width="12.85546875" style="193" customWidth="1"/>
    <col min="9993" max="9993" width="12.7109375" style="193" customWidth="1"/>
    <col min="9994" max="10240" width="11.5703125" style="193"/>
    <col min="10241" max="10241" width="9" style="193" customWidth="1"/>
    <col min="10242" max="10242" width="63.42578125" style="193" customWidth="1"/>
    <col min="10243" max="10243" width="19.7109375" style="193" customWidth="1"/>
    <col min="10244" max="10244" width="7.42578125" style="193" customWidth="1"/>
    <col min="10245" max="10245" width="5.28515625" style="193" customWidth="1"/>
    <col min="10246" max="10246" width="13.5703125" style="193" customWidth="1"/>
    <col min="10247" max="10247" width="13" style="193" customWidth="1"/>
    <col min="10248" max="10248" width="12.85546875" style="193" customWidth="1"/>
    <col min="10249" max="10249" width="12.7109375" style="193" customWidth="1"/>
    <col min="10250" max="10496" width="11.5703125" style="193"/>
    <col min="10497" max="10497" width="9" style="193" customWidth="1"/>
    <col min="10498" max="10498" width="63.42578125" style="193" customWidth="1"/>
    <col min="10499" max="10499" width="19.7109375" style="193" customWidth="1"/>
    <col min="10500" max="10500" width="7.42578125" style="193" customWidth="1"/>
    <col min="10501" max="10501" width="5.28515625" style="193" customWidth="1"/>
    <col min="10502" max="10502" width="13.5703125" style="193" customWidth="1"/>
    <col min="10503" max="10503" width="13" style="193" customWidth="1"/>
    <col min="10504" max="10504" width="12.85546875" style="193" customWidth="1"/>
    <col min="10505" max="10505" width="12.7109375" style="193" customWidth="1"/>
    <col min="10506" max="10752" width="11.5703125" style="193"/>
    <col min="10753" max="10753" width="9" style="193" customWidth="1"/>
    <col min="10754" max="10754" width="63.42578125" style="193" customWidth="1"/>
    <col min="10755" max="10755" width="19.7109375" style="193" customWidth="1"/>
    <col min="10756" max="10756" width="7.42578125" style="193" customWidth="1"/>
    <col min="10757" max="10757" width="5.28515625" style="193" customWidth="1"/>
    <col min="10758" max="10758" width="13.5703125" style="193" customWidth="1"/>
    <col min="10759" max="10759" width="13" style="193" customWidth="1"/>
    <col min="10760" max="10760" width="12.85546875" style="193" customWidth="1"/>
    <col min="10761" max="10761" width="12.7109375" style="193" customWidth="1"/>
    <col min="10762" max="11008" width="11.5703125" style="193"/>
    <col min="11009" max="11009" width="9" style="193" customWidth="1"/>
    <col min="11010" max="11010" width="63.42578125" style="193" customWidth="1"/>
    <col min="11011" max="11011" width="19.7109375" style="193" customWidth="1"/>
    <col min="11012" max="11012" width="7.42578125" style="193" customWidth="1"/>
    <col min="11013" max="11013" width="5.28515625" style="193" customWidth="1"/>
    <col min="11014" max="11014" width="13.5703125" style="193" customWidth="1"/>
    <col min="11015" max="11015" width="13" style="193" customWidth="1"/>
    <col min="11016" max="11016" width="12.85546875" style="193" customWidth="1"/>
    <col min="11017" max="11017" width="12.7109375" style="193" customWidth="1"/>
    <col min="11018" max="11264" width="11.5703125" style="193"/>
    <col min="11265" max="11265" width="9" style="193" customWidth="1"/>
    <col min="11266" max="11266" width="63.42578125" style="193" customWidth="1"/>
    <col min="11267" max="11267" width="19.7109375" style="193" customWidth="1"/>
    <col min="11268" max="11268" width="7.42578125" style="193" customWidth="1"/>
    <col min="11269" max="11269" width="5.28515625" style="193" customWidth="1"/>
    <col min="11270" max="11270" width="13.5703125" style="193" customWidth="1"/>
    <col min="11271" max="11271" width="13" style="193" customWidth="1"/>
    <col min="11272" max="11272" width="12.85546875" style="193" customWidth="1"/>
    <col min="11273" max="11273" width="12.7109375" style="193" customWidth="1"/>
    <col min="11274" max="11520" width="11.5703125" style="193"/>
    <col min="11521" max="11521" width="9" style="193" customWidth="1"/>
    <col min="11522" max="11522" width="63.42578125" style="193" customWidth="1"/>
    <col min="11523" max="11523" width="19.7109375" style="193" customWidth="1"/>
    <col min="11524" max="11524" width="7.42578125" style="193" customWidth="1"/>
    <col min="11525" max="11525" width="5.28515625" style="193" customWidth="1"/>
    <col min="11526" max="11526" width="13.5703125" style="193" customWidth="1"/>
    <col min="11527" max="11527" width="13" style="193" customWidth="1"/>
    <col min="11528" max="11528" width="12.85546875" style="193" customWidth="1"/>
    <col min="11529" max="11529" width="12.7109375" style="193" customWidth="1"/>
    <col min="11530" max="11776" width="11.5703125" style="193"/>
    <col min="11777" max="11777" width="9" style="193" customWidth="1"/>
    <col min="11778" max="11778" width="63.42578125" style="193" customWidth="1"/>
    <col min="11779" max="11779" width="19.7109375" style="193" customWidth="1"/>
    <col min="11780" max="11780" width="7.42578125" style="193" customWidth="1"/>
    <col min="11781" max="11781" width="5.28515625" style="193" customWidth="1"/>
    <col min="11782" max="11782" width="13.5703125" style="193" customWidth="1"/>
    <col min="11783" max="11783" width="13" style="193" customWidth="1"/>
    <col min="11784" max="11784" width="12.85546875" style="193" customWidth="1"/>
    <col min="11785" max="11785" width="12.7109375" style="193" customWidth="1"/>
    <col min="11786" max="12032" width="11.5703125" style="193"/>
    <col min="12033" max="12033" width="9" style="193" customWidth="1"/>
    <col min="12034" max="12034" width="63.42578125" style="193" customWidth="1"/>
    <col min="12035" max="12035" width="19.7109375" style="193" customWidth="1"/>
    <col min="12036" max="12036" width="7.42578125" style="193" customWidth="1"/>
    <col min="12037" max="12037" width="5.28515625" style="193" customWidth="1"/>
    <col min="12038" max="12038" width="13.5703125" style="193" customWidth="1"/>
    <col min="12039" max="12039" width="13" style="193" customWidth="1"/>
    <col min="12040" max="12040" width="12.85546875" style="193" customWidth="1"/>
    <col min="12041" max="12041" width="12.7109375" style="193" customWidth="1"/>
    <col min="12042" max="12288" width="11.5703125" style="193"/>
    <col min="12289" max="12289" width="9" style="193" customWidth="1"/>
    <col min="12290" max="12290" width="63.42578125" style="193" customWidth="1"/>
    <col min="12291" max="12291" width="19.7109375" style="193" customWidth="1"/>
    <col min="12292" max="12292" width="7.42578125" style="193" customWidth="1"/>
    <col min="12293" max="12293" width="5.28515625" style="193" customWidth="1"/>
    <col min="12294" max="12294" width="13.5703125" style="193" customWidth="1"/>
    <col min="12295" max="12295" width="13" style="193" customWidth="1"/>
    <col min="12296" max="12296" width="12.85546875" style="193" customWidth="1"/>
    <col min="12297" max="12297" width="12.7109375" style="193" customWidth="1"/>
    <col min="12298" max="12544" width="11.5703125" style="193"/>
    <col min="12545" max="12545" width="9" style="193" customWidth="1"/>
    <col min="12546" max="12546" width="63.42578125" style="193" customWidth="1"/>
    <col min="12547" max="12547" width="19.7109375" style="193" customWidth="1"/>
    <col min="12548" max="12548" width="7.42578125" style="193" customWidth="1"/>
    <col min="12549" max="12549" width="5.28515625" style="193" customWidth="1"/>
    <col min="12550" max="12550" width="13.5703125" style="193" customWidth="1"/>
    <col min="12551" max="12551" width="13" style="193" customWidth="1"/>
    <col min="12552" max="12552" width="12.85546875" style="193" customWidth="1"/>
    <col min="12553" max="12553" width="12.7109375" style="193" customWidth="1"/>
    <col min="12554" max="12800" width="11.5703125" style="193"/>
    <col min="12801" max="12801" width="9" style="193" customWidth="1"/>
    <col min="12802" max="12802" width="63.42578125" style="193" customWidth="1"/>
    <col min="12803" max="12803" width="19.7109375" style="193" customWidth="1"/>
    <col min="12804" max="12804" width="7.42578125" style="193" customWidth="1"/>
    <col min="12805" max="12805" width="5.28515625" style="193" customWidth="1"/>
    <col min="12806" max="12806" width="13.5703125" style="193" customWidth="1"/>
    <col min="12807" max="12807" width="13" style="193" customWidth="1"/>
    <col min="12808" max="12808" width="12.85546875" style="193" customWidth="1"/>
    <col min="12809" max="12809" width="12.7109375" style="193" customWidth="1"/>
    <col min="12810" max="13056" width="11.5703125" style="193"/>
    <col min="13057" max="13057" width="9" style="193" customWidth="1"/>
    <col min="13058" max="13058" width="63.42578125" style="193" customWidth="1"/>
    <col min="13059" max="13059" width="19.7109375" style="193" customWidth="1"/>
    <col min="13060" max="13060" width="7.42578125" style="193" customWidth="1"/>
    <col min="13061" max="13061" width="5.28515625" style="193" customWidth="1"/>
    <col min="13062" max="13062" width="13.5703125" style="193" customWidth="1"/>
    <col min="13063" max="13063" width="13" style="193" customWidth="1"/>
    <col min="13064" max="13064" width="12.85546875" style="193" customWidth="1"/>
    <col min="13065" max="13065" width="12.7109375" style="193" customWidth="1"/>
    <col min="13066" max="13312" width="11.5703125" style="193"/>
    <col min="13313" max="13313" width="9" style="193" customWidth="1"/>
    <col min="13314" max="13314" width="63.42578125" style="193" customWidth="1"/>
    <col min="13315" max="13315" width="19.7109375" style="193" customWidth="1"/>
    <col min="13316" max="13316" width="7.42578125" style="193" customWidth="1"/>
    <col min="13317" max="13317" width="5.28515625" style="193" customWidth="1"/>
    <col min="13318" max="13318" width="13.5703125" style="193" customWidth="1"/>
    <col min="13319" max="13319" width="13" style="193" customWidth="1"/>
    <col min="13320" max="13320" width="12.85546875" style="193" customWidth="1"/>
    <col min="13321" max="13321" width="12.7109375" style="193" customWidth="1"/>
    <col min="13322" max="13568" width="11.5703125" style="193"/>
    <col min="13569" max="13569" width="9" style="193" customWidth="1"/>
    <col min="13570" max="13570" width="63.42578125" style="193" customWidth="1"/>
    <col min="13571" max="13571" width="19.7109375" style="193" customWidth="1"/>
    <col min="13572" max="13572" width="7.42578125" style="193" customWidth="1"/>
    <col min="13573" max="13573" width="5.28515625" style="193" customWidth="1"/>
    <col min="13574" max="13574" width="13.5703125" style="193" customWidth="1"/>
    <col min="13575" max="13575" width="13" style="193" customWidth="1"/>
    <col min="13576" max="13576" width="12.85546875" style="193" customWidth="1"/>
    <col min="13577" max="13577" width="12.7109375" style="193" customWidth="1"/>
    <col min="13578" max="13824" width="11.5703125" style="193"/>
    <col min="13825" max="13825" width="9" style="193" customWidth="1"/>
    <col min="13826" max="13826" width="63.42578125" style="193" customWidth="1"/>
    <col min="13827" max="13827" width="19.7109375" style="193" customWidth="1"/>
    <col min="13828" max="13828" width="7.42578125" style="193" customWidth="1"/>
    <col min="13829" max="13829" width="5.28515625" style="193" customWidth="1"/>
    <col min="13830" max="13830" width="13.5703125" style="193" customWidth="1"/>
    <col min="13831" max="13831" width="13" style="193" customWidth="1"/>
    <col min="13832" max="13832" width="12.85546875" style="193" customWidth="1"/>
    <col min="13833" max="13833" width="12.7109375" style="193" customWidth="1"/>
    <col min="13834" max="14080" width="11.5703125" style="193"/>
    <col min="14081" max="14081" width="9" style="193" customWidth="1"/>
    <col min="14082" max="14082" width="63.42578125" style="193" customWidth="1"/>
    <col min="14083" max="14083" width="19.7109375" style="193" customWidth="1"/>
    <col min="14084" max="14084" width="7.42578125" style="193" customWidth="1"/>
    <col min="14085" max="14085" width="5.28515625" style="193" customWidth="1"/>
    <col min="14086" max="14086" width="13.5703125" style="193" customWidth="1"/>
    <col min="14087" max="14087" width="13" style="193" customWidth="1"/>
    <col min="14088" max="14088" width="12.85546875" style="193" customWidth="1"/>
    <col min="14089" max="14089" width="12.7109375" style="193" customWidth="1"/>
    <col min="14090" max="14336" width="11.5703125" style="193"/>
    <col min="14337" max="14337" width="9" style="193" customWidth="1"/>
    <col min="14338" max="14338" width="63.42578125" style="193" customWidth="1"/>
    <col min="14339" max="14339" width="19.7109375" style="193" customWidth="1"/>
    <col min="14340" max="14340" width="7.42578125" style="193" customWidth="1"/>
    <col min="14341" max="14341" width="5.28515625" style="193" customWidth="1"/>
    <col min="14342" max="14342" width="13.5703125" style="193" customWidth="1"/>
    <col min="14343" max="14343" width="13" style="193" customWidth="1"/>
    <col min="14344" max="14344" width="12.85546875" style="193" customWidth="1"/>
    <col min="14345" max="14345" width="12.7109375" style="193" customWidth="1"/>
    <col min="14346" max="14592" width="11.5703125" style="193"/>
    <col min="14593" max="14593" width="9" style="193" customWidth="1"/>
    <col min="14594" max="14594" width="63.42578125" style="193" customWidth="1"/>
    <col min="14595" max="14595" width="19.7109375" style="193" customWidth="1"/>
    <col min="14596" max="14596" width="7.42578125" style="193" customWidth="1"/>
    <col min="14597" max="14597" width="5.28515625" style="193" customWidth="1"/>
    <col min="14598" max="14598" width="13.5703125" style="193" customWidth="1"/>
    <col min="14599" max="14599" width="13" style="193" customWidth="1"/>
    <col min="14600" max="14600" width="12.85546875" style="193" customWidth="1"/>
    <col min="14601" max="14601" width="12.7109375" style="193" customWidth="1"/>
    <col min="14602" max="14848" width="11.5703125" style="193"/>
    <col min="14849" max="14849" width="9" style="193" customWidth="1"/>
    <col min="14850" max="14850" width="63.42578125" style="193" customWidth="1"/>
    <col min="14851" max="14851" width="19.7109375" style="193" customWidth="1"/>
    <col min="14852" max="14852" width="7.42578125" style="193" customWidth="1"/>
    <col min="14853" max="14853" width="5.28515625" style="193" customWidth="1"/>
    <col min="14854" max="14854" width="13.5703125" style="193" customWidth="1"/>
    <col min="14855" max="14855" width="13" style="193" customWidth="1"/>
    <col min="14856" max="14856" width="12.85546875" style="193" customWidth="1"/>
    <col min="14857" max="14857" width="12.7109375" style="193" customWidth="1"/>
    <col min="14858" max="15104" width="11.5703125" style="193"/>
    <col min="15105" max="15105" width="9" style="193" customWidth="1"/>
    <col min="15106" max="15106" width="63.42578125" style="193" customWidth="1"/>
    <col min="15107" max="15107" width="19.7109375" style="193" customWidth="1"/>
    <col min="15108" max="15108" width="7.42578125" style="193" customWidth="1"/>
    <col min="15109" max="15109" width="5.28515625" style="193" customWidth="1"/>
    <col min="15110" max="15110" width="13.5703125" style="193" customWidth="1"/>
    <col min="15111" max="15111" width="13" style="193" customWidth="1"/>
    <col min="15112" max="15112" width="12.85546875" style="193" customWidth="1"/>
    <col min="15113" max="15113" width="12.7109375" style="193" customWidth="1"/>
    <col min="15114" max="15360" width="11.5703125" style="193"/>
    <col min="15361" max="15361" width="9" style="193" customWidth="1"/>
    <col min="15362" max="15362" width="63.42578125" style="193" customWidth="1"/>
    <col min="15363" max="15363" width="19.7109375" style="193" customWidth="1"/>
    <col min="15364" max="15364" width="7.42578125" style="193" customWidth="1"/>
    <col min="15365" max="15365" width="5.28515625" style="193" customWidth="1"/>
    <col min="15366" max="15366" width="13.5703125" style="193" customWidth="1"/>
    <col min="15367" max="15367" width="13" style="193" customWidth="1"/>
    <col min="15368" max="15368" width="12.85546875" style="193" customWidth="1"/>
    <col min="15369" max="15369" width="12.7109375" style="193" customWidth="1"/>
    <col min="15370" max="15616" width="11.5703125" style="193"/>
    <col min="15617" max="15617" width="9" style="193" customWidth="1"/>
    <col min="15618" max="15618" width="63.42578125" style="193" customWidth="1"/>
    <col min="15619" max="15619" width="19.7109375" style="193" customWidth="1"/>
    <col min="15620" max="15620" width="7.42578125" style="193" customWidth="1"/>
    <col min="15621" max="15621" width="5.28515625" style="193" customWidth="1"/>
    <col min="15622" max="15622" width="13.5703125" style="193" customWidth="1"/>
    <col min="15623" max="15623" width="13" style="193" customWidth="1"/>
    <col min="15624" max="15624" width="12.85546875" style="193" customWidth="1"/>
    <col min="15625" max="15625" width="12.7109375" style="193" customWidth="1"/>
    <col min="15626" max="15872" width="11.5703125" style="193"/>
    <col min="15873" max="15873" width="9" style="193" customWidth="1"/>
    <col min="15874" max="15874" width="63.42578125" style="193" customWidth="1"/>
    <col min="15875" max="15875" width="19.7109375" style="193" customWidth="1"/>
    <col min="15876" max="15876" width="7.42578125" style="193" customWidth="1"/>
    <col min="15877" max="15877" width="5.28515625" style="193" customWidth="1"/>
    <col min="15878" max="15878" width="13.5703125" style="193" customWidth="1"/>
    <col min="15879" max="15879" width="13" style="193" customWidth="1"/>
    <col min="15880" max="15880" width="12.85546875" style="193" customWidth="1"/>
    <col min="15881" max="15881" width="12.7109375" style="193" customWidth="1"/>
    <col min="15882" max="16128" width="11.5703125" style="193"/>
    <col min="16129" max="16129" width="9" style="193" customWidth="1"/>
    <col min="16130" max="16130" width="63.42578125" style="193" customWidth="1"/>
    <col min="16131" max="16131" width="19.7109375" style="193" customWidth="1"/>
    <col min="16132" max="16132" width="7.42578125" style="193" customWidth="1"/>
    <col min="16133" max="16133" width="5.28515625" style="193" customWidth="1"/>
    <col min="16134" max="16134" width="13.5703125" style="193" customWidth="1"/>
    <col min="16135" max="16135" width="13" style="193" customWidth="1"/>
    <col min="16136" max="16136" width="12.85546875" style="193" customWidth="1"/>
    <col min="16137" max="16137" width="12.7109375" style="193" customWidth="1"/>
    <col min="16138" max="16384" width="11.5703125" style="193"/>
  </cols>
  <sheetData>
    <row r="1" spans="1:9" ht="20.25" customHeight="1" thickBot="1">
      <c r="A1" s="337" t="s">
        <v>278</v>
      </c>
      <c r="B1" s="194"/>
      <c r="C1" s="194"/>
      <c r="D1" s="195"/>
      <c r="E1" s="196"/>
      <c r="F1" s="196"/>
      <c r="G1" s="196"/>
      <c r="H1" s="196"/>
      <c r="I1" s="196"/>
    </row>
    <row r="2" spans="1:9" ht="13.5" thickBot="1">
      <c r="A2" s="197"/>
      <c r="B2" s="198" t="s">
        <v>136</v>
      </c>
      <c r="C2" s="198"/>
      <c r="D2" s="199"/>
      <c r="E2" s="199"/>
      <c r="F2" s="199"/>
      <c r="G2" s="199"/>
      <c r="H2" s="199"/>
      <c r="I2" s="200"/>
    </row>
    <row r="3" spans="1:9" ht="13.5" thickBot="1">
      <c r="A3" s="201" t="s">
        <v>137</v>
      </c>
      <c r="B3" s="201" t="s">
        <v>138</v>
      </c>
      <c r="C3" s="201" t="s">
        <v>139</v>
      </c>
      <c r="D3" s="201" t="s">
        <v>140</v>
      </c>
      <c r="E3" s="201" t="s">
        <v>141</v>
      </c>
      <c r="F3" s="489" t="s">
        <v>276</v>
      </c>
      <c r="G3" s="489"/>
      <c r="H3" s="489" t="s">
        <v>277</v>
      </c>
      <c r="I3" s="489"/>
    </row>
    <row r="4" spans="1:9" ht="13.5" thickBot="1">
      <c r="A4" s="202" t="s">
        <v>144</v>
      </c>
      <c r="B4" s="202" t="s">
        <v>145</v>
      </c>
      <c r="C4" s="202" t="s">
        <v>146</v>
      </c>
      <c r="D4" s="202" t="s">
        <v>145</v>
      </c>
      <c r="E4" s="202" t="s">
        <v>147</v>
      </c>
      <c r="F4" s="203" t="s">
        <v>148</v>
      </c>
      <c r="G4" s="203" t="s">
        <v>88</v>
      </c>
      <c r="H4" s="203" t="s">
        <v>148</v>
      </c>
      <c r="I4" s="203" t="s">
        <v>88</v>
      </c>
    </row>
    <row r="5" spans="1:9">
      <c r="A5" s="204"/>
      <c r="B5" s="205"/>
      <c r="C5" s="205"/>
      <c r="D5" s="205"/>
      <c r="E5" s="205"/>
      <c r="F5" s="205"/>
      <c r="G5" s="205"/>
      <c r="H5" s="205"/>
      <c r="I5" s="206"/>
    </row>
    <row r="6" spans="1:9">
      <c r="A6" s="207" t="s">
        <v>149</v>
      </c>
      <c r="B6" s="208"/>
      <c r="C6" s="209"/>
      <c r="D6" s="210"/>
      <c r="E6" s="211"/>
      <c r="F6" s="211"/>
      <c r="G6" s="211"/>
      <c r="H6" s="211"/>
      <c r="I6" s="212"/>
    </row>
    <row r="7" spans="1:9">
      <c r="A7" s="213" t="s">
        <v>150</v>
      </c>
      <c r="B7" s="208"/>
      <c r="C7" s="209"/>
      <c r="D7" s="210"/>
      <c r="E7" s="211"/>
      <c r="F7" s="211"/>
      <c r="G7" s="211"/>
      <c r="H7" s="211"/>
      <c r="I7" s="212"/>
    </row>
    <row r="8" spans="1:9">
      <c r="A8" s="213"/>
      <c r="B8" s="208"/>
      <c r="C8" s="209"/>
      <c r="D8" s="210"/>
      <c r="E8" s="211"/>
      <c r="F8" s="211"/>
      <c r="G8" s="211"/>
      <c r="H8" s="211"/>
      <c r="I8" s="212"/>
    </row>
    <row r="9" spans="1:9">
      <c r="A9" s="207" t="s">
        <v>151</v>
      </c>
      <c r="B9" s="208"/>
      <c r="C9" s="209"/>
      <c r="D9" s="210"/>
      <c r="E9" s="211"/>
      <c r="F9" s="211"/>
      <c r="G9" s="211"/>
      <c r="H9" s="211"/>
      <c r="I9" s="212"/>
    </row>
    <row r="10" spans="1:9">
      <c r="A10" s="490" t="s">
        <v>152</v>
      </c>
      <c r="B10" s="490"/>
      <c r="C10" s="490"/>
      <c r="D10" s="490"/>
      <c r="E10" s="490"/>
      <c r="F10" s="490"/>
      <c r="G10" s="490"/>
      <c r="H10" s="490"/>
      <c r="I10" s="490"/>
    </row>
    <row r="11" spans="1:9">
      <c r="A11" s="214"/>
      <c r="B11" s="208"/>
      <c r="C11" s="209"/>
      <c r="D11" s="210"/>
      <c r="E11" s="211"/>
      <c r="F11" s="211"/>
      <c r="G11" s="211"/>
      <c r="H11" s="211"/>
      <c r="I11" s="212"/>
    </row>
    <row r="12" spans="1:9">
      <c r="A12" s="215" t="s">
        <v>153</v>
      </c>
      <c r="B12" s="208"/>
      <c r="C12" s="209"/>
      <c r="D12" s="210"/>
      <c r="E12" s="211"/>
      <c r="F12" s="211"/>
      <c r="G12" s="211"/>
      <c r="H12" s="211"/>
      <c r="I12" s="212"/>
    </row>
    <row r="13" spans="1:9" ht="25.5" customHeight="1">
      <c r="A13" s="488" t="s">
        <v>154</v>
      </c>
      <c r="B13" s="488"/>
      <c r="C13" s="488"/>
      <c r="D13" s="488"/>
      <c r="E13" s="488"/>
      <c r="F13" s="488"/>
      <c r="G13" s="488"/>
      <c r="H13" s="488"/>
      <c r="I13" s="488"/>
    </row>
    <row r="14" spans="1:9" ht="14.1" customHeight="1">
      <c r="A14" s="488" t="s">
        <v>155</v>
      </c>
      <c r="B14" s="488"/>
      <c r="C14" s="488"/>
      <c r="D14" s="488"/>
      <c r="E14" s="488"/>
      <c r="F14" s="488"/>
      <c r="G14" s="488"/>
      <c r="H14" s="488"/>
      <c r="I14" s="488"/>
    </row>
    <row r="15" spans="1:9" ht="14.1" customHeight="1">
      <c r="A15" s="488" t="s">
        <v>156</v>
      </c>
      <c r="B15" s="488"/>
      <c r="C15" s="488"/>
      <c r="D15" s="488"/>
      <c r="E15" s="488"/>
      <c r="F15" s="488"/>
      <c r="G15" s="488"/>
      <c r="H15" s="488"/>
      <c r="I15" s="488"/>
    </row>
    <row r="16" spans="1:9" ht="25.5" customHeight="1">
      <c r="A16" s="488" t="s">
        <v>157</v>
      </c>
      <c r="B16" s="488"/>
      <c r="C16" s="488"/>
      <c r="D16" s="488"/>
      <c r="E16" s="488"/>
      <c r="F16" s="488"/>
      <c r="G16" s="488"/>
      <c r="H16" s="488"/>
      <c r="I16" s="488"/>
    </row>
    <row r="17" spans="1:9" ht="12.75" customHeight="1">
      <c r="A17" s="488" t="s">
        <v>158</v>
      </c>
      <c r="B17" s="488"/>
      <c r="C17" s="488"/>
      <c r="D17" s="488"/>
      <c r="E17" s="488"/>
      <c r="F17" s="488"/>
      <c r="G17" s="488"/>
      <c r="H17" s="488"/>
      <c r="I17" s="488"/>
    </row>
    <row r="18" spans="1:9" ht="12.75" customHeight="1">
      <c r="A18" s="488" t="s">
        <v>159</v>
      </c>
      <c r="B18" s="488"/>
      <c r="C18" s="488"/>
      <c r="D18" s="488"/>
      <c r="E18" s="488"/>
      <c r="F18" s="488"/>
      <c r="G18" s="488"/>
      <c r="H18" s="488"/>
      <c r="I18" s="488"/>
    </row>
    <row r="19" spans="1:9" ht="12.75" customHeight="1">
      <c r="A19" s="488" t="s">
        <v>160</v>
      </c>
      <c r="B19" s="488"/>
      <c r="C19" s="488"/>
      <c r="D19" s="488"/>
      <c r="E19" s="488"/>
      <c r="F19" s="488"/>
      <c r="G19" s="488"/>
      <c r="H19" s="488"/>
      <c r="I19" s="488"/>
    </row>
    <row r="20" spans="1:9" ht="14.1" customHeight="1">
      <c r="A20" s="488" t="s">
        <v>161</v>
      </c>
      <c r="B20" s="488"/>
      <c r="C20" s="488"/>
      <c r="D20" s="488"/>
      <c r="E20" s="488"/>
      <c r="F20" s="488"/>
      <c r="G20" s="488"/>
      <c r="H20" s="488"/>
      <c r="I20" s="488"/>
    </row>
    <row r="21" spans="1:9" ht="14.1" customHeight="1">
      <c r="A21" s="488" t="s">
        <v>162</v>
      </c>
      <c r="B21" s="488"/>
      <c r="C21" s="488"/>
      <c r="D21" s="488"/>
      <c r="E21" s="488"/>
      <c r="F21" s="488"/>
      <c r="G21" s="488"/>
      <c r="H21" s="488"/>
      <c r="I21" s="488"/>
    </row>
    <row r="22" spans="1:9" ht="14.1" customHeight="1">
      <c r="A22" s="491" t="s">
        <v>163</v>
      </c>
      <c r="B22" s="491"/>
      <c r="C22" s="491"/>
      <c r="D22" s="491"/>
      <c r="E22" s="491"/>
      <c r="F22" s="491"/>
      <c r="G22" s="491"/>
      <c r="H22" s="491"/>
      <c r="I22" s="491"/>
    </row>
    <row r="23" spans="1:9" ht="28.5" customHeight="1">
      <c r="A23" s="488" t="s">
        <v>164</v>
      </c>
      <c r="B23" s="488"/>
      <c r="C23" s="488"/>
      <c r="D23" s="488"/>
      <c r="E23" s="488"/>
      <c r="F23" s="488"/>
      <c r="G23" s="488"/>
      <c r="H23" s="488"/>
      <c r="I23" s="488"/>
    </row>
    <row r="24" spans="1:9" ht="14.1" customHeight="1">
      <c r="A24" s="488" t="s">
        <v>165</v>
      </c>
      <c r="B24" s="488"/>
      <c r="C24" s="488"/>
      <c r="D24" s="488"/>
      <c r="E24" s="488"/>
      <c r="F24" s="488"/>
      <c r="G24" s="488"/>
      <c r="H24" s="488"/>
      <c r="I24" s="488"/>
    </row>
    <row r="25" spans="1:9" ht="27.75" customHeight="1">
      <c r="A25" s="488" t="s">
        <v>166</v>
      </c>
      <c r="B25" s="488"/>
      <c r="C25" s="488"/>
      <c r="D25" s="488"/>
      <c r="E25" s="488"/>
      <c r="F25" s="488"/>
      <c r="G25" s="488"/>
      <c r="H25" s="488"/>
      <c r="I25" s="488"/>
    </row>
    <row r="26" spans="1:9" ht="24.75" customHeight="1">
      <c r="A26" s="488" t="s">
        <v>167</v>
      </c>
      <c r="B26" s="488"/>
      <c r="C26" s="488"/>
      <c r="D26" s="488"/>
      <c r="E26" s="488"/>
      <c r="F26" s="488"/>
      <c r="G26" s="488"/>
      <c r="H26" s="488"/>
      <c r="I26" s="488"/>
    </row>
    <row r="27" spans="1:9" ht="14.1" customHeight="1">
      <c r="A27" s="488" t="s">
        <v>168</v>
      </c>
      <c r="B27" s="488"/>
      <c r="C27" s="488"/>
      <c r="D27" s="488"/>
      <c r="E27" s="488"/>
      <c r="F27" s="488"/>
      <c r="G27" s="488"/>
      <c r="H27" s="488"/>
      <c r="I27" s="488"/>
    </row>
    <row r="28" spans="1:9" ht="13.5" thickBot="1">
      <c r="A28" s="216"/>
      <c r="B28" s="217"/>
      <c r="C28" s="218"/>
      <c r="D28" s="219"/>
      <c r="E28" s="220"/>
      <c r="F28" s="220"/>
      <c r="G28" s="220"/>
      <c r="H28" s="220"/>
      <c r="I28" s="221"/>
    </row>
    <row r="29" spans="1:9" ht="15">
      <c r="A29" s="222" t="s">
        <v>169</v>
      </c>
      <c r="B29" s="223"/>
      <c r="C29" s="224"/>
      <c r="D29" s="224"/>
      <c r="E29" s="224"/>
      <c r="F29" s="224"/>
      <c r="G29" s="224"/>
      <c r="H29" s="224"/>
      <c r="I29" s="225"/>
    </row>
    <row r="30" spans="1:9" ht="13.5" thickBot="1">
      <c r="A30" s="226" t="s">
        <v>170</v>
      </c>
      <c r="B30" s="227" t="s">
        <v>171</v>
      </c>
      <c r="C30" s="228"/>
      <c r="D30" s="228"/>
      <c r="E30" s="228"/>
      <c r="F30" s="228"/>
      <c r="G30" s="228"/>
      <c r="H30" s="228"/>
      <c r="I30" s="229"/>
    </row>
    <row r="31" spans="1:9" ht="16.5" thickBot="1">
      <c r="A31" s="230"/>
      <c r="B31" s="231" t="s">
        <v>172</v>
      </c>
      <c r="C31" s="232"/>
      <c r="D31" s="233"/>
      <c r="E31" s="234"/>
      <c r="F31" s="235"/>
      <c r="G31" s="235"/>
      <c r="H31" s="235"/>
      <c r="I31" s="236"/>
    </row>
    <row r="32" spans="1:9" ht="13.5" thickTop="1">
      <c r="A32" s="237" t="s">
        <v>124</v>
      </c>
      <c r="B32" s="238" t="s">
        <v>173</v>
      </c>
      <c r="C32" s="239"/>
      <c r="D32" s="240"/>
      <c r="E32" s="241"/>
      <c r="F32" s="240"/>
      <c r="G32" s="242"/>
      <c r="H32" s="240"/>
      <c r="I32" s="243"/>
    </row>
    <row r="33" spans="1:9" ht="51">
      <c r="A33" s="244"/>
      <c r="B33" s="245" t="s">
        <v>174</v>
      </c>
      <c r="C33" s="246" t="s">
        <v>175</v>
      </c>
      <c r="D33" s="247">
        <v>9</v>
      </c>
      <c r="E33" s="248" t="s">
        <v>176</v>
      </c>
      <c r="F33" s="366"/>
      <c r="G33" s="334">
        <f t="shared" ref="G33:G38" si="0">F33*D33</f>
        <v>0</v>
      </c>
      <c r="H33" s="366"/>
      <c r="I33" s="335">
        <f t="shared" ref="I33:I38" si="1">CEILING(H33*D33,1)</f>
        <v>0</v>
      </c>
    </row>
    <row r="34" spans="1:9" ht="51">
      <c r="A34" s="244"/>
      <c r="B34" s="245" t="s">
        <v>177</v>
      </c>
      <c r="C34" s="246" t="s">
        <v>175</v>
      </c>
      <c r="D34" s="247">
        <v>1</v>
      </c>
      <c r="E34" s="248" t="s">
        <v>176</v>
      </c>
      <c r="F34" s="366"/>
      <c r="G34" s="334">
        <f t="shared" si="0"/>
        <v>0</v>
      </c>
      <c r="H34" s="366"/>
      <c r="I34" s="335">
        <f t="shared" si="1"/>
        <v>0</v>
      </c>
    </row>
    <row r="35" spans="1:9" ht="63.75">
      <c r="A35" s="250" t="s">
        <v>178</v>
      </c>
      <c r="B35" s="245" t="s">
        <v>179</v>
      </c>
      <c r="C35" s="251" t="s">
        <v>180</v>
      </c>
      <c r="D35" s="247">
        <v>9</v>
      </c>
      <c r="E35" s="248" t="s">
        <v>176</v>
      </c>
      <c r="F35" s="366"/>
      <c r="G35" s="334">
        <f t="shared" si="0"/>
        <v>0</v>
      </c>
      <c r="H35" s="366"/>
      <c r="I35" s="335">
        <f t="shared" si="1"/>
        <v>0</v>
      </c>
    </row>
    <row r="36" spans="1:9" ht="63.75">
      <c r="A36" s="250" t="s">
        <v>181</v>
      </c>
      <c r="B36" s="245" t="s">
        <v>182</v>
      </c>
      <c r="C36" s="251" t="s">
        <v>180</v>
      </c>
      <c r="D36" s="247">
        <v>1</v>
      </c>
      <c r="E36" s="248" t="s">
        <v>176</v>
      </c>
      <c r="F36" s="366"/>
      <c r="G36" s="334">
        <f t="shared" si="0"/>
        <v>0</v>
      </c>
      <c r="H36" s="366"/>
      <c r="I36" s="335">
        <f t="shared" si="1"/>
        <v>0</v>
      </c>
    </row>
    <row r="37" spans="1:9" ht="25.5">
      <c r="A37" s="244" t="s">
        <v>125</v>
      </c>
      <c r="B37" s="245" t="s">
        <v>183</v>
      </c>
      <c r="C37" s="251" t="s">
        <v>180</v>
      </c>
      <c r="D37" s="247">
        <v>9</v>
      </c>
      <c r="E37" s="248" t="s">
        <v>176</v>
      </c>
      <c r="F37" s="366"/>
      <c r="G37" s="334">
        <f t="shared" si="0"/>
        <v>0</v>
      </c>
      <c r="H37" s="366"/>
      <c r="I37" s="335">
        <f t="shared" si="1"/>
        <v>0</v>
      </c>
    </row>
    <row r="38" spans="1:9" ht="25.5">
      <c r="A38" s="244" t="s">
        <v>127</v>
      </c>
      <c r="B38" s="245" t="s">
        <v>184</v>
      </c>
      <c r="C38" s="251" t="s">
        <v>180</v>
      </c>
      <c r="D38" s="247">
        <v>1</v>
      </c>
      <c r="E38" s="248" t="s">
        <v>176</v>
      </c>
      <c r="F38" s="366"/>
      <c r="G38" s="334">
        <f t="shared" si="0"/>
        <v>0</v>
      </c>
      <c r="H38" s="366"/>
      <c r="I38" s="335">
        <f t="shared" si="1"/>
        <v>0</v>
      </c>
    </row>
    <row r="39" spans="1:9" ht="76.5">
      <c r="A39" s="244" t="s">
        <v>128</v>
      </c>
      <c r="B39" s="252" t="s">
        <v>185</v>
      </c>
      <c r="C39" s="253" t="s">
        <v>180</v>
      </c>
      <c r="D39" s="254">
        <v>5</v>
      </c>
      <c r="E39" s="253" t="s">
        <v>129</v>
      </c>
      <c r="F39" s="366"/>
      <c r="G39" s="334">
        <f>F39*D39</f>
        <v>0</v>
      </c>
      <c r="H39" s="366"/>
      <c r="I39" s="336">
        <f>CEILING(H39*D39,1)</f>
        <v>0</v>
      </c>
    </row>
    <row r="40" spans="1:9">
      <c r="A40" s="256"/>
      <c r="B40" s="257"/>
      <c r="C40" s="258"/>
      <c r="D40" s="247"/>
      <c r="E40" s="248"/>
      <c r="F40" s="334"/>
      <c r="G40" s="334"/>
      <c r="H40" s="334"/>
      <c r="I40" s="335"/>
    </row>
    <row r="41" spans="1:9">
      <c r="A41" s="259" t="s">
        <v>186</v>
      </c>
      <c r="B41" s="238" t="s">
        <v>187</v>
      </c>
      <c r="C41" s="239"/>
      <c r="D41" s="240"/>
      <c r="E41" s="241"/>
      <c r="F41" s="240"/>
      <c r="G41" s="242"/>
      <c r="H41" s="240"/>
      <c r="I41" s="260"/>
    </row>
    <row r="42" spans="1:9" ht="63.75">
      <c r="A42" s="250" t="s">
        <v>188</v>
      </c>
      <c r="B42" s="245" t="s">
        <v>179</v>
      </c>
      <c r="C42" s="251" t="s">
        <v>180</v>
      </c>
      <c r="D42" s="247">
        <v>10</v>
      </c>
      <c r="E42" s="248" t="s">
        <v>176</v>
      </c>
      <c r="F42" s="366"/>
      <c r="G42" s="334">
        <f>F42*D42</f>
        <v>0</v>
      </c>
      <c r="H42" s="366"/>
      <c r="I42" s="336">
        <f>CEILING(H42*D42,1)</f>
        <v>0</v>
      </c>
    </row>
    <row r="43" spans="1:9" ht="63.75">
      <c r="A43" s="250" t="s">
        <v>189</v>
      </c>
      <c r="B43" s="245" t="s">
        <v>182</v>
      </c>
      <c r="C43" s="251" t="s">
        <v>180</v>
      </c>
      <c r="D43" s="247">
        <v>4</v>
      </c>
      <c r="E43" s="248" t="s">
        <v>176</v>
      </c>
      <c r="F43" s="366"/>
      <c r="G43" s="334">
        <f t="shared" ref="G43:G52" si="2">F43*D43</f>
        <v>0</v>
      </c>
      <c r="H43" s="366"/>
      <c r="I43" s="336">
        <f t="shared" ref="I43:I52" si="3">CEILING(H43*D43,1)</f>
        <v>0</v>
      </c>
    </row>
    <row r="44" spans="1:9" ht="38.25">
      <c r="A44" s="250" t="s">
        <v>190</v>
      </c>
      <c r="B44" s="261" t="s">
        <v>191</v>
      </c>
      <c r="C44" s="258" t="s">
        <v>180</v>
      </c>
      <c r="D44" s="247">
        <v>10</v>
      </c>
      <c r="E44" s="248" t="s">
        <v>176</v>
      </c>
      <c r="F44" s="366"/>
      <c r="G44" s="334">
        <f t="shared" si="2"/>
        <v>0</v>
      </c>
      <c r="H44" s="366"/>
      <c r="I44" s="336">
        <f t="shared" si="3"/>
        <v>0</v>
      </c>
    </row>
    <row r="45" spans="1:9" ht="38.25">
      <c r="A45" s="250" t="s">
        <v>192</v>
      </c>
      <c r="B45" s="261" t="s">
        <v>193</v>
      </c>
      <c r="C45" s="258" t="s">
        <v>180</v>
      </c>
      <c r="D45" s="247">
        <v>4</v>
      </c>
      <c r="E45" s="248" t="s">
        <v>176</v>
      </c>
      <c r="F45" s="366"/>
      <c r="G45" s="334">
        <f t="shared" si="2"/>
        <v>0</v>
      </c>
      <c r="H45" s="366"/>
      <c r="I45" s="336">
        <f t="shared" si="3"/>
        <v>0</v>
      </c>
    </row>
    <row r="46" spans="1:9" ht="38.25">
      <c r="A46" s="250" t="s">
        <v>194</v>
      </c>
      <c r="B46" s="261" t="s">
        <v>195</v>
      </c>
      <c r="C46" s="258" t="s">
        <v>180</v>
      </c>
      <c r="D46" s="247">
        <v>10</v>
      </c>
      <c r="E46" s="248" t="s">
        <v>176</v>
      </c>
      <c r="F46" s="366"/>
      <c r="G46" s="334">
        <f t="shared" si="2"/>
        <v>0</v>
      </c>
      <c r="H46" s="366"/>
      <c r="I46" s="336">
        <f t="shared" si="3"/>
        <v>0</v>
      </c>
    </row>
    <row r="47" spans="1:9" ht="38.25">
      <c r="A47" s="250" t="s">
        <v>196</v>
      </c>
      <c r="B47" s="261" t="s">
        <v>197</v>
      </c>
      <c r="C47" s="258" t="s">
        <v>180</v>
      </c>
      <c r="D47" s="247">
        <v>4</v>
      </c>
      <c r="E47" s="248" t="s">
        <v>176</v>
      </c>
      <c r="F47" s="366"/>
      <c r="G47" s="334">
        <f t="shared" si="2"/>
        <v>0</v>
      </c>
      <c r="H47" s="366"/>
      <c r="I47" s="336">
        <f t="shared" si="3"/>
        <v>0</v>
      </c>
    </row>
    <row r="48" spans="1:9" ht="38.25">
      <c r="A48" s="250" t="s">
        <v>198</v>
      </c>
      <c r="B48" s="261" t="s">
        <v>199</v>
      </c>
      <c r="C48" s="258" t="s">
        <v>180</v>
      </c>
      <c r="D48" s="247">
        <v>10</v>
      </c>
      <c r="E48" s="248" t="s">
        <v>176</v>
      </c>
      <c r="F48" s="366"/>
      <c r="G48" s="334">
        <f t="shared" si="2"/>
        <v>0</v>
      </c>
      <c r="H48" s="366"/>
      <c r="I48" s="336">
        <f t="shared" si="3"/>
        <v>0</v>
      </c>
    </row>
    <row r="49" spans="1:10" ht="38.25">
      <c r="A49" s="250" t="s">
        <v>200</v>
      </c>
      <c r="B49" s="261" t="s">
        <v>201</v>
      </c>
      <c r="C49" s="258" t="s">
        <v>180</v>
      </c>
      <c r="D49" s="247">
        <v>4</v>
      </c>
      <c r="E49" s="248" t="s">
        <v>176</v>
      </c>
      <c r="F49" s="366"/>
      <c r="G49" s="334">
        <f>F49*D49</f>
        <v>0</v>
      </c>
      <c r="H49" s="366"/>
      <c r="I49" s="336">
        <f>CEILING(H49*D49,1)</f>
        <v>0</v>
      </c>
    </row>
    <row r="50" spans="1:10" ht="38.25">
      <c r="A50" s="244" t="s">
        <v>202</v>
      </c>
      <c r="B50" s="262" t="s">
        <v>203</v>
      </c>
      <c r="C50" s="246" t="s">
        <v>180</v>
      </c>
      <c r="D50" s="247">
        <v>30</v>
      </c>
      <c r="E50" s="248" t="s">
        <v>126</v>
      </c>
      <c r="F50" s="366"/>
      <c r="G50" s="334">
        <f>F50*D50</f>
        <v>0</v>
      </c>
      <c r="H50" s="366"/>
      <c r="I50" s="336">
        <f>CEILING(H50*D50,1)</f>
        <v>0</v>
      </c>
    </row>
    <row r="51" spans="1:10" ht="38.25">
      <c r="A51" s="244" t="s">
        <v>204</v>
      </c>
      <c r="B51" s="262" t="s">
        <v>205</v>
      </c>
      <c r="C51" s="246" t="s">
        <v>180</v>
      </c>
      <c r="D51" s="247">
        <v>12</v>
      </c>
      <c r="E51" s="248" t="s">
        <v>126</v>
      </c>
      <c r="F51" s="366"/>
      <c r="G51" s="334">
        <f>F51*D51</f>
        <v>0</v>
      </c>
      <c r="H51" s="366"/>
      <c r="I51" s="336">
        <f>CEILING(H51*D51,1)</f>
        <v>0</v>
      </c>
    </row>
    <row r="52" spans="1:10" ht="38.25">
      <c r="A52" s="244" t="s">
        <v>206</v>
      </c>
      <c r="B52" s="262" t="s">
        <v>207</v>
      </c>
      <c r="C52" s="246" t="s">
        <v>180</v>
      </c>
      <c r="D52" s="263">
        <v>20</v>
      </c>
      <c r="E52" s="248" t="s">
        <v>126</v>
      </c>
      <c r="F52" s="366"/>
      <c r="G52" s="334">
        <f t="shared" si="2"/>
        <v>0</v>
      </c>
      <c r="H52" s="366"/>
      <c r="I52" s="336">
        <f t="shared" si="3"/>
        <v>0</v>
      </c>
    </row>
    <row r="53" spans="1:10" ht="38.25">
      <c r="A53" s="244" t="s">
        <v>208</v>
      </c>
      <c r="B53" s="262" t="s">
        <v>209</v>
      </c>
      <c r="C53" s="246" t="s">
        <v>180</v>
      </c>
      <c r="D53" s="263">
        <v>3</v>
      </c>
      <c r="E53" s="248" t="s">
        <v>126</v>
      </c>
      <c r="F53" s="366"/>
      <c r="G53" s="334">
        <f>F53*D53</f>
        <v>0</v>
      </c>
      <c r="H53" s="366"/>
      <c r="I53" s="336">
        <f>CEILING(H53*D53,1)</f>
        <v>0</v>
      </c>
    </row>
    <row r="54" spans="1:10" ht="38.25">
      <c r="A54" s="244" t="s">
        <v>210</v>
      </c>
      <c r="B54" s="262" t="s">
        <v>211</v>
      </c>
      <c r="C54" s="246" t="s">
        <v>180</v>
      </c>
      <c r="D54" s="263">
        <v>22</v>
      </c>
      <c r="E54" s="248" t="s">
        <v>126</v>
      </c>
      <c r="F54" s="366"/>
      <c r="G54" s="334">
        <f>F54*D54</f>
        <v>0</v>
      </c>
      <c r="H54" s="366"/>
      <c r="I54" s="336">
        <f>CEILING(H54*D54,1)</f>
        <v>0</v>
      </c>
    </row>
    <row r="55" spans="1:10" ht="51">
      <c r="A55" s="244" t="s">
        <v>279</v>
      </c>
      <c r="B55" s="261" t="s">
        <v>280</v>
      </c>
      <c r="C55" s="338" t="s">
        <v>180</v>
      </c>
      <c r="D55" s="339">
        <v>10</v>
      </c>
      <c r="E55" s="248" t="s">
        <v>176</v>
      </c>
      <c r="F55" s="367"/>
      <c r="G55" s="340">
        <f>F55*D55</f>
        <v>0</v>
      </c>
      <c r="H55" s="367"/>
      <c r="I55" s="341">
        <f>CEILING(H55*D55,1)</f>
        <v>0</v>
      </c>
    </row>
    <row r="56" spans="1:10" ht="76.5">
      <c r="A56" s="244" t="s">
        <v>212</v>
      </c>
      <c r="B56" s="252" t="s">
        <v>185</v>
      </c>
      <c r="C56" s="253" t="s">
        <v>180</v>
      </c>
      <c r="D56" s="254">
        <v>80</v>
      </c>
      <c r="E56" s="253" t="s">
        <v>129</v>
      </c>
      <c r="F56" s="366"/>
      <c r="G56" s="334">
        <f>F56*D56</f>
        <v>0</v>
      </c>
      <c r="H56" s="366"/>
      <c r="I56" s="336">
        <f>CEILING(H56*D56,1)</f>
        <v>0</v>
      </c>
    </row>
    <row r="57" spans="1:10">
      <c r="A57" s="256"/>
      <c r="B57" s="252"/>
      <c r="C57" s="253"/>
      <c r="D57" s="254"/>
      <c r="E57" s="253"/>
      <c r="F57" s="249"/>
      <c r="G57" s="249"/>
      <c r="H57" s="264"/>
      <c r="I57" s="255"/>
    </row>
    <row r="58" spans="1:10" s="273" customFormat="1" ht="16.5" thickBot="1">
      <c r="A58" s="265"/>
      <c r="B58" s="266" t="s">
        <v>213</v>
      </c>
      <c r="C58" s="267"/>
      <c r="D58" s="268"/>
      <c r="E58" s="267"/>
      <c r="F58" s="269"/>
      <c r="G58" s="269"/>
      <c r="H58" s="270"/>
      <c r="I58" s="271"/>
      <c r="J58" s="272"/>
    </row>
    <row r="59" spans="1:10" ht="13.5" thickTop="1">
      <c r="A59" s="274" t="s">
        <v>131</v>
      </c>
      <c r="B59" s="275" t="s">
        <v>214</v>
      </c>
      <c r="C59" s="276"/>
      <c r="D59" s="276"/>
      <c r="E59" s="276"/>
      <c r="F59" s="276"/>
      <c r="G59" s="277"/>
      <c r="H59" s="276"/>
      <c r="I59" s="278"/>
    </row>
    <row r="60" spans="1:10">
      <c r="A60" s="279"/>
      <c r="B60" s="280" t="s">
        <v>215</v>
      </c>
      <c r="C60" s="253" t="s">
        <v>180</v>
      </c>
      <c r="D60" s="254">
        <v>12</v>
      </c>
      <c r="E60" s="253" t="s">
        <v>69</v>
      </c>
      <c r="F60" s="366"/>
      <c r="G60" s="334">
        <f t="shared" ref="G60:G65" si="4">F60*D60</f>
        <v>0</v>
      </c>
      <c r="H60" s="366"/>
      <c r="I60" s="335">
        <f t="shared" ref="I60:I65" si="5">CEILING(H60*D60,1)</f>
        <v>0</v>
      </c>
    </row>
    <row r="61" spans="1:10">
      <c r="A61" s="279"/>
      <c r="B61" s="280" t="s">
        <v>132</v>
      </c>
      <c r="C61" s="253" t="s">
        <v>180</v>
      </c>
      <c r="D61" s="254">
        <v>1</v>
      </c>
      <c r="E61" s="253" t="s">
        <v>69</v>
      </c>
      <c r="F61" s="366"/>
      <c r="G61" s="334">
        <f t="shared" si="4"/>
        <v>0</v>
      </c>
      <c r="H61" s="366"/>
      <c r="I61" s="335">
        <f t="shared" si="5"/>
        <v>0</v>
      </c>
    </row>
    <row r="62" spans="1:10">
      <c r="A62" s="279"/>
      <c r="B62" s="252" t="s">
        <v>216</v>
      </c>
      <c r="C62" s="253" t="s">
        <v>180</v>
      </c>
      <c r="D62" s="254">
        <v>3</v>
      </c>
      <c r="E62" s="253" t="s">
        <v>69</v>
      </c>
      <c r="F62" s="366"/>
      <c r="G62" s="334">
        <f t="shared" si="4"/>
        <v>0</v>
      </c>
      <c r="H62" s="366"/>
      <c r="I62" s="335">
        <f t="shared" si="5"/>
        <v>0</v>
      </c>
    </row>
    <row r="63" spans="1:10" ht="63.75">
      <c r="A63" s="279"/>
      <c r="B63" s="252" t="s">
        <v>217</v>
      </c>
      <c r="C63" s="253" t="s">
        <v>180</v>
      </c>
      <c r="D63" s="254">
        <v>1</v>
      </c>
      <c r="E63" s="253" t="s">
        <v>69</v>
      </c>
      <c r="F63" s="366"/>
      <c r="G63" s="334">
        <f t="shared" si="4"/>
        <v>0</v>
      </c>
      <c r="H63" s="366"/>
      <c r="I63" s="335">
        <f t="shared" si="5"/>
        <v>0</v>
      </c>
    </row>
    <row r="64" spans="1:10" ht="76.5">
      <c r="A64" s="279"/>
      <c r="B64" s="252" t="s">
        <v>218</v>
      </c>
      <c r="C64" s="253" t="s">
        <v>180</v>
      </c>
      <c r="D64" s="254">
        <v>1</v>
      </c>
      <c r="E64" s="248" t="s">
        <v>130</v>
      </c>
      <c r="F64" s="366"/>
      <c r="G64" s="334">
        <f t="shared" si="4"/>
        <v>0</v>
      </c>
      <c r="H64" s="366"/>
      <c r="I64" s="335">
        <f t="shared" si="5"/>
        <v>0</v>
      </c>
    </row>
    <row r="65" spans="1:9">
      <c r="A65" s="279"/>
      <c r="B65" s="280" t="s">
        <v>133</v>
      </c>
      <c r="C65" s="253" t="s">
        <v>180</v>
      </c>
      <c r="D65" s="254">
        <v>1</v>
      </c>
      <c r="E65" s="248" t="s">
        <v>130</v>
      </c>
      <c r="F65" s="366"/>
      <c r="G65" s="334">
        <f t="shared" si="4"/>
        <v>0</v>
      </c>
      <c r="H65" s="366"/>
      <c r="I65" s="335">
        <f t="shared" si="5"/>
        <v>0</v>
      </c>
    </row>
    <row r="66" spans="1:9" ht="13.5" thickBot="1">
      <c r="A66" s="281"/>
      <c r="B66" s="282"/>
      <c r="C66" s="283"/>
      <c r="D66" s="284"/>
      <c r="E66" s="284"/>
      <c r="F66" s="284"/>
      <c r="G66" s="284"/>
      <c r="H66" s="284"/>
      <c r="I66" s="285"/>
    </row>
    <row r="67" spans="1:9">
      <c r="A67" s="286"/>
      <c r="I67" s="288"/>
    </row>
    <row r="68" spans="1:9">
      <c r="A68" s="289"/>
      <c r="B68" s="193" t="s">
        <v>142</v>
      </c>
      <c r="C68" s="193"/>
      <c r="I68" s="290">
        <f>SUM(G33:G66)</f>
        <v>0</v>
      </c>
    </row>
    <row r="69" spans="1:9">
      <c r="A69" s="286"/>
      <c r="B69" s="193" t="s">
        <v>143</v>
      </c>
      <c r="I69" s="290">
        <f>SUM(I33:I66)</f>
        <v>0</v>
      </c>
    </row>
    <row r="70" spans="1:9">
      <c r="A70" s="286"/>
      <c r="B70" s="291" t="s">
        <v>219</v>
      </c>
      <c r="I70" s="292">
        <f>I68+I69</f>
        <v>0</v>
      </c>
    </row>
    <row r="71" spans="1:9" ht="13.5" thickBot="1">
      <c r="A71" s="293"/>
      <c r="B71" s="294"/>
      <c r="C71" s="295"/>
      <c r="D71" s="294"/>
      <c r="E71" s="294"/>
      <c r="F71" s="294"/>
      <c r="G71" s="294"/>
      <c r="H71" s="294"/>
      <c r="I71" s="296"/>
    </row>
    <row r="72" spans="1:9">
      <c r="A72" s="297"/>
      <c r="B72" s="298"/>
      <c r="C72" s="299"/>
      <c r="D72" s="205"/>
      <c r="E72" s="205"/>
      <c r="F72" s="205"/>
      <c r="G72" s="205"/>
      <c r="H72" s="205"/>
      <c r="I72" s="206"/>
    </row>
    <row r="73" spans="1:9" ht="16.5">
      <c r="A73" s="300" t="s">
        <v>220</v>
      </c>
      <c r="I73" s="288"/>
    </row>
    <row r="74" spans="1:9">
      <c r="A74" s="301"/>
      <c r="I74" s="288"/>
    </row>
    <row r="75" spans="1:9" ht="16.5" thickBot="1">
      <c r="A75" s="302"/>
      <c r="B75" s="303" t="s">
        <v>172</v>
      </c>
      <c r="C75" s="304"/>
      <c r="D75" s="305"/>
      <c r="E75" s="305"/>
      <c r="F75" s="305"/>
      <c r="G75" s="305"/>
      <c r="H75" s="305"/>
      <c r="I75" s="306"/>
    </row>
    <row r="76" spans="1:9" ht="13.5" thickTop="1">
      <c r="A76" s="307" t="str">
        <f>A32</f>
        <v>1.</v>
      </c>
      <c r="B76" s="252" t="str">
        <f>B32</f>
        <v>Zařízení č. 1 – Výměna ventilátorů</v>
      </c>
      <c r="G76" s="308">
        <f>SUM(G33:G40)</f>
        <v>0</v>
      </c>
      <c r="H76" s="308"/>
      <c r="I76" s="290">
        <f>SUM(I33:I40)</f>
        <v>0</v>
      </c>
    </row>
    <row r="77" spans="1:9">
      <c r="A77" s="309"/>
      <c r="B77" s="252"/>
      <c r="G77" s="308"/>
      <c r="H77" s="308"/>
      <c r="I77" s="292">
        <f>G76+I76</f>
        <v>0</v>
      </c>
    </row>
    <row r="78" spans="1:9">
      <c r="A78" s="309"/>
      <c r="B78" s="252"/>
      <c r="G78" s="308"/>
      <c r="H78" s="308"/>
      <c r="I78" s="292"/>
    </row>
    <row r="79" spans="1:9">
      <c r="A79" s="309" t="str">
        <f>A41</f>
        <v>2.</v>
      </c>
      <c r="B79" s="252" t="str">
        <f>B41</f>
        <v>Zařízení č. 2 – Větrání hygienického zázemí</v>
      </c>
      <c r="G79" s="308">
        <f>SUM(G42:G57)</f>
        <v>0</v>
      </c>
      <c r="H79" s="308"/>
      <c r="I79" s="290">
        <f>SUM(I42:I57)</f>
        <v>0</v>
      </c>
    </row>
    <row r="80" spans="1:9">
      <c r="A80" s="309"/>
      <c r="B80" s="252"/>
      <c r="G80" s="308"/>
      <c r="H80" s="308"/>
      <c r="I80" s="292">
        <f>G79+I79</f>
        <v>0</v>
      </c>
    </row>
    <row r="81" spans="1:9">
      <c r="A81" s="309"/>
      <c r="B81" s="252"/>
      <c r="G81" s="308"/>
      <c r="H81" s="308"/>
      <c r="I81" s="292"/>
    </row>
    <row r="82" spans="1:9" ht="16.5" thickBot="1">
      <c r="A82" s="302"/>
      <c r="B82" s="303" t="s">
        <v>213</v>
      </c>
      <c r="C82" s="304"/>
      <c r="D82" s="305"/>
      <c r="E82" s="305"/>
      <c r="F82" s="305"/>
      <c r="G82" s="310"/>
      <c r="H82" s="310"/>
      <c r="I82" s="311"/>
    </row>
    <row r="83" spans="1:9" ht="13.5" thickTop="1">
      <c r="A83" s="309" t="str">
        <f>A59</f>
        <v>99.</v>
      </c>
      <c r="B83" s="252" t="str">
        <f>B59</f>
        <v xml:space="preserve">Ostatní </v>
      </c>
      <c r="G83" s="308">
        <f>SUM(G60:G66)</f>
        <v>0</v>
      </c>
      <c r="H83" s="308"/>
      <c r="I83" s="290">
        <f>SUM(I60:I66)</f>
        <v>0</v>
      </c>
    </row>
    <row r="84" spans="1:9">
      <c r="A84" s="309"/>
      <c r="B84" s="252"/>
      <c r="G84" s="308"/>
      <c r="H84" s="308"/>
      <c r="I84" s="292">
        <f>G83+I83</f>
        <v>0</v>
      </c>
    </row>
    <row r="85" spans="1:9" ht="13.5" thickBot="1">
      <c r="A85" s="312"/>
      <c r="B85" s="252"/>
      <c r="G85" s="308"/>
      <c r="H85" s="308"/>
      <c r="I85" s="292"/>
    </row>
    <row r="86" spans="1:9">
      <c r="A86" s="313"/>
      <c r="B86" s="314"/>
      <c r="C86" s="315"/>
      <c r="D86" s="314"/>
      <c r="E86" s="314"/>
      <c r="F86" s="314"/>
      <c r="G86" s="314"/>
      <c r="H86" s="314"/>
      <c r="I86" s="316"/>
    </row>
    <row r="87" spans="1:9" ht="15.75">
      <c r="A87" s="317"/>
      <c r="B87" s="318" t="s">
        <v>221</v>
      </c>
      <c r="I87" s="319">
        <f>I77+I80</f>
        <v>0</v>
      </c>
    </row>
    <row r="88" spans="1:9" ht="15.75">
      <c r="A88" s="317"/>
      <c r="B88" s="318" t="s">
        <v>222</v>
      </c>
      <c r="I88" s="319">
        <f>I84</f>
        <v>0</v>
      </c>
    </row>
    <row r="89" spans="1:9" ht="16.5" thickBot="1">
      <c r="A89" s="320"/>
      <c r="B89" s="321"/>
      <c r="C89" s="283"/>
      <c r="D89" s="284"/>
      <c r="E89" s="284"/>
      <c r="F89" s="284"/>
      <c r="G89" s="284"/>
      <c r="H89" s="284"/>
      <c r="I89" s="322"/>
    </row>
    <row r="90" spans="1:9" ht="15.75">
      <c r="A90" s="317"/>
      <c r="B90" s="318"/>
      <c r="I90" s="319"/>
    </row>
    <row r="91" spans="1:9" ht="15.75">
      <c r="A91" s="317"/>
      <c r="B91" s="318" t="s">
        <v>219</v>
      </c>
      <c r="I91" s="319">
        <f>I87+I88</f>
        <v>0</v>
      </c>
    </row>
    <row r="92" spans="1:9" ht="13.5" thickBot="1">
      <c r="A92" s="320"/>
      <c r="B92" s="361" t="s">
        <v>282</v>
      </c>
      <c r="C92" s="283"/>
      <c r="D92" s="284"/>
      <c r="E92" s="284"/>
      <c r="F92" s="284"/>
      <c r="G92" s="284"/>
      <c r="H92" s="284"/>
      <c r="I92" s="285"/>
    </row>
    <row r="95" spans="1:9">
      <c r="G95" s="323"/>
    </row>
    <row r="96" spans="1:9">
      <c r="G96" s="323"/>
    </row>
  </sheetData>
  <sheetProtection algorithmName="SHA-512" hashValue="VMFX+1qtN7sH5ufMkcvu+X/5pMu1LkTcqHpQPnRjDmRYRlner3A3p4YnMdTS8ho3IdG998uJy5ojLOk/fYZ/EA==" saltValue="VcG0fMsGDptgnRd8zY6ObQ==" spinCount="100000" sheet="1" formatCells="0" formatColumns="0" formatRows="0"/>
  <mergeCells count="18">
    <mergeCell ref="A27:I27"/>
    <mergeCell ref="A16:I16"/>
    <mergeCell ref="A17:I17"/>
    <mergeCell ref="A18:I18"/>
    <mergeCell ref="A19:I19"/>
    <mergeCell ref="A20:I20"/>
    <mergeCell ref="A21:I21"/>
    <mergeCell ref="A22:I22"/>
    <mergeCell ref="A23:I23"/>
    <mergeCell ref="A24:I24"/>
    <mergeCell ref="A25:I25"/>
    <mergeCell ref="A26:I26"/>
    <mergeCell ref="A15:I15"/>
    <mergeCell ref="F3:G3"/>
    <mergeCell ref="H3:I3"/>
    <mergeCell ref="A10:I10"/>
    <mergeCell ref="A13:I13"/>
    <mergeCell ref="A14:I14"/>
  </mergeCells>
  <printOptions horizontalCentered="1" gridLines="1"/>
  <pageMargins left="0.55118110236220474" right="0.47244094488188981" top="0.54" bottom="0.47244094488188981" header="0.27559055118110237" footer="0.27559055118110237"/>
  <pageSetup paperSize="9" scale="88" fitToHeight="0" orientation="landscape" useFirstPageNumber="1" horizontalDpi="300" verticalDpi="300" r:id="rId1"/>
  <headerFooter alignWithMargins="0">
    <oddFooter>&amp;R&amp;14&amp;P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527FF-15BA-449B-B961-17F24D48A890}">
  <sheetPr>
    <pageSetUpPr fitToPage="1"/>
  </sheetPr>
  <dimension ref="A1:H57"/>
  <sheetViews>
    <sheetView showGridLines="0" zoomScale="90" zoomScaleNormal="90" workbookViewId="0">
      <selection activeCell="K73" sqref="K73"/>
    </sheetView>
  </sheetViews>
  <sheetFormatPr defaultRowHeight="12.75"/>
  <cols>
    <col min="1" max="16384" width="9.140625" style="193"/>
  </cols>
  <sheetData>
    <row r="1" spans="1:8" ht="22.5" customHeight="1">
      <c r="A1" s="337" t="s">
        <v>278</v>
      </c>
    </row>
    <row r="2" spans="1:8" ht="22.5" customHeight="1">
      <c r="A2" s="337"/>
    </row>
    <row r="3" spans="1:8" ht="15.75">
      <c r="A3" s="324" t="s">
        <v>223</v>
      </c>
      <c r="B3" s="325"/>
      <c r="C3" s="325"/>
      <c r="D3" s="325"/>
      <c r="E3" s="325"/>
      <c r="F3" s="325"/>
      <c r="G3" s="325"/>
      <c r="H3" s="325"/>
    </row>
    <row r="4" spans="1:8">
      <c r="A4" s="325"/>
      <c r="B4" s="325"/>
      <c r="C4" s="325"/>
      <c r="D4" s="325"/>
      <c r="E4" s="325"/>
      <c r="F4" s="325"/>
      <c r="G4" s="325"/>
      <c r="H4" s="325"/>
    </row>
    <row r="5" spans="1:8">
      <c r="A5" s="326" t="s">
        <v>124</v>
      </c>
      <c r="B5" s="326" t="s">
        <v>224</v>
      </c>
      <c r="C5" s="325"/>
      <c r="D5" s="325"/>
      <c r="E5" s="325"/>
      <c r="F5" s="325"/>
      <c r="G5" s="325"/>
      <c r="H5" s="325"/>
    </row>
    <row r="6" spans="1:8">
      <c r="A6" s="325"/>
      <c r="B6" s="325"/>
      <c r="C6" s="325"/>
      <c r="D6" s="325"/>
      <c r="E6" s="325"/>
      <c r="F6" s="325"/>
      <c r="G6" s="325"/>
      <c r="H6" s="325"/>
    </row>
    <row r="7" spans="1:8">
      <c r="A7" s="325" t="s">
        <v>225</v>
      </c>
      <c r="B7" s="327" t="s">
        <v>226</v>
      </c>
      <c r="C7" s="325"/>
      <c r="D7" s="325"/>
      <c r="E7" s="325"/>
      <c r="F7" s="325"/>
      <c r="G7" s="325"/>
      <c r="H7" s="325"/>
    </row>
    <row r="8" spans="1:8">
      <c r="A8" s="325"/>
      <c r="B8" s="325"/>
      <c r="C8" s="325"/>
      <c r="D8" s="325"/>
      <c r="E8" s="325"/>
      <c r="F8" s="325"/>
      <c r="G8" s="325"/>
      <c r="H8" s="325"/>
    </row>
    <row r="9" spans="1:8">
      <c r="A9" s="325"/>
      <c r="B9" s="325" t="s">
        <v>227</v>
      </c>
      <c r="C9" s="325" t="s">
        <v>228</v>
      </c>
      <c r="D9" s="325"/>
      <c r="E9" s="325"/>
      <c r="F9" s="325"/>
      <c r="G9" s="325"/>
      <c r="H9" s="325"/>
    </row>
    <row r="10" spans="1:8">
      <c r="A10" s="325"/>
      <c r="B10" s="325"/>
      <c r="C10" s="325"/>
      <c r="D10" s="325"/>
      <c r="E10" s="325"/>
      <c r="F10" s="325"/>
      <c r="G10" s="325"/>
      <c r="H10" s="325"/>
    </row>
    <row r="11" spans="1:8">
      <c r="A11" s="325"/>
      <c r="B11" s="325" t="s">
        <v>229</v>
      </c>
      <c r="C11" s="325" t="s">
        <v>230</v>
      </c>
      <c r="D11" s="325"/>
      <c r="E11" s="325"/>
      <c r="F11" s="325"/>
      <c r="G11" s="325"/>
      <c r="H11" s="325"/>
    </row>
    <row r="12" spans="1:8">
      <c r="A12" s="325"/>
      <c r="B12" s="325"/>
      <c r="C12" s="325" t="s">
        <v>231</v>
      </c>
      <c r="D12" s="325"/>
      <c r="E12" s="325"/>
      <c r="F12" s="325"/>
      <c r="G12" s="325"/>
      <c r="H12" s="325"/>
    </row>
    <row r="13" spans="1:8">
      <c r="A13" s="325"/>
      <c r="B13" s="325"/>
      <c r="C13" s="325"/>
      <c r="D13" s="325"/>
      <c r="E13" s="325"/>
      <c r="F13" s="325"/>
      <c r="G13" s="325"/>
      <c r="H13" s="325"/>
    </row>
    <row r="14" spans="1:8">
      <c r="A14" s="325"/>
      <c r="B14" s="325" t="s">
        <v>232</v>
      </c>
      <c r="C14" s="325" t="s">
        <v>233</v>
      </c>
      <c r="D14" s="325"/>
      <c r="E14" s="325"/>
      <c r="F14" s="325"/>
      <c r="G14" s="325"/>
      <c r="H14" s="325"/>
    </row>
    <row r="15" spans="1:8">
      <c r="A15" s="325"/>
      <c r="B15" s="325"/>
      <c r="C15" s="325"/>
      <c r="D15" s="325"/>
      <c r="E15" s="325"/>
      <c r="F15" s="325"/>
      <c r="G15" s="325"/>
      <c r="H15" s="325"/>
    </row>
    <row r="16" spans="1:8">
      <c r="A16" s="325"/>
      <c r="B16" s="325" t="s">
        <v>234</v>
      </c>
      <c r="C16" s="325" t="s">
        <v>235</v>
      </c>
      <c r="D16" s="325"/>
      <c r="E16" s="325"/>
      <c r="F16" s="325"/>
      <c r="G16" s="325"/>
      <c r="H16" s="325"/>
    </row>
    <row r="17" spans="1:8">
      <c r="A17" s="325"/>
      <c r="B17" s="325"/>
      <c r="C17" s="325"/>
      <c r="D17" s="325"/>
      <c r="E17" s="325"/>
      <c r="F17" s="325"/>
      <c r="G17" s="325"/>
      <c r="H17" s="325"/>
    </row>
    <row r="18" spans="1:8">
      <c r="A18" s="325"/>
      <c r="B18" s="325" t="s">
        <v>236</v>
      </c>
      <c r="C18" s="325" t="s">
        <v>237</v>
      </c>
      <c r="D18" s="325"/>
      <c r="E18" s="325"/>
      <c r="F18" s="325"/>
      <c r="G18" s="325"/>
      <c r="H18" s="325"/>
    </row>
    <row r="19" spans="1:8">
      <c r="A19" s="325"/>
      <c r="B19" s="325"/>
      <c r="C19" s="325"/>
      <c r="D19" s="325"/>
      <c r="E19" s="325"/>
      <c r="F19" s="325"/>
      <c r="G19" s="325"/>
      <c r="H19" s="325"/>
    </row>
    <row r="20" spans="1:8">
      <c r="A20" s="325"/>
      <c r="B20" s="325" t="s">
        <v>238</v>
      </c>
      <c r="C20" s="325" t="s">
        <v>239</v>
      </c>
      <c r="D20" s="325"/>
      <c r="E20" s="325"/>
      <c r="F20" s="325"/>
      <c r="G20" s="325"/>
      <c r="H20" s="325"/>
    </row>
    <row r="21" spans="1:8">
      <c r="A21" s="325"/>
      <c r="B21" s="325"/>
      <c r="C21" s="325" t="s">
        <v>240</v>
      </c>
      <c r="D21" s="325"/>
      <c r="E21" s="325"/>
      <c r="F21" s="325"/>
      <c r="G21" s="325"/>
      <c r="H21" s="325"/>
    </row>
    <row r="22" spans="1:8">
      <c r="A22" s="325"/>
      <c r="B22" s="325"/>
      <c r="C22" s="325"/>
      <c r="D22" s="325"/>
      <c r="E22" s="325"/>
      <c r="F22" s="325"/>
      <c r="G22" s="325"/>
      <c r="H22" s="325"/>
    </row>
    <row r="23" spans="1:8">
      <c r="A23" s="325"/>
      <c r="B23" s="325" t="s">
        <v>241</v>
      </c>
      <c r="C23" s="325" t="s">
        <v>242</v>
      </c>
      <c r="D23" s="325"/>
      <c r="E23" s="325"/>
      <c r="F23" s="325"/>
      <c r="G23" s="325"/>
      <c r="H23" s="325"/>
    </row>
    <row r="24" spans="1:8">
      <c r="A24" s="325"/>
      <c r="B24" s="325"/>
      <c r="C24" s="325"/>
      <c r="D24" s="325"/>
      <c r="E24" s="325"/>
      <c r="F24" s="325"/>
      <c r="G24" s="325"/>
      <c r="H24" s="325"/>
    </row>
    <row r="25" spans="1:8">
      <c r="A25" s="325"/>
      <c r="B25" s="325" t="s">
        <v>243</v>
      </c>
      <c r="C25" s="325" t="s">
        <v>244</v>
      </c>
      <c r="D25" s="325"/>
      <c r="E25" s="325"/>
      <c r="F25" s="325"/>
      <c r="G25" s="325"/>
      <c r="H25" s="325"/>
    </row>
    <row r="26" spans="1:8">
      <c r="A26" s="325"/>
      <c r="B26" s="325"/>
      <c r="C26" s="325"/>
      <c r="D26" s="325"/>
      <c r="E26" s="325"/>
      <c r="F26" s="325"/>
      <c r="G26" s="325"/>
      <c r="H26" s="325"/>
    </row>
    <row r="27" spans="1:8">
      <c r="A27" s="325"/>
      <c r="B27" s="325" t="s">
        <v>245</v>
      </c>
      <c r="C27" s="325" t="s">
        <v>246</v>
      </c>
      <c r="D27" s="325"/>
      <c r="E27" s="325"/>
      <c r="F27" s="325"/>
      <c r="G27" s="325"/>
      <c r="H27" s="325"/>
    </row>
    <row r="28" spans="1:8">
      <c r="A28" s="325"/>
      <c r="B28" s="325"/>
      <c r="C28" s="325" t="s">
        <v>247</v>
      </c>
      <c r="D28" s="325"/>
      <c r="E28" s="325"/>
      <c r="F28" s="325"/>
      <c r="G28" s="325"/>
      <c r="H28" s="325"/>
    </row>
    <row r="29" spans="1:8">
      <c r="A29" s="325"/>
      <c r="B29" s="325"/>
      <c r="C29" s="325"/>
      <c r="D29" s="325"/>
      <c r="E29" s="325"/>
      <c r="F29" s="325"/>
      <c r="G29" s="325"/>
      <c r="H29" s="325"/>
    </row>
    <row r="30" spans="1:8">
      <c r="A30" s="325"/>
      <c r="B30" s="325" t="s">
        <v>248</v>
      </c>
      <c r="C30" s="328" t="s">
        <v>249</v>
      </c>
      <c r="D30" s="329"/>
      <c r="E30" s="329"/>
      <c r="F30" s="329"/>
      <c r="G30" s="330"/>
      <c r="H30" s="331"/>
    </row>
    <row r="31" spans="1:8">
      <c r="A31" s="325"/>
      <c r="B31" s="325"/>
      <c r="C31" s="328"/>
      <c r="D31" s="329"/>
      <c r="E31" s="329"/>
      <c r="F31" s="329"/>
      <c r="G31" s="330"/>
      <c r="H31" s="331"/>
    </row>
    <row r="32" spans="1:8">
      <c r="A32" s="325"/>
      <c r="B32" s="325" t="s">
        <v>250</v>
      </c>
      <c r="C32" s="332" t="s">
        <v>251</v>
      </c>
      <c r="D32" s="329"/>
      <c r="E32" s="329"/>
      <c r="F32" s="329"/>
      <c r="G32" s="330"/>
      <c r="H32" s="331"/>
    </row>
    <row r="33" spans="1:8">
      <c r="A33" s="325"/>
      <c r="B33" s="325"/>
      <c r="C33" s="328" t="s">
        <v>252</v>
      </c>
      <c r="D33" s="329"/>
      <c r="E33" s="329"/>
      <c r="F33" s="329"/>
      <c r="G33" s="330"/>
      <c r="H33" s="331"/>
    </row>
    <row r="34" spans="1:8">
      <c r="A34" s="325"/>
      <c r="B34" s="325"/>
      <c r="C34" s="328"/>
      <c r="D34" s="329"/>
      <c r="E34" s="329"/>
      <c r="F34" s="329"/>
      <c r="G34" s="330"/>
      <c r="H34" s="331"/>
    </row>
    <row r="35" spans="1:8">
      <c r="A35" s="325"/>
      <c r="B35" s="325" t="s">
        <v>253</v>
      </c>
      <c r="C35" s="332" t="s">
        <v>254</v>
      </c>
      <c r="D35" s="329"/>
      <c r="E35" s="329"/>
      <c r="F35" s="329"/>
      <c r="G35" s="330"/>
      <c r="H35" s="331"/>
    </row>
    <row r="36" spans="1:8">
      <c r="A36" s="325"/>
      <c r="B36" s="325"/>
      <c r="C36" s="325"/>
      <c r="D36" s="325"/>
      <c r="E36" s="325"/>
      <c r="F36" s="325"/>
      <c r="G36" s="325"/>
      <c r="H36" s="325"/>
    </row>
    <row r="37" spans="1:8">
      <c r="A37" s="325"/>
      <c r="B37" s="325" t="s">
        <v>255</v>
      </c>
      <c r="C37" s="325" t="s">
        <v>256</v>
      </c>
      <c r="D37" s="325"/>
      <c r="E37" s="325"/>
      <c r="F37" s="325"/>
      <c r="G37" s="325"/>
      <c r="H37" s="325"/>
    </row>
    <row r="38" spans="1:8">
      <c r="A38" s="325"/>
      <c r="B38" s="325"/>
      <c r="C38" s="325" t="s">
        <v>257</v>
      </c>
      <c r="D38" s="325"/>
      <c r="E38" s="325"/>
      <c r="F38" s="325"/>
      <c r="G38" s="325"/>
      <c r="H38" s="325"/>
    </row>
    <row r="39" spans="1:8">
      <c r="A39" s="325"/>
      <c r="B39" s="325"/>
      <c r="C39" s="325"/>
      <c r="D39" s="325"/>
      <c r="E39" s="325"/>
      <c r="F39" s="325"/>
      <c r="G39" s="325"/>
      <c r="H39" s="325"/>
    </row>
    <row r="40" spans="1:8">
      <c r="A40" s="325"/>
      <c r="B40" s="325" t="s">
        <v>258</v>
      </c>
      <c r="C40" s="325" t="s">
        <v>259</v>
      </c>
      <c r="D40" s="325"/>
      <c r="E40" s="325"/>
      <c r="F40" s="325"/>
      <c r="G40" s="325"/>
      <c r="H40" s="325"/>
    </row>
    <row r="41" spans="1:8">
      <c r="A41" s="325"/>
      <c r="B41" s="325"/>
      <c r="C41" s="325"/>
      <c r="D41" s="325"/>
      <c r="E41" s="325"/>
      <c r="F41" s="325"/>
      <c r="G41" s="325"/>
      <c r="H41" s="325"/>
    </row>
    <row r="42" spans="1:8" ht="15">
      <c r="A42" s="325" t="s">
        <v>260</v>
      </c>
      <c r="B42" s="332" t="s">
        <v>261</v>
      </c>
      <c r="C42" s="333"/>
      <c r="D42" s="329"/>
      <c r="E42" s="329"/>
      <c r="F42" s="329"/>
      <c r="G42" s="330"/>
      <c r="H42" s="331"/>
    </row>
    <row r="43" spans="1:8" ht="15">
      <c r="A43" s="325"/>
      <c r="B43" s="328" t="s">
        <v>262</v>
      </c>
      <c r="C43" s="333"/>
      <c r="D43" s="329"/>
      <c r="E43" s="329"/>
      <c r="F43" s="329"/>
      <c r="G43" s="330"/>
      <c r="H43" s="331"/>
    </row>
    <row r="44" spans="1:8">
      <c r="A44" s="325"/>
      <c r="B44" s="325"/>
      <c r="C44" s="325"/>
      <c r="D44" s="325"/>
      <c r="E44" s="325"/>
      <c r="F44" s="325"/>
      <c r="G44" s="325"/>
      <c r="H44" s="325"/>
    </row>
    <row r="45" spans="1:8">
      <c r="A45" s="325" t="s">
        <v>263</v>
      </c>
      <c r="B45" s="325" t="s">
        <v>264</v>
      </c>
      <c r="C45" s="325"/>
      <c r="D45" s="325"/>
      <c r="E45" s="325"/>
      <c r="F45" s="325"/>
      <c r="G45" s="325"/>
      <c r="H45" s="325"/>
    </row>
    <row r="46" spans="1:8">
      <c r="A46" s="325"/>
      <c r="B46" s="325" t="s">
        <v>265</v>
      </c>
      <c r="C46" s="325"/>
      <c r="D46" s="325"/>
      <c r="E46" s="325"/>
      <c r="F46" s="325"/>
      <c r="G46" s="325"/>
      <c r="H46" s="325"/>
    </row>
    <row r="47" spans="1:8">
      <c r="A47" s="325"/>
      <c r="B47" s="325" t="s">
        <v>266</v>
      </c>
      <c r="C47" s="325"/>
      <c r="D47" s="325"/>
      <c r="E47" s="325"/>
      <c r="F47" s="325"/>
      <c r="G47" s="325"/>
      <c r="H47" s="325"/>
    </row>
    <row r="48" spans="1:8">
      <c r="A48" s="325"/>
      <c r="B48" s="325"/>
      <c r="C48" s="325"/>
      <c r="D48" s="325"/>
      <c r="E48" s="325"/>
      <c r="F48" s="325"/>
      <c r="G48" s="325"/>
      <c r="H48" s="325"/>
    </row>
    <row r="49" spans="1:8">
      <c r="A49" s="325"/>
      <c r="B49" s="325" t="s">
        <v>267</v>
      </c>
      <c r="C49" s="325"/>
      <c r="D49" s="325"/>
      <c r="E49" s="325"/>
      <c r="F49" s="325"/>
      <c r="G49" s="325"/>
      <c r="H49" s="325"/>
    </row>
    <row r="50" spans="1:8">
      <c r="A50" s="325"/>
      <c r="B50" s="325" t="s">
        <v>268</v>
      </c>
      <c r="C50" s="325"/>
      <c r="D50" s="325"/>
      <c r="E50" s="325"/>
      <c r="F50" s="325"/>
      <c r="G50" s="325"/>
      <c r="H50" s="325"/>
    </row>
    <row r="51" spans="1:8">
      <c r="A51" s="325"/>
      <c r="B51" s="325" t="s">
        <v>269</v>
      </c>
      <c r="C51" s="325"/>
      <c r="D51" s="325"/>
      <c r="E51" s="325"/>
      <c r="F51" s="325"/>
      <c r="G51" s="325"/>
      <c r="H51" s="325"/>
    </row>
    <row r="52" spans="1:8">
      <c r="A52" s="325"/>
      <c r="B52" s="325"/>
      <c r="C52" s="325"/>
      <c r="D52" s="325"/>
      <c r="E52" s="325"/>
      <c r="F52" s="325"/>
      <c r="G52" s="325"/>
      <c r="H52" s="325"/>
    </row>
    <row r="53" spans="1:8">
      <c r="A53" s="325" t="s">
        <v>270</v>
      </c>
      <c r="B53" s="325" t="s">
        <v>271</v>
      </c>
      <c r="C53" s="325"/>
      <c r="D53" s="325"/>
      <c r="E53" s="325"/>
      <c r="F53" s="325"/>
      <c r="G53" s="325"/>
      <c r="H53" s="325"/>
    </row>
    <row r="54" spans="1:8">
      <c r="A54" s="325"/>
      <c r="B54" s="325" t="s">
        <v>272</v>
      </c>
      <c r="C54" s="325"/>
      <c r="D54" s="325"/>
      <c r="E54" s="325"/>
      <c r="F54" s="325"/>
      <c r="G54" s="325"/>
      <c r="H54" s="325"/>
    </row>
    <row r="55" spans="1:8">
      <c r="A55" s="325"/>
      <c r="B55" s="325"/>
      <c r="C55" s="325"/>
      <c r="D55" s="325"/>
      <c r="E55" s="325"/>
      <c r="F55" s="325"/>
      <c r="G55" s="325"/>
      <c r="H55" s="325"/>
    </row>
    <row r="56" spans="1:8">
      <c r="A56" s="325" t="s">
        <v>273</v>
      </c>
      <c r="B56" s="325" t="s">
        <v>274</v>
      </c>
      <c r="C56" s="325"/>
      <c r="D56" s="325"/>
      <c r="E56" s="325"/>
      <c r="F56" s="325"/>
      <c r="G56" s="325"/>
      <c r="H56" s="325"/>
    </row>
    <row r="57" spans="1:8">
      <c r="A57" s="325"/>
      <c r="B57" s="325" t="s">
        <v>275</v>
      </c>
      <c r="C57" s="325"/>
      <c r="D57" s="325"/>
      <c r="E57" s="325"/>
      <c r="F57" s="325"/>
      <c r="G57" s="325"/>
      <c r="H57" s="325"/>
    </row>
  </sheetData>
  <sheetProtection algorithmName="SHA-512" hashValue="Dssgjt+2fQcaCKJl5onPaqcnoKnaqjfJ862NlblgC1rUXoUPWFCdNl5jgQBE4oAKGhejcmY+Q6p5Eak1MxshbQ==" saltValue="xHExu0tQ6drERsujJ6Cojw==" spinCount="100000" sheet="1" formatCells="0" formatColumns="0" formatRows="0"/>
  <pageMargins left="0.7" right="0.5" top="0.78749999999999998" bottom="0.78749999999999998" header="0.51180555555555551" footer="0.51180555555555551"/>
  <pageSetup paperSize="9" scale="72"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BD1B7-E419-45C5-AA1E-205195261446}">
  <dimension ref="A1:C34"/>
  <sheetViews>
    <sheetView workbookViewId="0">
      <selection activeCell="B3" sqref="B3"/>
    </sheetView>
  </sheetViews>
  <sheetFormatPr defaultRowHeight="15"/>
  <cols>
    <col min="1" max="1" width="26" style="403" bestFit="1" customWidth="1"/>
    <col min="2" max="2" width="55.42578125" style="403" bestFit="1" customWidth="1"/>
    <col min="3" max="3" width="9.140625" style="397"/>
    <col min="4" max="4" width="0" style="397" hidden="1" customWidth="1"/>
    <col min="5" max="16384" width="9.140625" style="397"/>
  </cols>
  <sheetData>
    <row r="1" spans="1:3">
      <c r="A1" s="368" t="s">
        <v>4</v>
      </c>
      <c r="B1" s="395" t="s">
        <v>418</v>
      </c>
      <c r="C1" s="396"/>
    </row>
    <row r="2" spans="1:3">
      <c r="A2" s="368" t="s">
        <v>419</v>
      </c>
      <c r="B2" s="378" t="s">
        <v>420</v>
      </c>
      <c r="C2" s="396"/>
    </row>
    <row r="3" spans="1:3" ht="24.75">
      <c r="A3" s="368" t="s">
        <v>421</v>
      </c>
      <c r="B3" s="398" t="s">
        <v>422</v>
      </c>
      <c r="C3" s="396"/>
    </row>
    <row r="4" spans="1:3" ht="24.75">
      <c r="A4" s="368" t="s">
        <v>423</v>
      </c>
      <c r="B4" s="398" t="s">
        <v>424</v>
      </c>
      <c r="C4" s="396"/>
    </row>
    <row r="5" spans="1:3">
      <c r="A5" s="368" t="s">
        <v>425</v>
      </c>
      <c r="B5" s="372" t="s">
        <v>426</v>
      </c>
      <c r="C5" s="396"/>
    </row>
    <row r="6" spans="1:3">
      <c r="A6" s="368" t="s">
        <v>427</v>
      </c>
      <c r="B6" s="372" t="s">
        <v>428</v>
      </c>
      <c r="C6" s="396"/>
    </row>
    <row r="7" spans="1:3">
      <c r="A7" s="368" t="s">
        <v>429</v>
      </c>
      <c r="B7" s="372" t="s">
        <v>430</v>
      </c>
      <c r="C7" s="396"/>
    </row>
    <row r="8" spans="1:3">
      <c r="A8" s="368" t="s">
        <v>431</v>
      </c>
      <c r="B8" s="399" t="s">
        <v>79</v>
      </c>
      <c r="C8" s="396"/>
    </row>
    <row r="9" spans="1:3">
      <c r="A9" s="368" t="s">
        <v>432</v>
      </c>
      <c r="B9" s="400" t="s">
        <v>433</v>
      </c>
      <c r="C9" s="396"/>
    </row>
    <row r="10" spans="1:3">
      <c r="A10" s="368" t="s">
        <v>434</v>
      </c>
      <c r="B10" s="400" t="s">
        <v>435</v>
      </c>
      <c r="C10" s="396"/>
    </row>
    <row r="11" spans="1:3">
      <c r="A11" s="368" t="s">
        <v>436</v>
      </c>
      <c r="B11" s="400" t="s">
        <v>437</v>
      </c>
      <c r="C11" s="396"/>
    </row>
    <row r="12" spans="1:3">
      <c r="A12" s="368" t="s">
        <v>438</v>
      </c>
      <c r="B12" s="400" t="s">
        <v>439</v>
      </c>
      <c r="C12" s="396"/>
    </row>
    <row r="13" spans="1:3">
      <c r="A13" s="368" t="s">
        <v>440</v>
      </c>
      <c r="B13" s="400" t="s">
        <v>441</v>
      </c>
      <c r="C13" s="396"/>
    </row>
    <row r="14" spans="1:3">
      <c r="A14" s="368" t="s">
        <v>442</v>
      </c>
      <c r="B14" s="399" t="s">
        <v>443</v>
      </c>
      <c r="C14" s="396"/>
    </row>
    <row r="15" spans="1:3">
      <c r="A15" s="368" t="s">
        <v>79</v>
      </c>
      <c r="B15" s="401" t="s">
        <v>79</v>
      </c>
      <c r="C15" s="396"/>
    </row>
    <row r="16" spans="1:3">
      <c r="A16" s="368" t="s">
        <v>444</v>
      </c>
      <c r="B16" s="420" t="s">
        <v>445</v>
      </c>
      <c r="C16" s="396"/>
    </row>
    <row r="17" spans="1:3">
      <c r="A17" s="368" t="s">
        <v>446</v>
      </c>
      <c r="B17" s="420" t="s">
        <v>447</v>
      </c>
      <c r="C17" s="396"/>
    </row>
    <row r="18" spans="1:3">
      <c r="A18" s="368" t="s">
        <v>448</v>
      </c>
      <c r="B18" s="420" t="s">
        <v>449</v>
      </c>
      <c r="C18" s="396"/>
    </row>
    <row r="19" spans="1:3">
      <c r="A19" s="368" t="s">
        <v>450</v>
      </c>
      <c r="B19" s="420" t="s">
        <v>451</v>
      </c>
      <c r="C19" s="396"/>
    </row>
    <row r="20" spans="1:3">
      <c r="A20" s="368" t="s">
        <v>452</v>
      </c>
      <c r="B20" s="420" t="s">
        <v>451</v>
      </c>
      <c r="C20" s="396"/>
    </row>
    <row r="21" spans="1:3">
      <c r="A21" s="368" t="s">
        <v>453</v>
      </c>
      <c r="B21" s="420" t="s">
        <v>451</v>
      </c>
      <c r="C21" s="396"/>
    </row>
    <row r="22" spans="1:3">
      <c r="A22" s="368" t="s">
        <v>454</v>
      </c>
      <c r="B22" s="420" t="s">
        <v>451</v>
      </c>
      <c r="C22" s="396"/>
    </row>
    <row r="23" spans="1:3">
      <c r="A23" s="368" t="s">
        <v>455</v>
      </c>
      <c r="B23" s="420" t="s">
        <v>451</v>
      </c>
      <c r="C23" s="396"/>
    </row>
    <row r="24" spans="1:3">
      <c r="A24" s="368" t="s">
        <v>456</v>
      </c>
      <c r="B24" s="420" t="s">
        <v>451</v>
      </c>
      <c r="C24" s="396"/>
    </row>
    <row r="25" spans="1:3">
      <c r="A25" s="368" t="s">
        <v>457</v>
      </c>
      <c r="B25" s="422" t="s">
        <v>451</v>
      </c>
      <c r="C25" s="396"/>
    </row>
    <row r="26" spans="1:3">
      <c r="A26" s="368" t="s">
        <v>458</v>
      </c>
      <c r="B26" s="422" t="s">
        <v>459</v>
      </c>
      <c r="C26" s="396"/>
    </row>
    <row r="27" spans="1:3">
      <c r="A27" s="368" t="s">
        <v>460</v>
      </c>
      <c r="B27" s="422" t="s">
        <v>451</v>
      </c>
      <c r="C27" s="396"/>
    </row>
    <row r="28" spans="1:3">
      <c r="A28" s="368" t="s">
        <v>461</v>
      </c>
      <c r="B28" s="420" t="s">
        <v>451</v>
      </c>
      <c r="C28" s="396"/>
    </row>
    <row r="29" spans="1:3">
      <c r="A29" s="368" t="s">
        <v>462</v>
      </c>
      <c r="B29" s="420" t="s">
        <v>451</v>
      </c>
      <c r="C29" s="396"/>
    </row>
    <row r="30" spans="1:3">
      <c r="A30" s="368" t="s">
        <v>463</v>
      </c>
      <c r="B30" s="420" t="s">
        <v>451</v>
      </c>
      <c r="C30" s="396"/>
    </row>
    <row r="31" spans="1:3" ht="23.25">
      <c r="A31" s="402" t="s">
        <v>464</v>
      </c>
      <c r="B31" s="422" t="s">
        <v>391</v>
      </c>
      <c r="C31" s="396"/>
    </row>
    <row r="32" spans="1:3">
      <c r="A32" s="368" t="s">
        <v>465</v>
      </c>
      <c r="B32" s="422" t="s">
        <v>375</v>
      </c>
      <c r="C32" s="396"/>
    </row>
    <row r="33" spans="1:2">
      <c r="A33" s="381" t="s">
        <v>466</v>
      </c>
      <c r="B33" s="421">
        <v>10</v>
      </c>
    </row>
    <row r="34" spans="1:2">
      <c r="A34" s="381" t="s">
        <v>467</v>
      </c>
      <c r="B34" s="421">
        <v>5</v>
      </c>
    </row>
  </sheetData>
  <sheetProtection algorithmName="SHA-512" hashValue="Hx+hGYQp+6/FNm6qItU/ghgNc/5GAMNrV92LQPgXD1uQXBy+VYP+ke5UPgr6cuFcXM2GytbNJRZIIy9tfvjXIg==" saltValue="moIAtfoJEzMPvUz9mUrGHw==" spinCount="100000" sheet="1" objects="1" scenarios="1" formatCells="0" formatColumns="0" formatRows="0"/>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51EA7-6FB6-428D-A72D-6D15BE0162AA}">
  <dimension ref="A1:D30"/>
  <sheetViews>
    <sheetView workbookViewId="0"/>
  </sheetViews>
  <sheetFormatPr defaultRowHeight="15"/>
  <cols>
    <col min="1" max="1" width="36.42578125" style="381" bestFit="1" customWidth="1"/>
    <col min="2" max="2" width="8.7109375" style="382" bestFit="1" customWidth="1"/>
    <col min="3" max="3" width="11.28515625" style="382" bestFit="1" customWidth="1"/>
    <col min="4" max="5" width="9.140625" style="371"/>
    <col min="6" max="6" width="0" style="371" hidden="1" customWidth="1"/>
    <col min="7" max="16384" width="9.140625" style="371"/>
  </cols>
  <sheetData>
    <row r="1" spans="1:4">
      <c r="A1" s="368" t="s">
        <v>4</v>
      </c>
      <c r="B1" s="369" t="s">
        <v>304</v>
      </c>
      <c r="C1" s="369" t="s">
        <v>305</v>
      </c>
      <c r="D1" s="370"/>
    </row>
    <row r="2" spans="1:4">
      <c r="A2" s="372" t="s">
        <v>306</v>
      </c>
      <c r="B2" s="373"/>
      <c r="C2" s="373"/>
      <c r="D2" s="370"/>
    </row>
    <row r="3" spans="1:4">
      <c r="A3" s="374" t="s">
        <v>142</v>
      </c>
      <c r="B3" s="375">
        <f>0</f>
        <v>0</v>
      </c>
      <c r="C3" s="375"/>
      <c r="D3" s="370"/>
    </row>
    <row r="4" spans="1:4">
      <c r="A4" s="374" t="s">
        <v>307</v>
      </c>
      <c r="B4" s="375">
        <f>B3 * 'EL-Parametry'!B16 / 100</f>
        <v>0</v>
      </c>
      <c r="C4" s="375">
        <f>B3 * 'EL-Parametry'!B17 / 100</f>
        <v>0</v>
      </c>
      <c r="D4" s="370"/>
    </row>
    <row r="5" spans="1:4">
      <c r="A5" s="374" t="s">
        <v>308</v>
      </c>
      <c r="B5" s="375"/>
      <c r="C5" s="375">
        <f>('EL-Rozpočet'!F54) + 0</f>
        <v>0</v>
      </c>
      <c r="D5" s="370"/>
    </row>
    <row r="6" spans="1:4">
      <c r="A6" s="374" t="s">
        <v>309</v>
      </c>
      <c r="B6" s="375"/>
      <c r="C6" s="375">
        <f>0 + ('EL-Rozpočet'!H54) + 0</f>
        <v>0</v>
      </c>
      <c r="D6" s="370"/>
    </row>
    <row r="7" spans="1:4">
      <c r="A7" s="376" t="s">
        <v>310</v>
      </c>
      <c r="B7" s="377">
        <f>B3 + B4</f>
        <v>0</v>
      </c>
      <c r="C7" s="377">
        <f>C3 + C4 + C5 + C6</f>
        <v>0</v>
      </c>
      <c r="D7" s="370"/>
    </row>
    <row r="8" spans="1:4">
      <c r="A8" s="374" t="s">
        <v>311</v>
      </c>
      <c r="B8" s="375"/>
      <c r="C8" s="375">
        <f>(C5 + C6) * 'EL-Parametry'!B18 / 100</f>
        <v>0</v>
      </c>
      <c r="D8" s="370"/>
    </row>
    <row r="9" spans="1:4">
      <c r="A9" s="374" t="s">
        <v>312</v>
      </c>
      <c r="B9" s="375"/>
      <c r="C9" s="375">
        <f>0 + 0</f>
        <v>0</v>
      </c>
      <c r="D9" s="370"/>
    </row>
    <row r="10" spans="1:4">
      <c r="A10" s="374" t="s">
        <v>313</v>
      </c>
      <c r="B10" s="375"/>
      <c r="C10" s="375">
        <f>0 + 0</f>
        <v>0</v>
      </c>
      <c r="D10" s="370"/>
    </row>
    <row r="11" spans="1:4">
      <c r="A11" s="374" t="s">
        <v>314</v>
      </c>
      <c r="B11" s="375"/>
      <c r="C11" s="375">
        <f>(C9 + C10) * 'EL-Parametry'!B19 / 100</f>
        <v>0</v>
      </c>
      <c r="D11" s="370"/>
    </row>
    <row r="12" spans="1:4">
      <c r="A12" s="376" t="s">
        <v>315</v>
      </c>
      <c r="B12" s="377">
        <f>B7</f>
        <v>0</v>
      </c>
      <c r="C12" s="377">
        <f>C7 + C8 + C9 + C10 + C11</f>
        <v>0</v>
      </c>
      <c r="D12" s="370"/>
    </row>
    <row r="13" spans="1:4">
      <c r="A13" s="374" t="s">
        <v>316</v>
      </c>
      <c r="B13" s="375"/>
      <c r="C13" s="375">
        <f>(B12 + C12) * 'EL-Parametry'!B21 / 100</f>
        <v>0</v>
      </c>
      <c r="D13" s="370"/>
    </row>
    <row r="14" spans="1:4">
      <c r="A14" s="374" t="s">
        <v>317</v>
      </c>
      <c r="B14" s="375"/>
      <c r="C14" s="375">
        <f>(B7 + C7) * 'EL-Parametry'!B22 / 100</f>
        <v>0</v>
      </c>
      <c r="D14" s="370"/>
    </row>
    <row r="15" spans="1:4">
      <c r="A15" s="372" t="s">
        <v>318</v>
      </c>
      <c r="B15" s="373"/>
      <c r="C15" s="373">
        <f>B12 + C12 + C13 + C14</f>
        <v>0</v>
      </c>
      <c r="D15" s="370"/>
    </row>
    <row r="16" spans="1:4">
      <c r="A16" s="374" t="s">
        <v>79</v>
      </c>
      <c r="B16" s="375"/>
      <c r="C16" s="375"/>
      <c r="D16" s="370"/>
    </row>
    <row r="17" spans="1:4">
      <c r="A17" s="372" t="s">
        <v>319</v>
      </c>
      <c r="B17" s="373"/>
      <c r="C17" s="373"/>
      <c r="D17" s="370"/>
    </row>
    <row r="18" spans="1:4">
      <c r="A18" s="374" t="s">
        <v>320</v>
      </c>
      <c r="B18" s="375"/>
      <c r="C18" s="375">
        <f>(B12 + C12) * 'EL-Parametry'!B20 / 100</f>
        <v>0</v>
      </c>
      <c r="D18" s="370"/>
    </row>
    <row r="19" spans="1:4">
      <c r="A19" s="374" t="s">
        <v>321</v>
      </c>
      <c r="B19" s="375"/>
      <c r="C19" s="375">
        <f>C12 * 'EL-Parametry'!B23 / 100</f>
        <v>0</v>
      </c>
      <c r="D19" s="370"/>
    </row>
    <row r="20" spans="1:4">
      <c r="A20" s="374" t="s">
        <v>322</v>
      </c>
      <c r="B20" s="375"/>
      <c r="C20" s="375">
        <f>C12 * 'EL-Parametry'!B24 / 100</f>
        <v>0</v>
      </c>
      <c r="D20" s="370"/>
    </row>
    <row r="21" spans="1:4">
      <c r="A21" s="372" t="s">
        <v>323</v>
      </c>
      <c r="B21" s="373"/>
      <c r="C21" s="373">
        <f>C19 + C20 + C18</f>
        <v>0</v>
      </c>
      <c r="D21" s="370"/>
    </row>
    <row r="22" spans="1:4">
      <c r="A22" s="374" t="s">
        <v>324</v>
      </c>
      <c r="B22" s="375"/>
      <c r="C22" s="375">
        <f>'EL-Parametry'!B25 * 'EL-Parametry'!B28 * (C15 * 'EL-Parametry'!B27)^'EL-Parametry'!B26</f>
        <v>0</v>
      </c>
      <c r="D22" s="370"/>
    </row>
    <row r="23" spans="1:4">
      <c r="A23" s="374" t="s">
        <v>79</v>
      </c>
      <c r="B23" s="375"/>
      <c r="C23" s="375"/>
      <c r="D23" s="370"/>
    </row>
    <row r="24" spans="1:4">
      <c r="A24" s="378" t="s">
        <v>325</v>
      </c>
      <c r="B24" s="379"/>
      <c r="C24" s="379">
        <f>C15 + C21 + C22</f>
        <v>0</v>
      </c>
      <c r="D24" s="370"/>
    </row>
    <row r="25" spans="1:4">
      <c r="A25" s="374" t="s">
        <v>326</v>
      </c>
      <c r="B25" s="375">
        <f>(SUM('EL-Rozpočet'!F8:F53)) + (SUM('EL-Rozpočet'!H8:H52)) + B4 + C4 + C8 + C11 + C13 + C14 + C21 + C22</f>
        <v>0</v>
      </c>
      <c r="C25" s="375">
        <f>B25 * 'EL-Parametry'!B31 / 100</f>
        <v>0</v>
      </c>
      <c r="D25" s="370"/>
    </row>
    <row r="26" spans="1:4">
      <c r="A26" s="374" t="s">
        <v>327</v>
      </c>
      <c r="B26" s="375">
        <f>(SUM('EL-Rozpočet'!F8,'EL-Rozpočet'!F14,'EL-Rozpočet'!F17,'EL-Rozpočet'!F19,'EL-Rozpočet'!F21,'EL-Rozpočet'!F25,'EL-Rozpočet'!F29,'EL-Rozpočet'!F32,'EL-Rozpočet'!F35,'EL-Rozpočet'!F37,'EL-Rozpočet'!F41,'EL-Rozpočet'!F45,'EL-Rozpočet'!F47,'EL-Rozpočet'!F50:F52)) + (SUM('EL-Rozpočet'!H8,'EL-Rozpočet'!H14,'EL-Rozpočet'!H17,'EL-Rozpočet'!H19,'EL-Rozpočet'!H21,'EL-Rozpočet'!H25,'EL-Rozpočet'!H29,'EL-Rozpočet'!H32,'EL-Rozpočet'!H35,'EL-Rozpočet'!H37,'EL-Rozpočet'!H41,'EL-Rozpočet'!H45,'EL-Rozpočet'!H47,'EL-Rozpočet'!H50:H52))</f>
        <v>0</v>
      </c>
      <c r="C26" s="375">
        <f>B26 * 'EL-Parametry'!B32 / 100</f>
        <v>0</v>
      </c>
      <c r="D26" s="370"/>
    </row>
    <row r="27" spans="1:4">
      <c r="A27" s="378" t="s">
        <v>328</v>
      </c>
      <c r="B27" s="379"/>
      <c r="C27" s="379">
        <f>C24 + C25 + C26</f>
        <v>0</v>
      </c>
      <c r="D27" s="370"/>
    </row>
    <row r="28" spans="1:4">
      <c r="A28" s="374" t="s">
        <v>79</v>
      </c>
      <c r="B28" s="375"/>
      <c r="C28" s="375"/>
      <c r="D28" s="370"/>
    </row>
    <row r="29" spans="1:4">
      <c r="A29" s="372" t="s">
        <v>329</v>
      </c>
      <c r="B29" s="380" t="s">
        <v>330</v>
      </c>
      <c r="C29" s="380" t="s">
        <v>143</v>
      </c>
      <c r="D29" s="370"/>
    </row>
    <row r="30" spans="1:4">
      <c r="A30" s="374" t="s">
        <v>50</v>
      </c>
      <c r="B30" s="375">
        <f>('EL-Rozpočet'!F54)</f>
        <v>0</v>
      </c>
      <c r="C30" s="375">
        <f>('EL-Rozpočet'!H54)</f>
        <v>0</v>
      </c>
      <c r="D30" s="370"/>
    </row>
  </sheetData>
  <sheetProtection algorithmName="SHA-512" hashValue="o6PrX+jlinO2JpayWZT9S4SpPW2h8vIKt8zPSjKOl3AOkRozNBQqb+z57k+/9GaUua92EVe6O4OGMO4GYRmYRQ==" saltValue="J5h7nyVj6Wq58La1whwiAA==" spinCount="100000" sheet="1" objects="1" scenarios="1" formatCells="0" formatColumns="0" formatRows="0"/>
  <pageMargins left="0.99" right="0.70866141732283472" top="1.75" bottom="0.78740157480314965" header="0.6" footer="0.31496062992125984"/>
  <pageSetup paperSize="9" orientation="portrait" r:id="rId1"/>
  <headerFooter>
    <oddHeader>&amp;LMENDELOVA UNIVERZITA V BRNĚ
ODVĚTRÁNÍ SOC. ZAŘÍZENÍ V OBJ. Q
&amp;"Arial CE,Tučné"ELEKTROINSTALACE
REKAPITULACE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52816-D5F2-410B-AE53-716089531CF8}">
  <sheetPr>
    <pageSetUpPr fitToPage="1"/>
  </sheetPr>
  <dimension ref="A1:L54"/>
  <sheetViews>
    <sheetView workbookViewId="0"/>
  </sheetViews>
  <sheetFormatPr defaultRowHeight="15"/>
  <cols>
    <col min="1" max="1" width="5.5703125" style="381" bestFit="1" customWidth="1"/>
    <col min="2" max="2" width="58.7109375" style="381" customWidth="1"/>
    <col min="3" max="3" width="3.5703125" style="381" bestFit="1" customWidth="1"/>
    <col min="4" max="4" width="5.7109375" style="382" bestFit="1" customWidth="1"/>
    <col min="5" max="5" width="7" style="394" bestFit="1" customWidth="1"/>
    <col min="6" max="6" width="11.42578125" style="382" bestFit="1" customWidth="1"/>
    <col min="7" max="7" width="6" style="394" bestFit="1" customWidth="1"/>
    <col min="8" max="8" width="11.140625" style="382" bestFit="1" customWidth="1"/>
    <col min="9" max="9" width="11.28515625" style="382" bestFit="1" customWidth="1"/>
    <col min="10" max="11" width="9.140625" style="371"/>
    <col min="12" max="12" width="10" style="371" hidden="1" customWidth="1"/>
    <col min="13" max="16384" width="9.140625" style="371"/>
  </cols>
  <sheetData>
    <row r="1" spans="1:12">
      <c r="A1" s="368" t="s">
        <v>331</v>
      </c>
      <c r="B1" s="368" t="s">
        <v>4</v>
      </c>
      <c r="C1" s="368" t="s">
        <v>332</v>
      </c>
      <c r="D1" s="369" t="s">
        <v>333</v>
      </c>
      <c r="E1" s="383" t="s">
        <v>330</v>
      </c>
      <c r="F1" s="369" t="s">
        <v>334</v>
      </c>
      <c r="G1" s="383" t="s">
        <v>143</v>
      </c>
      <c r="H1" s="369" t="s">
        <v>335</v>
      </c>
      <c r="I1" s="369" t="s">
        <v>1</v>
      </c>
      <c r="J1" s="370"/>
      <c r="K1" s="370"/>
      <c r="L1" s="371">
        <f>'EL-Parametry'!B33/100*F9+'EL-Parametry'!B33/100*F10+'EL-Parametry'!B33/100*F11+'EL-Parametry'!B33/100*F12+'EL-Parametry'!B33/100*F13+'EL-Parametry'!B33/100*F15+'EL-Parametry'!B33/100*F16+'EL-Parametry'!B34/100*F18+'EL-Parametry'!B33/100*F20+'EL-Parametry'!B33/100*F22+'EL-Parametry'!B33/100*F23+'EL-Parametry'!B33/100*F24+'EL-Parametry'!B33/100*F26+'EL-Parametry'!B33/100*F27+'EL-Parametry'!B33/100*F28+'EL-Parametry'!B33/100*F30+'EL-Parametry'!B33/100*F31+'EL-Parametry'!B33/100*F33+'EL-Parametry'!B33/100*F34+'EL-Parametry'!B33/100*F36+'EL-Parametry'!B34/100*F38+'EL-Parametry'!B33/100*F39+'EL-Parametry'!B33/100*F40</f>
        <v>0</v>
      </c>
    </row>
    <row r="2" spans="1:12">
      <c r="A2" s="384" t="s">
        <v>79</v>
      </c>
      <c r="B2" s="384" t="s">
        <v>336</v>
      </c>
      <c r="C2" s="384" t="s">
        <v>79</v>
      </c>
      <c r="D2" s="385"/>
      <c r="E2" s="386"/>
      <c r="F2" s="385"/>
      <c r="G2" s="386"/>
      <c r="H2" s="385"/>
      <c r="I2" s="385"/>
      <c r="J2" s="370"/>
      <c r="K2" s="370"/>
    </row>
    <row r="3" spans="1:12" ht="36.75">
      <c r="A3" s="384" t="s">
        <v>79</v>
      </c>
      <c r="B3" s="387" t="s">
        <v>337</v>
      </c>
      <c r="C3" s="384" t="s">
        <v>79</v>
      </c>
      <c r="D3" s="385"/>
      <c r="E3" s="386"/>
      <c r="F3" s="385"/>
      <c r="G3" s="386"/>
      <c r="H3" s="385"/>
      <c r="I3" s="385"/>
      <c r="J3" s="370"/>
      <c r="K3" s="370"/>
    </row>
    <row r="4" spans="1:12" ht="24.75">
      <c r="A4" s="384" t="s">
        <v>79</v>
      </c>
      <c r="B4" s="387" t="s">
        <v>338</v>
      </c>
      <c r="C4" s="384" t="s">
        <v>79</v>
      </c>
      <c r="D4" s="385"/>
      <c r="E4" s="386"/>
      <c r="F4" s="385"/>
      <c r="G4" s="386"/>
      <c r="H4" s="385"/>
      <c r="I4" s="385"/>
      <c r="J4" s="370"/>
      <c r="K4" s="370"/>
    </row>
    <row r="5" spans="1:12" ht="48.75">
      <c r="A5" s="384" t="s">
        <v>79</v>
      </c>
      <c r="B5" s="387" t="s">
        <v>339</v>
      </c>
      <c r="C5" s="384" t="s">
        <v>79</v>
      </c>
      <c r="D5" s="385"/>
      <c r="E5" s="386"/>
      <c r="F5" s="385"/>
      <c r="G5" s="386"/>
      <c r="H5" s="385"/>
      <c r="I5" s="385"/>
      <c r="J5" s="370"/>
      <c r="K5" s="370"/>
    </row>
    <row r="6" spans="1:12" ht="48.75">
      <c r="A6" s="384" t="s">
        <v>79</v>
      </c>
      <c r="B6" s="387" t="s">
        <v>340</v>
      </c>
      <c r="C6" s="384" t="s">
        <v>79</v>
      </c>
      <c r="D6" s="385"/>
      <c r="E6" s="386"/>
      <c r="F6" s="385"/>
      <c r="G6" s="386"/>
      <c r="H6" s="385"/>
      <c r="I6" s="385"/>
      <c r="J6" s="370"/>
      <c r="K6" s="370"/>
    </row>
    <row r="7" spans="1:12">
      <c r="A7" s="378" t="s">
        <v>79</v>
      </c>
      <c r="B7" s="378" t="s">
        <v>50</v>
      </c>
      <c r="C7" s="378" t="s">
        <v>79</v>
      </c>
      <c r="D7" s="379"/>
      <c r="E7" s="388"/>
      <c r="F7" s="379"/>
      <c r="G7" s="388"/>
      <c r="H7" s="379"/>
      <c r="I7" s="379"/>
      <c r="J7" s="370"/>
      <c r="K7" s="370"/>
    </row>
    <row r="8" spans="1:12">
      <c r="A8" s="384" t="s">
        <v>79</v>
      </c>
      <c r="B8" s="384" t="s">
        <v>341</v>
      </c>
      <c r="C8" s="384" t="s">
        <v>79</v>
      </c>
      <c r="D8" s="385"/>
      <c r="E8" s="386"/>
      <c r="F8" s="385"/>
      <c r="G8" s="386"/>
      <c r="H8" s="385"/>
      <c r="I8" s="385"/>
      <c r="J8" s="370"/>
      <c r="K8" s="370"/>
    </row>
    <row r="9" spans="1:12">
      <c r="A9" s="374" t="s">
        <v>342</v>
      </c>
      <c r="B9" s="374" t="s">
        <v>343</v>
      </c>
      <c r="C9" s="374" t="s">
        <v>176</v>
      </c>
      <c r="D9" s="375">
        <v>30</v>
      </c>
      <c r="E9" s="389"/>
      <c r="F9" s="375">
        <f>D9*E9</f>
        <v>0</v>
      </c>
      <c r="G9" s="389"/>
      <c r="H9" s="375">
        <f>D9*G9</f>
        <v>0</v>
      </c>
      <c r="I9" s="375">
        <f>F9+H9</f>
        <v>0</v>
      </c>
      <c r="J9" s="370"/>
      <c r="K9" s="370"/>
    </row>
    <row r="10" spans="1:12">
      <c r="A10" s="374" t="s">
        <v>344</v>
      </c>
      <c r="B10" s="374" t="s">
        <v>345</v>
      </c>
      <c r="C10" s="374" t="s">
        <v>176</v>
      </c>
      <c r="D10" s="375">
        <v>8</v>
      </c>
      <c r="E10" s="389"/>
      <c r="F10" s="375">
        <f>D10*E10</f>
        <v>0</v>
      </c>
      <c r="G10" s="389"/>
      <c r="H10" s="375">
        <f>D10*G10</f>
        <v>0</v>
      </c>
      <c r="I10" s="375">
        <f>F10+H10</f>
        <v>0</v>
      </c>
      <c r="J10" s="370"/>
      <c r="K10" s="370"/>
    </row>
    <row r="11" spans="1:12">
      <c r="A11" s="374" t="s">
        <v>346</v>
      </c>
      <c r="B11" s="374" t="s">
        <v>473</v>
      </c>
      <c r="C11" s="374" t="s">
        <v>176</v>
      </c>
      <c r="D11" s="375">
        <v>31</v>
      </c>
      <c r="E11" s="389"/>
      <c r="F11" s="375">
        <f>D11*E11</f>
        <v>0</v>
      </c>
      <c r="G11" s="389"/>
      <c r="H11" s="375">
        <f>D11*G11</f>
        <v>0</v>
      </c>
      <c r="I11" s="375">
        <f>F11+H11</f>
        <v>0</v>
      </c>
      <c r="J11" s="370"/>
      <c r="K11" s="370"/>
    </row>
    <row r="12" spans="1:12">
      <c r="A12" s="374" t="s">
        <v>347</v>
      </c>
      <c r="B12" s="374" t="s">
        <v>348</v>
      </c>
      <c r="C12" s="374" t="s">
        <v>176</v>
      </c>
      <c r="D12" s="375">
        <v>6</v>
      </c>
      <c r="E12" s="389"/>
      <c r="F12" s="375">
        <f>D12*E12</f>
        <v>0</v>
      </c>
      <c r="G12" s="389"/>
      <c r="H12" s="375">
        <f>D12*G12</f>
        <v>0</v>
      </c>
      <c r="I12" s="375">
        <f>F12+H12</f>
        <v>0</v>
      </c>
      <c r="J12" s="370"/>
      <c r="K12" s="370"/>
    </row>
    <row r="13" spans="1:12">
      <c r="A13" s="374" t="s">
        <v>349</v>
      </c>
      <c r="B13" s="374" t="s">
        <v>350</v>
      </c>
      <c r="C13" s="374" t="s">
        <v>69</v>
      </c>
      <c r="D13" s="375">
        <v>6</v>
      </c>
      <c r="E13" s="389"/>
      <c r="F13" s="375">
        <f>D13*E13</f>
        <v>0</v>
      </c>
      <c r="G13" s="389"/>
      <c r="H13" s="375">
        <f>D13*G13</f>
        <v>0</v>
      </c>
      <c r="I13" s="375">
        <f>F13+H13</f>
        <v>0</v>
      </c>
      <c r="J13" s="370"/>
      <c r="K13" s="370"/>
    </row>
    <row r="14" spans="1:12">
      <c r="A14" s="384" t="s">
        <v>79</v>
      </c>
      <c r="B14" s="384" t="s">
        <v>351</v>
      </c>
      <c r="C14" s="384" t="s">
        <v>79</v>
      </c>
      <c r="D14" s="385"/>
      <c r="E14" s="386"/>
      <c r="F14" s="385"/>
      <c r="G14" s="386"/>
      <c r="H14" s="385"/>
      <c r="I14" s="385"/>
      <c r="J14" s="370"/>
      <c r="K14" s="370"/>
    </row>
    <row r="15" spans="1:12">
      <c r="A15" s="374" t="s">
        <v>352</v>
      </c>
      <c r="B15" s="374" t="s">
        <v>353</v>
      </c>
      <c r="C15" s="374" t="s">
        <v>354</v>
      </c>
      <c r="D15" s="375">
        <v>52</v>
      </c>
      <c r="E15" s="389"/>
      <c r="F15" s="375">
        <f>D15*E15</f>
        <v>0</v>
      </c>
      <c r="G15" s="389"/>
      <c r="H15" s="375">
        <f>D15*G15</f>
        <v>0</v>
      </c>
      <c r="I15" s="375">
        <f>F15+H15</f>
        <v>0</v>
      </c>
      <c r="J15" s="370"/>
      <c r="K15" s="370"/>
    </row>
    <row r="16" spans="1:12">
      <c r="A16" s="374" t="s">
        <v>355</v>
      </c>
      <c r="B16" s="374" t="s">
        <v>356</v>
      </c>
      <c r="C16" s="374" t="s">
        <v>354</v>
      </c>
      <c r="D16" s="375">
        <v>5</v>
      </c>
      <c r="E16" s="389"/>
      <c r="F16" s="375">
        <f>D16*E16</f>
        <v>0</v>
      </c>
      <c r="G16" s="389"/>
      <c r="H16" s="375">
        <f>D16*G16</f>
        <v>0</v>
      </c>
      <c r="I16" s="375">
        <f>F16+H16</f>
        <v>0</v>
      </c>
      <c r="J16" s="370"/>
      <c r="K16" s="370"/>
    </row>
    <row r="17" spans="1:11">
      <c r="A17" s="384" t="s">
        <v>79</v>
      </c>
      <c r="B17" s="384" t="s">
        <v>357</v>
      </c>
      <c r="C17" s="384" t="s">
        <v>79</v>
      </c>
      <c r="D17" s="385"/>
      <c r="E17" s="386"/>
      <c r="F17" s="385"/>
      <c r="G17" s="386"/>
      <c r="H17" s="385"/>
      <c r="I17" s="385"/>
      <c r="J17" s="370"/>
      <c r="K17" s="370"/>
    </row>
    <row r="18" spans="1:11">
      <c r="A18" s="374" t="s">
        <v>358</v>
      </c>
      <c r="B18" s="374" t="s">
        <v>359</v>
      </c>
      <c r="C18" s="374" t="s">
        <v>176</v>
      </c>
      <c r="D18" s="375">
        <v>30</v>
      </c>
      <c r="E18" s="389"/>
      <c r="F18" s="375">
        <f>D18*E18</f>
        <v>0</v>
      </c>
      <c r="G18" s="389"/>
      <c r="H18" s="375">
        <f>D18*G18</f>
        <v>0</v>
      </c>
      <c r="I18" s="375">
        <f>F18+H18</f>
        <v>0</v>
      </c>
      <c r="J18" s="370"/>
      <c r="K18" s="370"/>
    </row>
    <row r="19" spans="1:11">
      <c r="A19" s="384" t="s">
        <v>79</v>
      </c>
      <c r="B19" s="384" t="s">
        <v>360</v>
      </c>
      <c r="C19" s="384" t="s">
        <v>79</v>
      </c>
      <c r="D19" s="385"/>
      <c r="E19" s="386"/>
      <c r="F19" s="385"/>
      <c r="G19" s="386"/>
      <c r="H19" s="385"/>
      <c r="I19" s="385"/>
      <c r="J19" s="370"/>
      <c r="K19" s="370"/>
    </row>
    <row r="20" spans="1:11">
      <c r="A20" s="374" t="s">
        <v>361</v>
      </c>
      <c r="B20" s="374" t="s">
        <v>362</v>
      </c>
      <c r="C20" s="374" t="s">
        <v>176</v>
      </c>
      <c r="D20" s="375">
        <v>36</v>
      </c>
      <c r="E20" s="389"/>
      <c r="F20" s="375">
        <f>D20*E20</f>
        <v>0</v>
      </c>
      <c r="G20" s="389"/>
      <c r="H20" s="375">
        <f>D20*G20</f>
        <v>0</v>
      </c>
      <c r="I20" s="375">
        <f>F20+H20</f>
        <v>0</v>
      </c>
      <c r="J20" s="370"/>
      <c r="K20" s="370"/>
    </row>
    <row r="21" spans="1:11">
      <c r="A21" s="384" t="s">
        <v>79</v>
      </c>
      <c r="B21" s="384" t="s">
        <v>363</v>
      </c>
      <c r="C21" s="384" t="s">
        <v>79</v>
      </c>
      <c r="D21" s="385"/>
      <c r="E21" s="386"/>
      <c r="F21" s="385"/>
      <c r="G21" s="386"/>
      <c r="H21" s="385"/>
      <c r="I21" s="385"/>
      <c r="J21" s="370"/>
      <c r="K21" s="370"/>
    </row>
    <row r="22" spans="1:11">
      <c r="A22" s="374" t="s">
        <v>364</v>
      </c>
      <c r="B22" s="374" t="s">
        <v>365</v>
      </c>
      <c r="C22" s="374" t="s">
        <v>176</v>
      </c>
      <c r="D22" s="375">
        <v>7</v>
      </c>
      <c r="E22" s="389"/>
      <c r="F22" s="375">
        <f>D22*E22</f>
        <v>0</v>
      </c>
      <c r="G22" s="389"/>
      <c r="H22" s="375">
        <f>D22*G22</f>
        <v>0</v>
      </c>
      <c r="I22" s="375">
        <f>F22+H22</f>
        <v>0</v>
      </c>
      <c r="J22" s="370"/>
      <c r="K22" s="370"/>
    </row>
    <row r="23" spans="1:11">
      <c r="A23" s="374" t="s">
        <v>366</v>
      </c>
      <c r="B23" s="374" t="s">
        <v>367</v>
      </c>
      <c r="C23" s="374" t="s">
        <v>176</v>
      </c>
      <c r="D23" s="375">
        <v>36</v>
      </c>
      <c r="E23" s="389"/>
      <c r="F23" s="375">
        <f>D23*E23</f>
        <v>0</v>
      </c>
      <c r="G23" s="389"/>
      <c r="H23" s="375">
        <f>D23*G23</f>
        <v>0</v>
      </c>
      <c r="I23" s="375">
        <f>F23+H23</f>
        <v>0</v>
      </c>
      <c r="J23" s="370"/>
      <c r="K23" s="370"/>
    </row>
    <row r="24" spans="1:11">
      <c r="A24" s="374" t="s">
        <v>368</v>
      </c>
      <c r="B24" s="374" t="s">
        <v>369</v>
      </c>
      <c r="C24" s="374" t="s">
        <v>176</v>
      </c>
      <c r="D24" s="375">
        <v>2</v>
      </c>
      <c r="E24" s="389"/>
      <c r="F24" s="375">
        <f>D24*E24</f>
        <v>0</v>
      </c>
      <c r="G24" s="389"/>
      <c r="H24" s="375">
        <f>D24*G24</f>
        <v>0</v>
      </c>
      <c r="I24" s="375">
        <f>F24+H24</f>
        <v>0</v>
      </c>
      <c r="J24" s="370"/>
      <c r="K24" s="370"/>
    </row>
    <row r="25" spans="1:11">
      <c r="A25" s="384" t="s">
        <v>79</v>
      </c>
      <c r="B25" s="384" t="s">
        <v>370</v>
      </c>
      <c r="C25" s="384" t="s">
        <v>79</v>
      </c>
      <c r="D25" s="385"/>
      <c r="E25" s="386"/>
      <c r="F25" s="385"/>
      <c r="G25" s="386"/>
      <c r="H25" s="385"/>
      <c r="I25" s="385"/>
      <c r="J25" s="370"/>
      <c r="K25" s="370"/>
    </row>
    <row r="26" spans="1:11">
      <c r="A26" s="374" t="s">
        <v>371</v>
      </c>
      <c r="B26" s="374" t="s">
        <v>372</v>
      </c>
      <c r="C26" s="374" t="s">
        <v>354</v>
      </c>
      <c r="D26" s="375">
        <v>20</v>
      </c>
      <c r="E26" s="389"/>
      <c r="F26" s="375">
        <f>D26*E26</f>
        <v>0</v>
      </c>
      <c r="G26" s="389"/>
      <c r="H26" s="375">
        <f>D26*G26</f>
        <v>0</v>
      </c>
      <c r="I26" s="375">
        <f>F26+H26</f>
        <v>0</v>
      </c>
      <c r="J26" s="370"/>
      <c r="K26" s="370"/>
    </row>
    <row r="27" spans="1:11">
      <c r="A27" s="374" t="s">
        <v>373</v>
      </c>
      <c r="B27" s="374" t="s">
        <v>374</v>
      </c>
      <c r="C27" s="374" t="s">
        <v>354</v>
      </c>
      <c r="D27" s="375">
        <v>140</v>
      </c>
      <c r="E27" s="389"/>
      <c r="F27" s="375">
        <f>D27*E27</f>
        <v>0</v>
      </c>
      <c r="G27" s="389"/>
      <c r="H27" s="375">
        <f>D27*G27</f>
        <v>0</v>
      </c>
      <c r="I27" s="375">
        <f>F27+H27</f>
        <v>0</v>
      </c>
      <c r="J27" s="370"/>
      <c r="K27" s="370"/>
    </row>
    <row r="28" spans="1:11">
      <c r="A28" s="374" t="s">
        <v>375</v>
      </c>
      <c r="B28" s="374" t="s">
        <v>376</v>
      </c>
      <c r="C28" s="374" t="s">
        <v>354</v>
      </c>
      <c r="D28" s="375">
        <v>20</v>
      </c>
      <c r="E28" s="389"/>
      <c r="F28" s="375">
        <f>D28*E28</f>
        <v>0</v>
      </c>
      <c r="G28" s="389"/>
      <c r="H28" s="375">
        <f>D28*G28</f>
        <v>0</v>
      </c>
      <c r="I28" s="375">
        <f>F28+H28</f>
        <v>0</v>
      </c>
      <c r="J28" s="370"/>
      <c r="K28" s="370"/>
    </row>
    <row r="29" spans="1:11">
      <c r="A29" s="384" t="s">
        <v>79</v>
      </c>
      <c r="B29" s="384" t="s">
        <v>377</v>
      </c>
      <c r="C29" s="384" t="s">
        <v>79</v>
      </c>
      <c r="D29" s="385"/>
      <c r="E29" s="386"/>
      <c r="F29" s="385"/>
      <c r="G29" s="386"/>
      <c r="H29" s="385"/>
      <c r="I29" s="385"/>
      <c r="J29" s="370"/>
      <c r="K29" s="370"/>
    </row>
    <row r="30" spans="1:11">
      <c r="A30" s="374" t="s">
        <v>378</v>
      </c>
      <c r="B30" s="374" t="s">
        <v>379</v>
      </c>
      <c r="C30" s="374" t="s">
        <v>354</v>
      </c>
      <c r="D30" s="375">
        <v>30</v>
      </c>
      <c r="E30" s="389"/>
      <c r="F30" s="375">
        <f>D30*E30</f>
        <v>0</v>
      </c>
      <c r="G30" s="389"/>
      <c r="H30" s="375">
        <f>D30*G30</f>
        <v>0</v>
      </c>
      <c r="I30" s="375">
        <f>F30+H30</f>
        <v>0</v>
      </c>
      <c r="J30" s="370"/>
      <c r="K30" s="370"/>
    </row>
    <row r="31" spans="1:11">
      <c r="A31" s="374" t="s">
        <v>380</v>
      </c>
      <c r="B31" s="374" t="s">
        <v>381</v>
      </c>
      <c r="C31" s="374" t="s">
        <v>176</v>
      </c>
      <c r="D31" s="375">
        <v>60</v>
      </c>
      <c r="E31" s="389"/>
      <c r="F31" s="375">
        <f>D31*E31</f>
        <v>0</v>
      </c>
      <c r="G31" s="389"/>
      <c r="H31" s="375">
        <f>D31*G31</f>
        <v>0</v>
      </c>
      <c r="I31" s="375">
        <f>F31+H31</f>
        <v>0</v>
      </c>
      <c r="J31" s="370"/>
      <c r="K31" s="370"/>
    </row>
    <row r="32" spans="1:11">
      <c r="A32" s="384" t="s">
        <v>79</v>
      </c>
      <c r="B32" s="384" t="s">
        <v>382</v>
      </c>
      <c r="C32" s="384" t="s">
        <v>79</v>
      </c>
      <c r="D32" s="385"/>
      <c r="E32" s="386"/>
      <c r="F32" s="385"/>
      <c r="G32" s="386"/>
      <c r="H32" s="385"/>
      <c r="I32" s="385"/>
      <c r="J32" s="370"/>
      <c r="K32" s="370"/>
    </row>
    <row r="33" spans="1:11">
      <c r="A33" s="374" t="s">
        <v>383</v>
      </c>
      <c r="B33" s="374" t="s">
        <v>384</v>
      </c>
      <c r="C33" s="374" t="s">
        <v>176</v>
      </c>
      <c r="D33" s="375">
        <v>25</v>
      </c>
      <c r="E33" s="389"/>
      <c r="F33" s="375">
        <f>D33*E33</f>
        <v>0</v>
      </c>
      <c r="G33" s="389"/>
      <c r="H33" s="375">
        <f>D33*G33</f>
        <v>0</v>
      </c>
      <c r="I33" s="375">
        <f>F33+H33</f>
        <v>0</v>
      </c>
      <c r="J33" s="370"/>
      <c r="K33" s="370"/>
    </row>
    <row r="34" spans="1:11">
      <c r="A34" s="374" t="s">
        <v>385</v>
      </c>
      <c r="B34" s="374" t="s">
        <v>386</v>
      </c>
      <c r="C34" s="374" t="s">
        <v>176</v>
      </c>
      <c r="D34" s="375">
        <v>36</v>
      </c>
      <c r="E34" s="389"/>
      <c r="F34" s="375">
        <f>D34*E34</f>
        <v>0</v>
      </c>
      <c r="G34" s="389"/>
      <c r="H34" s="375">
        <f>D34*G34</f>
        <v>0</v>
      </c>
      <c r="I34" s="375">
        <f>F34+H34</f>
        <v>0</v>
      </c>
      <c r="J34" s="370"/>
      <c r="K34" s="370"/>
    </row>
    <row r="35" spans="1:11">
      <c r="A35" s="384" t="s">
        <v>79</v>
      </c>
      <c r="B35" s="384" t="s">
        <v>387</v>
      </c>
      <c r="C35" s="384" t="s">
        <v>79</v>
      </c>
      <c r="D35" s="385"/>
      <c r="E35" s="386"/>
      <c r="F35" s="385"/>
      <c r="G35" s="386"/>
      <c r="H35" s="385"/>
      <c r="I35" s="385"/>
      <c r="J35" s="370"/>
      <c r="K35" s="370"/>
    </row>
    <row r="36" spans="1:11">
      <c r="A36" s="374" t="s">
        <v>388</v>
      </c>
      <c r="B36" s="374" t="s">
        <v>389</v>
      </c>
      <c r="C36" s="374" t="s">
        <v>176</v>
      </c>
      <c r="D36" s="375">
        <v>4</v>
      </c>
      <c r="E36" s="389"/>
      <c r="F36" s="375">
        <f>D36*E36</f>
        <v>0</v>
      </c>
      <c r="G36" s="389"/>
      <c r="H36" s="375">
        <f>D36*G36</f>
        <v>0</v>
      </c>
      <c r="I36" s="375">
        <f>F36+H36</f>
        <v>0</v>
      </c>
      <c r="J36" s="370"/>
      <c r="K36" s="370"/>
    </row>
    <row r="37" spans="1:11">
      <c r="A37" s="384" t="s">
        <v>79</v>
      </c>
      <c r="B37" s="384" t="s">
        <v>390</v>
      </c>
      <c r="C37" s="384" t="s">
        <v>79</v>
      </c>
      <c r="D37" s="385"/>
      <c r="E37" s="386"/>
      <c r="F37" s="385"/>
      <c r="G37" s="386"/>
      <c r="H37" s="385"/>
      <c r="I37" s="385"/>
      <c r="J37" s="370"/>
      <c r="K37" s="370"/>
    </row>
    <row r="38" spans="1:11">
      <c r="A38" s="374" t="s">
        <v>391</v>
      </c>
      <c r="B38" s="374" t="s">
        <v>392</v>
      </c>
      <c r="C38" s="374" t="s">
        <v>176</v>
      </c>
      <c r="D38" s="375">
        <v>60</v>
      </c>
      <c r="E38" s="389"/>
      <c r="F38" s="375">
        <f>D38*E38</f>
        <v>0</v>
      </c>
      <c r="G38" s="389"/>
      <c r="H38" s="375">
        <f>D38*G38</f>
        <v>0</v>
      </c>
      <c r="I38" s="375">
        <f>F38+H38</f>
        <v>0</v>
      </c>
      <c r="J38" s="370"/>
      <c r="K38" s="370"/>
    </row>
    <row r="39" spans="1:11">
      <c r="A39" s="374" t="s">
        <v>393</v>
      </c>
      <c r="B39" s="374" t="s">
        <v>394</v>
      </c>
      <c r="C39" s="374" t="s">
        <v>176</v>
      </c>
      <c r="D39" s="375">
        <v>28</v>
      </c>
      <c r="E39" s="389"/>
      <c r="F39" s="375">
        <f>D39*E39</f>
        <v>0</v>
      </c>
      <c r="G39" s="389"/>
      <c r="H39" s="375">
        <f>D39*G39</f>
        <v>0</v>
      </c>
      <c r="I39" s="375">
        <f>F39+H39</f>
        <v>0</v>
      </c>
      <c r="J39" s="370"/>
      <c r="K39" s="370"/>
    </row>
    <row r="40" spans="1:11">
      <c r="A40" s="374" t="s">
        <v>395</v>
      </c>
      <c r="B40" s="374" t="s">
        <v>396</v>
      </c>
      <c r="C40" s="374" t="s">
        <v>176</v>
      </c>
      <c r="D40" s="375">
        <v>34</v>
      </c>
      <c r="E40" s="389"/>
      <c r="F40" s="375">
        <f>D40*E40</f>
        <v>0</v>
      </c>
      <c r="G40" s="389"/>
      <c r="H40" s="375">
        <f>D40*G40</f>
        <v>0</v>
      </c>
      <c r="I40" s="375">
        <f>F40+H40</f>
        <v>0</v>
      </c>
      <c r="J40" s="370"/>
      <c r="K40" s="370"/>
    </row>
    <row r="41" spans="1:11">
      <c r="A41" s="390" t="s">
        <v>79</v>
      </c>
      <c r="B41" s="390" t="s">
        <v>397</v>
      </c>
      <c r="C41" s="390" t="s">
        <v>79</v>
      </c>
      <c r="D41" s="391"/>
      <c r="E41" s="392"/>
      <c r="F41" s="391"/>
      <c r="G41" s="392"/>
      <c r="H41" s="391"/>
      <c r="I41" s="391"/>
      <c r="J41" s="370"/>
      <c r="K41" s="370"/>
    </row>
    <row r="42" spans="1:11">
      <c r="A42" s="374" t="s">
        <v>398</v>
      </c>
      <c r="B42" s="374" t="s">
        <v>399</v>
      </c>
      <c r="C42" s="374" t="s">
        <v>69</v>
      </c>
      <c r="D42" s="375">
        <v>2</v>
      </c>
      <c r="E42" s="389"/>
      <c r="F42" s="375">
        <f>D42*E42</f>
        <v>0</v>
      </c>
      <c r="G42" s="389"/>
      <c r="H42" s="375">
        <f>D42*G42</f>
        <v>0</v>
      </c>
      <c r="I42" s="375">
        <f>F42+H42</f>
        <v>0</v>
      </c>
      <c r="J42" s="370"/>
      <c r="K42" s="370"/>
    </row>
    <row r="43" spans="1:11">
      <c r="A43" s="374" t="s">
        <v>400</v>
      </c>
      <c r="B43" s="374" t="s">
        <v>401</v>
      </c>
      <c r="C43" s="374" t="s">
        <v>69</v>
      </c>
      <c r="D43" s="375">
        <v>12</v>
      </c>
      <c r="E43" s="389"/>
      <c r="F43" s="375">
        <f>D43*E43</f>
        <v>0</v>
      </c>
      <c r="G43" s="389"/>
      <c r="H43" s="375">
        <f>D43*G43</f>
        <v>0</v>
      </c>
      <c r="I43" s="375">
        <f>F43+H43</f>
        <v>0</v>
      </c>
      <c r="J43" s="370"/>
      <c r="K43" s="370"/>
    </row>
    <row r="44" spans="1:11">
      <c r="A44" s="374" t="s">
        <v>402</v>
      </c>
      <c r="B44" s="374" t="s">
        <v>403</v>
      </c>
      <c r="C44" s="374" t="s">
        <v>69</v>
      </c>
      <c r="D44" s="375">
        <v>8</v>
      </c>
      <c r="E44" s="389"/>
      <c r="F44" s="375">
        <f>D44*E44</f>
        <v>0</v>
      </c>
      <c r="G44" s="389"/>
      <c r="H44" s="375">
        <f>D44*G44</f>
        <v>0</v>
      </c>
      <c r="I44" s="375">
        <f>F44+H44</f>
        <v>0</v>
      </c>
      <c r="J44" s="370"/>
      <c r="K44" s="370"/>
    </row>
    <row r="45" spans="1:11">
      <c r="A45" s="384" t="s">
        <v>79</v>
      </c>
      <c r="B45" s="384" t="s">
        <v>404</v>
      </c>
      <c r="C45" s="384" t="s">
        <v>79</v>
      </c>
      <c r="D45" s="385"/>
      <c r="E45" s="386"/>
      <c r="F45" s="385"/>
      <c r="G45" s="386"/>
      <c r="H45" s="385"/>
      <c r="I45" s="385"/>
      <c r="J45" s="370"/>
      <c r="K45" s="370"/>
    </row>
    <row r="46" spans="1:11">
      <c r="A46" s="374" t="s">
        <v>405</v>
      </c>
      <c r="B46" s="374" t="s">
        <v>406</v>
      </c>
      <c r="C46" s="374" t="s">
        <v>69</v>
      </c>
      <c r="D46" s="375">
        <v>4</v>
      </c>
      <c r="E46" s="389"/>
      <c r="F46" s="375">
        <f>D46*E46</f>
        <v>0</v>
      </c>
      <c r="G46" s="389"/>
      <c r="H46" s="375">
        <f>D46*G46</f>
        <v>0</v>
      </c>
      <c r="I46" s="375">
        <f>F46+H46</f>
        <v>0</v>
      </c>
      <c r="J46" s="370"/>
      <c r="K46" s="370"/>
    </row>
    <row r="47" spans="1:11">
      <c r="A47" s="384" t="s">
        <v>79</v>
      </c>
      <c r="B47" s="384" t="s">
        <v>407</v>
      </c>
      <c r="C47" s="384" t="s">
        <v>79</v>
      </c>
      <c r="D47" s="385"/>
      <c r="E47" s="386"/>
      <c r="F47" s="385"/>
      <c r="G47" s="386"/>
      <c r="H47" s="385"/>
      <c r="I47" s="385"/>
      <c r="J47" s="370"/>
      <c r="K47" s="370"/>
    </row>
    <row r="48" spans="1:11">
      <c r="A48" s="374" t="s">
        <v>408</v>
      </c>
      <c r="B48" s="374" t="s">
        <v>409</v>
      </c>
      <c r="C48" s="374" t="s">
        <v>69</v>
      </c>
      <c r="D48" s="375">
        <v>2</v>
      </c>
      <c r="E48" s="389"/>
      <c r="F48" s="375">
        <f>D48*E48</f>
        <v>0</v>
      </c>
      <c r="G48" s="389"/>
      <c r="H48" s="375">
        <f>D48*G48</f>
        <v>0</v>
      </c>
      <c r="I48" s="375">
        <f>F48+H48</f>
        <v>0</v>
      </c>
      <c r="J48" s="370"/>
      <c r="K48" s="370"/>
    </row>
    <row r="49" spans="1:11">
      <c r="A49" s="374" t="s">
        <v>410</v>
      </c>
      <c r="B49" s="374" t="s">
        <v>411</v>
      </c>
      <c r="C49" s="374" t="s">
        <v>69</v>
      </c>
      <c r="D49" s="375">
        <v>8</v>
      </c>
      <c r="E49" s="389"/>
      <c r="F49" s="375">
        <f>D49*E49</f>
        <v>0</v>
      </c>
      <c r="G49" s="389"/>
      <c r="H49" s="375">
        <f>D49*G49</f>
        <v>0</v>
      </c>
      <c r="I49" s="375">
        <f>F49+H49</f>
        <v>0</v>
      </c>
      <c r="J49" s="370"/>
      <c r="K49" s="370"/>
    </row>
    <row r="50" spans="1:11">
      <c r="A50" s="384" t="s">
        <v>79</v>
      </c>
      <c r="B50" s="384" t="s">
        <v>412</v>
      </c>
      <c r="C50" s="384" t="s">
        <v>79</v>
      </c>
      <c r="D50" s="385"/>
      <c r="E50" s="386"/>
      <c r="F50" s="385"/>
      <c r="G50" s="386"/>
      <c r="H50" s="385"/>
      <c r="I50" s="385"/>
      <c r="J50" s="370"/>
      <c r="K50" s="370"/>
    </row>
    <row r="51" spans="1:11">
      <c r="A51" s="384" t="s">
        <v>79</v>
      </c>
      <c r="B51" s="384" t="s">
        <v>413</v>
      </c>
      <c r="C51" s="384" t="s">
        <v>79</v>
      </c>
      <c r="D51" s="385"/>
      <c r="E51" s="386"/>
      <c r="F51" s="385"/>
      <c r="G51" s="386"/>
      <c r="H51" s="385"/>
      <c r="I51" s="385"/>
      <c r="J51" s="370"/>
      <c r="K51" s="370"/>
    </row>
    <row r="52" spans="1:11">
      <c r="A52" s="384" t="s">
        <v>79</v>
      </c>
      <c r="B52" s="384" t="s">
        <v>414</v>
      </c>
      <c r="C52" s="384" t="s">
        <v>79</v>
      </c>
      <c r="D52" s="385"/>
      <c r="E52" s="386"/>
      <c r="F52" s="385"/>
      <c r="G52" s="386"/>
      <c r="H52" s="385"/>
      <c r="I52" s="385"/>
      <c r="J52" s="370"/>
      <c r="K52" s="370"/>
    </row>
    <row r="53" spans="1:11">
      <c r="A53" s="374" t="s">
        <v>415</v>
      </c>
      <c r="B53" s="374" t="s">
        <v>416</v>
      </c>
      <c r="C53" s="374" t="s">
        <v>79</v>
      </c>
      <c r="D53" s="375"/>
      <c r="E53" s="393"/>
      <c r="F53" s="375">
        <f>L1+'EL-Parametry'!B33/100*F42+'EL-Parametry'!B33/100*F43+'EL-Parametry'!B33/100*F44+'EL-Parametry'!B34/100*F46+'EL-Parametry'!B33/100*F48+'EL-Parametry'!B33/100*F49</f>
        <v>0</v>
      </c>
      <c r="G53" s="393"/>
      <c r="H53" s="375"/>
      <c r="I53" s="375">
        <f>F53+H53</f>
        <v>0</v>
      </c>
      <c r="J53" s="370"/>
      <c r="K53" s="370"/>
    </row>
    <row r="54" spans="1:11">
      <c r="A54" s="378" t="s">
        <v>79</v>
      </c>
      <c r="B54" s="378" t="s">
        <v>417</v>
      </c>
      <c r="C54" s="378" t="s">
        <v>79</v>
      </c>
      <c r="D54" s="379"/>
      <c r="E54" s="388"/>
      <c r="F54" s="379">
        <f>SUM(F8:F53)</f>
        <v>0</v>
      </c>
      <c r="G54" s="388"/>
      <c r="H54" s="379">
        <f>SUM(H8:H53)</f>
        <v>0</v>
      </c>
      <c r="I54" s="379">
        <f>SUM(I8:I53)</f>
        <v>0</v>
      </c>
      <c r="J54" s="370"/>
      <c r="K54" s="370"/>
    </row>
  </sheetData>
  <sheetProtection algorithmName="SHA-512" hashValue="CwnCLichK47ZcRPexqB48t3lagUVnNMrblFVNui0DWIbHj/N4IKRTLrneLr07PrttVoBXIovVi6lNibCERdvKQ==" saltValue="Ig+HsbycRBowZ57leGdIVg==" spinCount="100000" sheet="1" objects="1" scenarios="1" formatCells="0" formatColumns="0" formatRows="0"/>
  <pageMargins left="0.47244094488188981" right="0.31496062992125984" top="0.78740157480314965" bottom="0.78740157480314965" header="0.31496062992125984" footer="0.31496062992125984"/>
  <pageSetup paperSize="9" scale="80" fitToHeight="0" orientation="portrait" r:id="rId1"/>
  <headerFooter>
    <oddHeader>&amp;L&amp;"Arial CE,Tučné"MENDELU, ODVĚTRÁNÍ SOC. ZAŘÍZENÍ NA OBJ. Q</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51</vt:i4>
      </vt:variant>
    </vt:vector>
  </HeadingPairs>
  <TitlesOfParts>
    <vt:vector size="60" baseType="lpstr">
      <vt:lpstr>Rekapitulace</vt:lpstr>
      <vt:lpstr>VzorPolozky</vt:lpstr>
      <vt:lpstr>VN+ON</vt:lpstr>
      <vt:lpstr>Stavební část</vt:lpstr>
      <vt:lpstr>VZT</vt:lpstr>
      <vt:lpstr>VZT-Podmínky nabídky</vt:lpstr>
      <vt:lpstr>EL-Parametry</vt:lpstr>
      <vt:lpstr>EL-Rekapitulace</vt:lpstr>
      <vt:lpstr>EL-Rozpočet</vt:lpstr>
      <vt:lpstr>Rekapitulace!CelkemDPHVypocet</vt:lpstr>
      <vt:lpstr>CenaCelkem</vt:lpstr>
      <vt:lpstr>CenaCelkemBezDPH</vt:lpstr>
      <vt:lpstr>Rekapitulace!CenaCelkemVypocet</vt:lpstr>
      <vt:lpstr>cisloobjektu</vt:lpstr>
      <vt:lpstr>Rekapitulace!CisloStavby</vt:lpstr>
      <vt:lpstr>CisloStavebnihoRozpoctu</vt:lpstr>
      <vt:lpstr>dadresa</vt:lpstr>
      <vt:lpstr>Rekapitulace!DIČ</vt:lpstr>
      <vt:lpstr>dmisto</vt:lpstr>
      <vt:lpstr>DPHSni</vt:lpstr>
      <vt:lpstr>DPHZakl</vt:lpstr>
      <vt:lpstr>Rekapitulace!dpsc</vt:lpstr>
      <vt:lpstr>Rekapitulace!IČO</vt:lpstr>
      <vt:lpstr>Mena</vt:lpstr>
      <vt:lpstr>MistoStavby</vt:lpstr>
      <vt:lpstr>nazevobjektu</vt:lpstr>
      <vt:lpstr>Rekapitulace!NazevStavby</vt:lpstr>
      <vt:lpstr>NazevStavebnihoRozpoctu</vt:lpstr>
      <vt:lpstr>'Stavební část'!Názvy_tisku</vt:lpstr>
      <vt:lpstr>VZT!Názvy_tisku</vt:lpstr>
      <vt:lpstr>oadresa</vt:lpstr>
      <vt:lpstr>Rekapitulace!Objednatel</vt:lpstr>
      <vt:lpstr>Rekapitulace!Objekt</vt:lpstr>
      <vt:lpstr>'EL-Parametry'!Oblast_tisku</vt:lpstr>
      <vt:lpstr>'EL-Rekapitulace'!Oblast_tisku</vt:lpstr>
      <vt:lpstr>'EL-Rozpočet'!Oblast_tisku</vt:lpstr>
      <vt:lpstr>Rekapitulace!Oblast_tisku</vt:lpstr>
      <vt:lpstr>'Stavební část'!Oblast_tisku</vt:lpstr>
      <vt:lpstr>VZT!Oblast_tisku</vt:lpstr>
      <vt:lpstr>Rekapitulace!odic</vt:lpstr>
      <vt:lpstr>Rekapitulace!oico</vt:lpstr>
      <vt:lpstr>Rekapitulace!omisto</vt:lpstr>
      <vt:lpstr>Rekapitulace!onazev</vt:lpstr>
      <vt:lpstr>Rekapitulace!opsc</vt:lpstr>
      <vt:lpstr>padresa</vt:lpstr>
      <vt:lpstr>pdic</vt:lpstr>
      <vt:lpstr>pico</vt:lpstr>
      <vt:lpstr>pmisto</vt:lpstr>
      <vt:lpstr>PoptavkaID</vt:lpstr>
      <vt:lpstr>pPSC</vt:lpstr>
      <vt:lpstr>Projektant</vt:lpstr>
      <vt:lpstr>Rekapitulace!SazbaDPH1</vt:lpstr>
      <vt:lpstr>Rekapitulace!SazbaDPH2</vt:lpstr>
      <vt:lpstr>Vypracoval</vt:lpstr>
      <vt:lpstr>ZakladDPHSni</vt:lpstr>
      <vt:lpstr>Rekapitulace!ZakladDPHSniVypocet</vt:lpstr>
      <vt:lpstr>ZakladDPHZakl</vt:lpstr>
      <vt:lpstr>Rekapitulace!ZakladDPHZaklVypocet</vt:lpstr>
      <vt:lpstr>Zaokrouhleni</vt:lpstr>
      <vt:lpstr>Zhotovitel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Milada</dc:creator>
  <cp:lastModifiedBy>Milada</cp:lastModifiedBy>
  <cp:lastPrinted>2020-12-17T09:44:41Z</cp:lastPrinted>
  <dcterms:created xsi:type="dcterms:W3CDTF">2009-04-08T07:15:50Z</dcterms:created>
  <dcterms:modified xsi:type="dcterms:W3CDTF">2020-12-17T09:48:09Z</dcterms:modified>
</cp:coreProperties>
</file>