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<sst xmlns="http://schemas.openxmlformats.org/spreadsheetml/2006/main" count="61" uniqueCount="23">
  <si>
    <t>dodavatelské faktury</t>
  </si>
  <si>
    <t>odběratelské faktury</t>
  </si>
  <si>
    <t>pokladní doklady</t>
  </si>
  <si>
    <t>doklady hlavní knihy</t>
  </si>
  <si>
    <t>doklady vnitřní</t>
  </si>
  <si>
    <t>SKM</t>
  </si>
  <si>
    <t>ŠZP</t>
  </si>
  <si>
    <t>ŠLP</t>
  </si>
  <si>
    <t>celkem</t>
  </si>
  <si>
    <t>ostatní doklady*</t>
  </si>
  <si>
    <t>ostatní doklady - přijaté zálohy</t>
  </si>
  <si>
    <t>ost. doklady - majetek zař. a vyřaz.</t>
  </si>
  <si>
    <t>ost. doklady - bankovní výpisy</t>
  </si>
  <si>
    <t>ostatní doklady - dodavat. zálohy</t>
  </si>
  <si>
    <t>Celkem</t>
  </si>
  <si>
    <t>skladové doklady</t>
  </si>
  <si>
    <t>mzdy</t>
  </si>
  <si>
    <t>kompenzační doklady</t>
  </si>
  <si>
    <t>rektorát a fakulty</t>
  </si>
  <si>
    <t>Přehled počtu dokladů za rok 2018</t>
  </si>
  <si>
    <t>Přehled počtu dokladů za období 1.1.2019 do 31.12.2019</t>
  </si>
  <si>
    <t>Přehled počtu dokladů za období 1.1.2020 do 30.6.2020</t>
  </si>
  <si>
    <t>Příloha č.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</si>
</sst>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0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0" fillId="0" borderId="21" xfId="0" applyNumberFormat="1" applyFont="1" applyBorder="1" applyAlignment="1">
      <alignment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/>
    </xf>
    <xf numFmtId="3" fontId="20" fillId="0" borderId="23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2.140625" style="0" customWidth="1"/>
    <col min="2" max="2" width="11.7109375" style="0" customWidth="1"/>
  </cols>
  <sheetData>
    <row r="1" spans="1:6" ht="15" customHeight="1">
      <c r="A1" s="28" t="s">
        <v>22</v>
      </c>
      <c r="B1" s="28"/>
      <c r="C1" s="28"/>
      <c r="D1" s="28"/>
      <c r="E1" s="28"/>
      <c r="F1" s="28"/>
    </row>
    <row r="2" spans="2:6" ht="15">
      <c r="B2" s="1"/>
      <c r="C2" s="1"/>
      <c r="D2" s="1"/>
      <c r="E2" s="1"/>
      <c r="F2" s="1"/>
    </row>
    <row r="3" ht="15.75" thickBot="1">
      <c r="A3" s="2" t="s">
        <v>19</v>
      </c>
    </row>
    <row r="4" spans="1:6" ht="30.75" thickBot="1">
      <c r="A4" s="5"/>
      <c r="B4" s="15" t="s">
        <v>18</v>
      </c>
      <c r="C4" s="16" t="s">
        <v>5</v>
      </c>
      <c r="D4" s="16" t="s">
        <v>7</v>
      </c>
      <c r="E4" s="16" t="s">
        <v>6</v>
      </c>
      <c r="F4" s="17" t="s">
        <v>8</v>
      </c>
    </row>
    <row r="5" spans="1:6" ht="15.75" thickTop="1">
      <c r="A5" s="4" t="s">
        <v>0</v>
      </c>
      <c r="B5" s="12">
        <v>10911</v>
      </c>
      <c r="C5" s="13">
        <f>911+3055+32</f>
        <v>3998</v>
      </c>
      <c r="D5" s="26">
        <v>4022</v>
      </c>
      <c r="E5" s="13">
        <v>1902</v>
      </c>
      <c r="F5" s="14">
        <f>B5+C5+D5+E5</f>
        <v>20833</v>
      </c>
    </row>
    <row r="6" spans="1:6" ht="15">
      <c r="A6" s="3" t="s">
        <v>1</v>
      </c>
      <c r="B6" s="7">
        <v>1082</v>
      </c>
      <c r="C6" s="6">
        <f>843+80</f>
        <v>923</v>
      </c>
      <c r="D6" s="27">
        <f>3312+591</f>
        <v>3903</v>
      </c>
      <c r="E6" s="6">
        <v>1165</v>
      </c>
      <c r="F6" s="8">
        <f aca="true" t="shared" si="0" ref="F6:F18">B6+C6+D6+E6</f>
        <v>7073</v>
      </c>
    </row>
    <row r="7" spans="1:6" ht="15">
      <c r="A7" s="3" t="s">
        <v>2</v>
      </c>
      <c r="B7" s="7">
        <v>8672</v>
      </c>
      <c r="C7" s="6">
        <v>327</v>
      </c>
      <c r="D7" s="27">
        <v>6056</v>
      </c>
      <c r="E7" s="6">
        <v>1874</v>
      </c>
      <c r="F7" s="8">
        <f t="shared" si="0"/>
        <v>16929</v>
      </c>
    </row>
    <row r="8" spans="1:6" ht="15">
      <c r="A8" s="3" t="s">
        <v>3</v>
      </c>
      <c r="B8" s="7">
        <v>10572</v>
      </c>
      <c r="C8" s="6">
        <f>320+112+77+259+70</f>
        <v>838</v>
      </c>
      <c r="D8" s="27">
        <v>191</v>
      </c>
      <c r="E8" s="6"/>
      <c r="F8" s="8">
        <f t="shared" si="0"/>
        <v>11601</v>
      </c>
    </row>
    <row r="9" spans="1:6" ht="15">
      <c r="A9" s="3" t="s">
        <v>4</v>
      </c>
      <c r="B9" s="7">
        <v>795</v>
      </c>
      <c r="C9" s="6">
        <f>94+531+44</f>
        <v>669</v>
      </c>
      <c r="D9" s="27">
        <f>120+128</f>
        <v>248</v>
      </c>
      <c r="E9" s="6">
        <v>570</v>
      </c>
      <c r="F9" s="8">
        <f t="shared" si="0"/>
        <v>2282</v>
      </c>
    </row>
    <row r="10" spans="1:6" ht="15">
      <c r="A10" s="3" t="s">
        <v>9</v>
      </c>
      <c r="B10" s="7">
        <v>57796</v>
      </c>
      <c r="C10" s="6">
        <f>284+11466</f>
        <v>11750</v>
      </c>
      <c r="D10" s="27">
        <f>369+224+22+229</f>
        <v>844</v>
      </c>
      <c r="E10" s="6">
        <v>114</v>
      </c>
      <c r="F10" s="8">
        <f t="shared" si="0"/>
        <v>70504</v>
      </c>
    </row>
    <row r="11" spans="1:6" ht="15">
      <c r="A11" s="3" t="s">
        <v>10</v>
      </c>
      <c r="B11" s="7">
        <v>74</v>
      </c>
      <c r="C11" s="6">
        <v>7</v>
      </c>
      <c r="D11" s="27">
        <f>223+4</f>
        <v>227</v>
      </c>
      <c r="E11" s="6">
        <v>4</v>
      </c>
      <c r="F11" s="8">
        <f t="shared" si="0"/>
        <v>312</v>
      </c>
    </row>
    <row r="12" spans="1:6" ht="15">
      <c r="A12" s="3" t="s">
        <v>13</v>
      </c>
      <c r="B12" s="7">
        <v>1000</v>
      </c>
      <c r="C12" s="6">
        <v>95</v>
      </c>
      <c r="D12" s="27">
        <v>25</v>
      </c>
      <c r="E12" s="6">
        <v>117</v>
      </c>
      <c r="F12" s="8">
        <f t="shared" si="0"/>
        <v>1237</v>
      </c>
    </row>
    <row r="13" spans="1:6" ht="15">
      <c r="A13" s="3" t="s">
        <v>12</v>
      </c>
      <c r="B13" s="7">
        <v>72678</v>
      </c>
      <c r="C13" s="6">
        <v>24655</v>
      </c>
      <c r="D13" s="27">
        <v>479</v>
      </c>
      <c r="E13" s="6">
        <v>285</v>
      </c>
      <c r="F13" s="8">
        <f t="shared" si="0"/>
        <v>98097</v>
      </c>
    </row>
    <row r="14" spans="1:6" ht="15">
      <c r="A14" s="3" t="s">
        <v>15</v>
      </c>
      <c r="B14" s="7">
        <v>1809</v>
      </c>
      <c r="C14" s="6">
        <v>7512</v>
      </c>
      <c r="D14" s="27">
        <f>231+326+359+266+271+256+287+330+296+249+236+226</f>
        <v>3333</v>
      </c>
      <c r="E14" s="6">
        <v>826</v>
      </c>
      <c r="F14" s="8">
        <f t="shared" si="0"/>
        <v>13480</v>
      </c>
    </row>
    <row r="15" spans="1:6" ht="15">
      <c r="A15" s="3" t="s">
        <v>11</v>
      </c>
      <c r="B15" s="7">
        <v>7704</v>
      </c>
      <c r="C15" s="6">
        <f>147+36+120</f>
        <v>303</v>
      </c>
      <c r="D15" s="27">
        <v>56</v>
      </c>
      <c r="E15" s="6">
        <v>41</v>
      </c>
      <c r="F15" s="8">
        <f t="shared" si="0"/>
        <v>8104</v>
      </c>
    </row>
    <row r="16" spans="1:6" ht="15">
      <c r="A16" s="3" t="s">
        <v>16</v>
      </c>
      <c r="B16" s="7">
        <v>41</v>
      </c>
      <c r="C16" s="6">
        <v>43</v>
      </c>
      <c r="D16" s="27">
        <f>5117+12</f>
        <v>5129</v>
      </c>
      <c r="E16" s="6">
        <v>1533</v>
      </c>
      <c r="F16" s="8">
        <f t="shared" si="0"/>
        <v>6746</v>
      </c>
    </row>
    <row r="17" spans="1:6" ht="15">
      <c r="A17" s="3" t="s">
        <v>17</v>
      </c>
      <c r="B17" s="7">
        <v>0</v>
      </c>
      <c r="C17" s="6">
        <v>649</v>
      </c>
      <c r="D17" s="27">
        <f>12+12+12</f>
        <v>36</v>
      </c>
      <c r="E17" s="6">
        <v>51</v>
      </c>
      <c r="F17" s="8">
        <f t="shared" si="0"/>
        <v>736</v>
      </c>
    </row>
    <row r="18" spans="1:6" ht="15.75" thickBot="1">
      <c r="A18" s="18" t="s">
        <v>14</v>
      </c>
      <c r="B18" s="9">
        <f>SUM(B5:B17)</f>
        <v>173134</v>
      </c>
      <c r="C18" s="10">
        <f>SUM(C5:C17)</f>
        <v>51769</v>
      </c>
      <c r="D18" s="10">
        <f>SUM(D5:D17)</f>
        <v>24549</v>
      </c>
      <c r="E18" s="10">
        <f>SUM(E5:E17)</f>
        <v>8482</v>
      </c>
      <c r="F18" s="11">
        <f t="shared" si="0"/>
        <v>257934</v>
      </c>
    </row>
    <row r="19" spans="1:6" ht="29.25" customHeight="1">
      <c r="A19" s="24"/>
      <c r="B19" s="22"/>
      <c r="C19" s="22"/>
      <c r="D19" s="22"/>
      <c r="E19" s="22"/>
      <c r="F19" s="23"/>
    </row>
    <row r="20" spans="1:6" ht="27" customHeight="1" thickBot="1">
      <c r="A20" s="21" t="s">
        <v>20</v>
      </c>
      <c r="B20" s="22"/>
      <c r="C20" s="22"/>
      <c r="D20" s="22"/>
      <c r="E20" s="22"/>
      <c r="F20" s="23"/>
    </row>
    <row r="21" spans="1:6" ht="30.75" thickBot="1">
      <c r="A21" s="5"/>
      <c r="B21" s="15" t="s">
        <v>18</v>
      </c>
      <c r="C21" s="19" t="s">
        <v>5</v>
      </c>
      <c r="D21" s="19" t="s">
        <v>7</v>
      </c>
      <c r="E21" s="19" t="s">
        <v>6</v>
      </c>
      <c r="F21" s="20" t="s">
        <v>8</v>
      </c>
    </row>
    <row r="22" spans="1:6" ht="15.75" thickTop="1">
      <c r="A22" s="4" t="s">
        <v>0</v>
      </c>
      <c r="B22" s="12">
        <v>12186</v>
      </c>
      <c r="C22" s="13">
        <f>936+16+2766</f>
        <v>3718</v>
      </c>
      <c r="D22" s="26">
        <v>3796</v>
      </c>
      <c r="E22" s="13">
        <v>2089</v>
      </c>
      <c r="F22" s="14">
        <f>B22+C22+D22+E22</f>
        <v>21789</v>
      </c>
    </row>
    <row r="23" spans="1:6" ht="15">
      <c r="A23" s="3" t="s">
        <v>1</v>
      </c>
      <c r="B23" s="7">
        <v>1194</v>
      </c>
      <c r="C23" s="6">
        <f>79+905</f>
        <v>984</v>
      </c>
      <c r="D23" s="27">
        <f>1085+2185+138+600</f>
        <v>4008</v>
      </c>
      <c r="E23" s="6">
        <v>1144</v>
      </c>
      <c r="F23" s="8">
        <f aca="true" t="shared" si="1" ref="F23:F35">B23+C23+D23+E23</f>
        <v>7330</v>
      </c>
    </row>
    <row r="24" spans="1:6" ht="15">
      <c r="A24" s="3" t="s">
        <v>2</v>
      </c>
      <c r="B24" s="7">
        <v>9063</v>
      </c>
      <c r="C24" s="6">
        <v>343</v>
      </c>
      <c r="D24" s="27">
        <v>5768</v>
      </c>
      <c r="E24" s="6">
        <v>2042</v>
      </c>
      <c r="F24" s="8">
        <f t="shared" si="1"/>
        <v>17216</v>
      </c>
    </row>
    <row r="25" spans="1:6" ht="15">
      <c r="A25" s="3" t="s">
        <v>3</v>
      </c>
      <c r="B25" s="7">
        <v>10802</v>
      </c>
      <c r="C25" s="6">
        <f>273+115+77+248+62</f>
        <v>775</v>
      </c>
      <c r="D25" s="27">
        <v>185</v>
      </c>
      <c r="E25" s="6"/>
      <c r="F25" s="8">
        <f t="shared" si="1"/>
        <v>11762</v>
      </c>
    </row>
    <row r="26" spans="1:6" ht="15">
      <c r="A26" s="3" t="s">
        <v>4</v>
      </c>
      <c r="B26" s="7">
        <v>842</v>
      </c>
      <c r="C26" s="6">
        <f>111+515+87</f>
        <v>713</v>
      </c>
      <c r="D26" s="27">
        <f>116+135</f>
        <v>251</v>
      </c>
      <c r="E26" s="6">
        <v>544</v>
      </c>
      <c r="F26" s="8">
        <f t="shared" si="1"/>
        <v>2350</v>
      </c>
    </row>
    <row r="27" spans="1:6" ht="15">
      <c r="A27" s="3" t="s">
        <v>9</v>
      </c>
      <c r="B27" s="7">
        <v>45349</v>
      </c>
      <c r="C27" s="6">
        <f>272+11291</f>
        <v>11563</v>
      </c>
      <c r="D27" s="27">
        <f>72+184+24+286</f>
        <v>566</v>
      </c>
      <c r="E27" s="6">
        <v>141</v>
      </c>
      <c r="F27" s="8">
        <f t="shared" si="1"/>
        <v>57619</v>
      </c>
    </row>
    <row r="28" spans="1:6" ht="15">
      <c r="A28" s="3" t="s">
        <v>10</v>
      </c>
      <c r="B28" s="7">
        <v>90</v>
      </c>
      <c r="C28" s="6">
        <v>11</v>
      </c>
      <c r="D28" s="27">
        <f>252+4</f>
        <v>256</v>
      </c>
      <c r="E28" s="6">
        <v>0</v>
      </c>
      <c r="F28" s="8">
        <f t="shared" si="1"/>
        <v>357</v>
      </c>
    </row>
    <row r="29" spans="1:6" ht="15">
      <c r="A29" s="3" t="s">
        <v>13</v>
      </c>
      <c r="B29" s="7">
        <v>1175</v>
      </c>
      <c r="C29" s="6">
        <v>83</v>
      </c>
      <c r="D29" s="27">
        <v>19</v>
      </c>
      <c r="E29" s="6">
        <v>93</v>
      </c>
      <c r="F29" s="8">
        <f t="shared" si="1"/>
        <v>1370</v>
      </c>
    </row>
    <row r="30" spans="1:6" ht="15">
      <c r="A30" s="3" t="s">
        <v>12</v>
      </c>
      <c r="B30" s="7">
        <v>78598</v>
      </c>
      <c r="C30" s="6">
        <v>22998</v>
      </c>
      <c r="D30" s="27">
        <v>436</v>
      </c>
      <c r="E30" s="6">
        <v>275</v>
      </c>
      <c r="F30" s="8">
        <f t="shared" si="1"/>
        <v>102307</v>
      </c>
    </row>
    <row r="31" spans="1:6" ht="15">
      <c r="A31" s="3" t="s">
        <v>15</v>
      </c>
      <c r="B31" s="7">
        <v>1711</v>
      </c>
      <c r="C31" s="6">
        <v>6723</v>
      </c>
      <c r="D31" s="27">
        <f>196+214+318+286+291+292+275+263+248+274+309+210</f>
        <v>3176</v>
      </c>
      <c r="E31" s="6">
        <v>755</v>
      </c>
      <c r="F31" s="8">
        <f t="shared" si="1"/>
        <v>12365</v>
      </c>
    </row>
    <row r="32" spans="1:6" ht="15">
      <c r="A32" s="3" t="s">
        <v>11</v>
      </c>
      <c r="B32" s="7">
        <v>8606</v>
      </c>
      <c r="C32" s="6">
        <f>118+32+99</f>
        <v>249</v>
      </c>
      <c r="D32" s="27">
        <v>109</v>
      </c>
      <c r="E32" s="6">
        <v>85</v>
      </c>
      <c r="F32" s="8">
        <f t="shared" si="1"/>
        <v>9049</v>
      </c>
    </row>
    <row r="33" spans="1:6" ht="15">
      <c r="A33" s="3" t="s">
        <v>16</v>
      </c>
      <c r="B33" s="7">
        <v>45</v>
      </c>
      <c r="C33" s="6">
        <v>40</v>
      </c>
      <c r="D33" s="27">
        <f>5090+12</f>
        <v>5102</v>
      </c>
      <c r="E33" s="6">
        <v>1503</v>
      </c>
      <c r="F33" s="8">
        <f t="shared" si="1"/>
        <v>6690</v>
      </c>
    </row>
    <row r="34" spans="1:6" ht="15">
      <c r="A34" s="3" t="s">
        <v>17</v>
      </c>
      <c r="B34" s="7">
        <v>0</v>
      </c>
      <c r="C34" s="6">
        <v>647</v>
      </c>
      <c r="D34" s="27">
        <v>36</v>
      </c>
      <c r="E34" s="6">
        <v>41</v>
      </c>
      <c r="F34" s="8">
        <f t="shared" si="1"/>
        <v>724</v>
      </c>
    </row>
    <row r="35" spans="1:6" ht="15.75" thickBot="1">
      <c r="A35" s="18" t="s">
        <v>14</v>
      </c>
      <c r="B35" s="9">
        <f>SUM(B22:B34)</f>
        <v>169661</v>
      </c>
      <c r="C35" s="10">
        <f>SUM(C22:C34)</f>
        <v>48847</v>
      </c>
      <c r="D35" s="10">
        <f>SUM(D22:D33)</f>
        <v>23672</v>
      </c>
      <c r="E35" s="10">
        <f>SUM(E22:E34)</f>
        <v>8712</v>
      </c>
      <c r="F35" s="11">
        <f t="shared" si="1"/>
        <v>250892</v>
      </c>
    </row>
    <row r="38" spans="1:6" ht="15.75" thickBot="1">
      <c r="A38" s="21" t="s">
        <v>21</v>
      </c>
      <c r="B38" s="22"/>
      <c r="C38" s="22"/>
      <c r="D38" s="22"/>
      <c r="E38" s="22"/>
      <c r="F38" s="23"/>
    </row>
    <row r="39" spans="1:6" ht="30.75" thickBot="1">
      <c r="A39" s="5"/>
      <c r="B39" s="15" t="s">
        <v>18</v>
      </c>
      <c r="C39" s="19" t="s">
        <v>5</v>
      </c>
      <c r="D39" s="19" t="s">
        <v>7</v>
      </c>
      <c r="E39" s="19" t="s">
        <v>6</v>
      </c>
      <c r="F39" s="20" t="s">
        <v>8</v>
      </c>
    </row>
    <row r="40" spans="1:6" ht="15.75" thickTop="1">
      <c r="A40" s="4" t="s">
        <v>0</v>
      </c>
      <c r="B40" s="12">
        <v>5429</v>
      </c>
      <c r="C40" s="13">
        <f>1053+24+267</f>
        <v>1344</v>
      </c>
      <c r="D40" s="26">
        <v>1905</v>
      </c>
      <c r="E40" s="13">
        <v>1068</v>
      </c>
      <c r="F40" s="14">
        <f>B40+C40+D40+E40</f>
        <v>9746</v>
      </c>
    </row>
    <row r="41" spans="1:6" ht="15">
      <c r="A41" s="3" t="s">
        <v>1</v>
      </c>
      <c r="B41" s="7">
        <v>508</v>
      </c>
      <c r="C41" s="6">
        <f>505+32</f>
        <v>537</v>
      </c>
      <c r="D41" s="27">
        <f>1112+651+48+499</f>
        <v>2310</v>
      </c>
      <c r="E41" s="6">
        <v>413</v>
      </c>
      <c r="F41" s="8">
        <f aca="true" t="shared" si="2" ref="F41:F53">B41+C41+D41+E41</f>
        <v>3768</v>
      </c>
    </row>
    <row r="42" spans="1:6" ht="15">
      <c r="A42" s="3" t="s">
        <v>2</v>
      </c>
      <c r="B42" s="7">
        <v>1869</v>
      </c>
      <c r="C42" s="6">
        <v>111</v>
      </c>
      <c r="D42" s="27">
        <v>2469</v>
      </c>
      <c r="E42" s="6">
        <v>679</v>
      </c>
      <c r="F42" s="8">
        <f t="shared" si="2"/>
        <v>5128</v>
      </c>
    </row>
    <row r="43" spans="1:6" ht="15">
      <c r="A43" s="3" t="s">
        <v>3</v>
      </c>
      <c r="B43" s="7">
        <v>4808</v>
      </c>
      <c r="C43" s="6">
        <f>109+49+33+109+17</f>
        <v>317</v>
      </c>
      <c r="D43" s="27">
        <v>93</v>
      </c>
      <c r="E43" s="6"/>
      <c r="F43" s="8">
        <f t="shared" si="2"/>
        <v>5218</v>
      </c>
    </row>
    <row r="44" spans="1:6" ht="15">
      <c r="A44" s="3" t="s">
        <v>4</v>
      </c>
      <c r="B44" s="7">
        <v>326</v>
      </c>
      <c r="C44" s="6">
        <f>36+94+110</f>
        <v>240</v>
      </c>
      <c r="D44" s="27">
        <f>59+35</f>
        <v>94</v>
      </c>
      <c r="E44" s="6">
        <v>220</v>
      </c>
      <c r="F44" s="8">
        <f t="shared" si="2"/>
        <v>880</v>
      </c>
    </row>
    <row r="45" spans="1:6" ht="15">
      <c r="A45" s="3" t="s">
        <v>9</v>
      </c>
      <c r="B45" s="7">
        <v>17800</v>
      </c>
      <c r="C45" s="6">
        <f>99+4473</f>
        <v>4572</v>
      </c>
      <c r="D45" s="27">
        <f>50+109+6+6+9+81</f>
        <v>261</v>
      </c>
      <c r="E45" s="6">
        <v>47</v>
      </c>
      <c r="F45" s="8">
        <f t="shared" si="2"/>
        <v>22680</v>
      </c>
    </row>
    <row r="46" spans="1:6" ht="15">
      <c r="A46" s="3" t="s">
        <v>10</v>
      </c>
      <c r="B46" s="7">
        <v>24</v>
      </c>
      <c r="C46" s="6">
        <v>2</v>
      </c>
      <c r="D46" s="27">
        <f>138+2</f>
        <v>140</v>
      </c>
      <c r="E46" s="6">
        <v>0</v>
      </c>
      <c r="F46" s="8">
        <f t="shared" si="2"/>
        <v>166</v>
      </c>
    </row>
    <row r="47" spans="1:6" ht="15">
      <c r="A47" s="3" t="s">
        <v>13</v>
      </c>
      <c r="B47" s="7">
        <v>429</v>
      </c>
      <c r="C47" s="6">
        <v>38</v>
      </c>
      <c r="D47" s="27">
        <v>9</v>
      </c>
      <c r="E47" s="6">
        <v>42</v>
      </c>
      <c r="F47" s="8">
        <f t="shared" si="2"/>
        <v>518</v>
      </c>
    </row>
    <row r="48" spans="1:6" ht="15">
      <c r="A48" s="3" t="s">
        <v>12</v>
      </c>
      <c r="B48" s="7">
        <v>37631</v>
      </c>
      <c r="C48" s="6">
        <v>11604</v>
      </c>
      <c r="D48" s="27">
        <f>129+66+6+7</f>
        <v>208</v>
      </c>
      <c r="E48" s="6">
        <v>145</v>
      </c>
      <c r="F48" s="8">
        <f t="shared" si="2"/>
        <v>49588</v>
      </c>
    </row>
    <row r="49" spans="1:6" ht="15">
      <c r="A49" s="3" t="s">
        <v>15</v>
      </c>
      <c r="B49" s="7">
        <v>606</v>
      </c>
      <c r="C49" s="6">
        <v>1928</v>
      </c>
      <c r="D49" s="27">
        <f>299+260+275+272+246+208</f>
        <v>1560</v>
      </c>
      <c r="E49" s="6">
        <v>327</v>
      </c>
      <c r="F49" s="8">
        <f t="shared" si="2"/>
        <v>4421</v>
      </c>
    </row>
    <row r="50" spans="1:6" ht="15">
      <c r="A50" s="3" t="s">
        <v>11</v>
      </c>
      <c r="B50" s="7">
        <v>4055</v>
      </c>
      <c r="C50" s="6">
        <f>27+3+78</f>
        <v>108</v>
      </c>
      <c r="D50" s="27">
        <v>7</v>
      </c>
      <c r="E50" s="6">
        <v>24</v>
      </c>
      <c r="F50" s="8">
        <f t="shared" si="2"/>
        <v>4194</v>
      </c>
    </row>
    <row r="51" spans="1:6" ht="15">
      <c r="A51" s="3" t="s">
        <v>16</v>
      </c>
      <c r="B51" s="7">
        <v>19</v>
      </c>
      <c r="C51" s="6">
        <v>19</v>
      </c>
      <c r="D51" s="27">
        <f>497+6</f>
        <v>503</v>
      </c>
      <c r="E51" s="6">
        <v>740</v>
      </c>
      <c r="F51" s="8">
        <f t="shared" si="2"/>
        <v>1281</v>
      </c>
    </row>
    <row r="52" spans="1:6" ht="15">
      <c r="A52" s="3" t="s">
        <v>17</v>
      </c>
      <c r="B52" s="7">
        <v>0</v>
      </c>
      <c r="C52" s="6">
        <v>648</v>
      </c>
      <c r="D52" s="27">
        <f>6+6+6</f>
        <v>18</v>
      </c>
      <c r="E52" s="6">
        <v>12</v>
      </c>
      <c r="F52" s="8">
        <f t="shared" si="2"/>
        <v>678</v>
      </c>
    </row>
    <row r="53" spans="1:6" ht="15.75" thickBot="1">
      <c r="A53" s="18" t="s">
        <v>14</v>
      </c>
      <c r="B53" s="9">
        <f>SUM(B40:B52)</f>
        <v>73504</v>
      </c>
      <c r="C53" s="10">
        <f>SUM(C40:C52)</f>
        <v>21468</v>
      </c>
      <c r="D53" s="25">
        <f>SUM(D40:D52)</f>
        <v>9577</v>
      </c>
      <c r="E53" s="10">
        <f>SUM(E40:E52)</f>
        <v>3717</v>
      </c>
      <c r="F53" s="11">
        <f t="shared" si="2"/>
        <v>108266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Holubová Marta</dc:creator>
  <cp:keywords/>
  <dc:description/>
  <cp:lastModifiedBy>Baráková</cp:lastModifiedBy>
  <cp:lastPrinted>2018-10-18T07:57:31Z</cp:lastPrinted>
  <dcterms:created xsi:type="dcterms:W3CDTF">2016-10-14T11:32:35Z</dcterms:created>
  <dcterms:modified xsi:type="dcterms:W3CDTF">2020-08-25T05:50:14Z</dcterms:modified>
  <cp:category/>
  <cp:version/>
  <cp:contentType/>
  <cp:contentStatus/>
</cp:coreProperties>
</file>