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0\VZMR\Stavební práce\VP_Uprava stavebniho odd._rozsireni spisovny\A_zahajeni\"/>
    </mc:Choice>
  </mc:AlternateContent>
  <bookViews>
    <workbookView xWindow="0" yWindow="0" windowWidth="20490" windowHeight="7050" activeTab="3"/>
  </bookViews>
  <sheets>
    <sheet name="Stavba" sheetId="1" r:id="rId1"/>
    <sheet name="VzorPolozky" sheetId="10" state="hidden" r:id="rId2"/>
    <sheet name="VN+ON" sheetId="13" r:id="rId3"/>
    <sheet name="Pol" sheetId="12" r:id="rId4"/>
    <sheet name="EL-Parametry" sheetId="16" r:id="rId5"/>
    <sheet name="EL-Rekapitulace" sheetId="14" r:id="rId6"/>
    <sheet name="EL-Rozpočet" sheetId="15" r:id="rId7"/>
  </sheets>
  <externalReferences>
    <externalReference r:id="rId8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6">'EL-Rozpočet'!$1:$1</definedName>
    <definedName name="_xlnm.Print_Titles" localSheetId="3">Pol!$1:$7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4">'EL-Parametry'!$A$1:$B$35</definedName>
    <definedName name="_xlnm.Print_Area" localSheetId="5">'EL-Rekapitulace'!$A$1:$F$31</definedName>
    <definedName name="_xlnm.Print_Area" localSheetId="6">'EL-Rozpočet'!$A$1:$L$109</definedName>
    <definedName name="_xlnm.Print_Area" localSheetId="3">Pol!$A$1:$K$381</definedName>
    <definedName name="_xlnm.Print_Area" localSheetId="0">Stavba!$A$1:$J$67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9" i="15" l="1"/>
  <c r="K109" i="15"/>
  <c r="L83" i="15"/>
  <c r="K83" i="15"/>
  <c r="H108" i="15" l="1"/>
  <c r="F108" i="15"/>
  <c r="I108" i="15" s="1"/>
  <c r="J108" i="15" s="1"/>
  <c r="H106" i="15"/>
  <c r="F106" i="15"/>
  <c r="I106" i="15" s="1"/>
  <c r="J106" i="15" s="1"/>
  <c r="H104" i="15"/>
  <c r="F104" i="15"/>
  <c r="H102" i="15"/>
  <c r="F102" i="15"/>
  <c r="I102" i="15" s="1"/>
  <c r="J102" i="15" s="1"/>
  <c r="H101" i="15"/>
  <c r="F101" i="15"/>
  <c r="I101" i="15" s="1"/>
  <c r="J101" i="15" s="1"/>
  <c r="H99" i="15"/>
  <c r="F99" i="15"/>
  <c r="I99" i="15" s="1"/>
  <c r="J99" i="15" s="1"/>
  <c r="H97" i="15"/>
  <c r="F97" i="15"/>
  <c r="I97" i="15" s="1"/>
  <c r="J97" i="15" s="1"/>
  <c r="H95" i="15"/>
  <c r="F95" i="15"/>
  <c r="H94" i="15"/>
  <c r="F94" i="15"/>
  <c r="I94" i="15" s="1"/>
  <c r="J94" i="15" s="1"/>
  <c r="H92" i="15"/>
  <c r="F92" i="15"/>
  <c r="H90" i="15"/>
  <c r="F90" i="15"/>
  <c r="I90" i="15" s="1"/>
  <c r="J90" i="15" s="1"/>
  <c r="H88" i="15"/>
  <c r="F88" i="15"/>
  <c r="I88" i="15" s="1"/>
  <c r="J88" i="15" s="1"/>
  <c r="H86" i="15"/>
  <c r="F86" i="15"/>
  <c r="H78" i="15"/>
  <c r="F78" i="15"/>
  <c r="I78" i="15" s="1"/>
  <c r="J78" i="15" s="1"/>
  <c r="H76" i="15"/>
  <c r="F76" i="15"/>
  <c r="I76" i="15" s="1"/>
  <c r="J76" i="15" s="1"/>
  <c r="H75" i="15"/>
  <c r="F75" i="15"/>
  <c r="I75" i="15" s="1"/>
  <c r="J75" i="15" s="1"/>
  <c r="H74" i="15"/>
  <c r="F74" i="15"/>
  <c r="H72" i="15"/>
  <c r="F72" i="15"/>
  <c r="H70" i="15"/>
  <c r="F70" i="15"/>
  <c r="I70" i="15" s="1"/>
  <c r="J70" i="15" s="1"/>
  <c r="H69" i="15"/>
  <c r="F69" i="15"/>
  <c r="I69" i="15" s="1"/>
  <c r="J69" i="15" s="1"/>
  <c r="H68" i="15"/>
  <c r="F68" i="15"/>
  <c r="I68" i="15" s="1"/>
  <c r="J68" i="15" s="1"/>
  <c r="H67" i="15"/>
  <c r="F67" i="15"/>
  <c r="I67" i="15" s="1"/>
  <c r="J67" i="15" s="1"/>
  <c r="H65" i="15"/>
  <c r="F65" i="15"/>
  <c r="I65" i="15" s="1"/>
  <c r="J65" i="15" s="1"/>
  <c r="H64" i="15"/>
  <c r="F64" i="15"/>
  <c r="H63" i="15"/>
  <c r="F63" i="15"/>
  <c r="H62" i="15"/>
  <c r="F62" i="15"/>
  <c r="H61" i="15"/>
  <c r="F61" i="15"/>
  <c r="I61" i="15" s="1"/>
  <c r="J61" i="15" s="1"/>
  <c r="H60" i="15"/>
  <c r="I60" i="15" s="1"/>
  <c r="J60" i="15" s="1"/>
  <c r="F60" i="15"/>
  <c r="H58" i="15"/>
  <c r="F58" i="15"/>
  <c r="I58" i="15" s="1"/>
  <c r="J58" i="15" s="1"/>
  <c r="H57" i="15"/>
  <c r="F57" i="15"/>
  <c r="I57" i="15" s="1"/>
  <c r="J57" i="15" s="1"/>
  <c r="H55" i="15"/>
  <c r="F55" i="15"/>
  <c r="H54" i="15"/>
  <c r="F54" i="15"/>
  <c r="H52" i="15"/>
  <c r="F52" i="15"/>
  <c r="H51" i="15"/>
  <c r="F51" i="15"/>
  <c r="H49" i="15"/>
  <c r="F49" i="15"/>
  <c r="H48" i="15"/>
  <c r="F48" i="15"/>
  <c r="H47" i="15"/>
  <c r="F47" i="15"/>
  <c r="I47" i="15" s="1"/>
  <c r="J47" i="15" s="1"/>
  <c r="H46" i="15"/>
  <c r="F46" i="15"/>
  <c r="H45" i="15"/>
  <c r="F45" i="15"/>
  <c r="H44" i="15"/>
  <c r="F44" i="15"/>
  <c r="H42" i="15"/>
  <c r="F42" i="15"/>
  <c r="H41" i="15"/>
  <c r="F41" i="15"/>
  <c r="H40" i="15"/>
  <c r="F40" i="15"/>
  <c r="H39" i="15"/>
  <c r="F39" i="15"/>
  <c r="H38" i="15"/>
  <c r="I38" i="15" s="1"/>
  <c r="J38" i="15" s="1"/>
  <c r="F38" i="15"/>
  <c r="H37" i="15"/>
  <c r="F37" i="15"/>
  <c r="I37" i="15" s="1"/>
  <c r="J37" i="15" s="1"/>
  <c r="H35" i="15"/>
  <c r="F35" i="15"/>
  <c r="H33" i="15"/>
  <c r="F33" i="15"/>
  <c r="H31" i="15"/>
  <c r="F31" i="15"/>
  <c r="H29" i="15"/>
  <c r="F29" i="15"/>
  <c r="H27" i="15"/>
  <c r="F27" i="15"/>
  <c r="H25" i="15"/>
  <c r="F25" i="15"/>
  <c r="H23" i="15"/>
  <c r="F23" i="15"/>
  <c r="I23" i="15" s="1"/>
  <c r="J23" i="15" s="1"/>
  <c r="H21" i="15"/>
  <c r="F21" i="15"/>
  <c r="I21" i="15" s="1"/>
  <c r="J21" i="15" s="1"/>
  <c r="H19" i="15"/>
  <c r="F19" i="15"/>
  <c r="H17" i="15"/>
  <c r="F17" i="15"/>
  <c r="H15" i="15"/>
  <c r="F15" i="15"/>
  <c r="H13" i="15"/>
  <c r="F13" i="15"/>
  <c r="H11" i="15"/>
  <c r="F11" i="15"/>
  <c r="B26" i="14"/>
  <c r="C26" i="14" s="1"/>
  <c r="C9" i="14"/>
  <c r="B3" i="14"/>
  <c r="I245" i="12"/>
  <c r="I227" i="12"/>
  <c r="I219" i="12"/>
  <c r="I215" i="12"/>
  <c r="I214" i="12"/>
  <c r="I213" i="12"/>
  <c r="G245" i="12"/>
  <c r="G244" i="12"/>
  <c r="I244" i="12" s="1"/>
  <c r="G243" i="12"/>
  <c r="I243" i="12" s="1"/>
  <c r="G242" i="12"/>
  <c r="I242" i="12" s="1"/>
  <c r="G241" i="12"/>
  <c r="I241" i="12" s="1"/>
  <c r="G240" i="12"/>
  <c r="I240" i="12" s="1"/>
  <c r="G239" i="12"/>
  <c r="I239" i="12" s="1"/>
  <c r="G238" i="12"/>
  <c r="I238" i="12" s="1"/>
  <c r="G237" i="12"/>
  <c r="I237" i="12" s="1"/>
  <c r="G236" i="12"/>
  <c r="I236" i="12" s="1"/>
  <c r="G235" i="12"/>
  <c r="I235" i="12" s="1"/>
  <c r="G234" i="12"/>
  <c r="I234" i="12" s="1"/>
  <c r="G233" i="12"/>
  <c r="I233" i="12" s="1"/>
  <c r="G232" i="12"/>
  <c r="I232" i="12" s="1"/>
  <c r="G231" i="12"/>
  <c r="I231" i="12" s="1"/>
  <c r="G230" i="12"/>
  <c r="I230" i="12" s="1"/>
  <c r="G229" i="12"/>
  <c r="I229" i="12" s="1"/>
  <c r="G228" i="12"/>
  <c r="I228" i="12" s="1"/>
  <c r="G227" i="12"/>
  <c r="G226" i="12"/>
  <c r="I226" i="12" s="1"/>
  <c r="G225" i="12"/>
  <c r="I225" i="12" s="1"/>
  <c r="G224" i="12"/>
  <c r="I224" i="12" s="1"/>
  <c r="G223" i="12"/>
  <c r="I223" i="12" s="1"/>
  <c r="G222" i="12"/>
  <c r="I222" i="12" s="1"/>
  <c r="G221" i="12"/>
  <c r="I221" i="12" s="1"/>
  <c r="G220" i="12"/>
  <c r="I220" i="12" s="1"/>
  <c r="G219" i="12"/>
  <c r="G218" i="12"/>
  <c r="I218" i="12" s="1"/>
  <c r="G217" i="12"/>
  <c r="I217" i="12" s="1"/>
  <c r="G216" i="12"/>
  <c r="I216" i="12" s="1"/>
  <c r="G212" i="12"/>
  <c r="I212" i="12" s="1"/>
  <c r="G211" i="12"/>
  <c r="I211" i="12" s="1"/>
  <c r="G210" i="12"/>
  <c r="I210" i="12" s="1"/>
  <c r="G209" i="12"/>
  <c r="I209" i="12" s="1"/>
  <c r="G208" i="12"/>
  <c r="I208" i="12" s="1"/>
  <c r="G207" i="12"/>
  <c r="I207" i="12" s="1"/>
  <c r="G206" i="12"/>
  <c r="I206" i="12" s="1"/>
  <c r="G205" i="12"/>
  <c r="I205" i="12" s="1"/>
  <c r="G204" i="12"/>
  <c r="I204" i="12" s="1"/>
  <c r="G203" i="12"/>
  <c r="I203" i="12" s="1"/>
  <c r="G202" i="12"/>
  <c r="I202" i="12" s="1"/>
  <c r="G201" i="12"/>
  <c r="I201" i="12" s="1"/>
  <c r="I19" i="15" l="1"/>
  <c r="J19" i="15" s="1"/>
  <c r="I27" i="15"/>
  <c r="J27" i="15" s="1"/>
  <c r="I35" i="15"/>
  <c r="J35" i="15" s="1"/>
  <c r="I40" i="15"/>
  <c r="J40" i="15" s="1"/>
  <c r="I45" i="15"/>
  <c r="J45" i="15" s="1"/>
  <c r="I25" i="15"/>
  <c r="J25" i="15" s="1"/>
  <c r="I33" i="15"/>
  <c r="J33" i="15" s="1"/>
  <c r="I44" i="15"/>
  <c r="J44" i="15" s="1"/>
  <c r="I48" i="15"/>
  <c r="J48" i="15" s="1"/>
  <c r="I54" i="15"/>
  <c r="J54" i="15" s="1"/>
  <c r="H109" i="15"/>
  <c r="C31" i="14" s="1"/>
  <c r="I41" i="15"/>
  <c r="J41" i="15" s="1"/>
  <c r="O1" i="15"/>
  <c r="F82" i="15" s="1"/>
  <c r="I82" i="15" s="1"/>
  <c r="J82" i="15" s="1"/>
  <c r="I104" i="15"/>
  <c r="J104" i="15" s="1"/>
  <c r="I74" i="15"/>
  <c r="J74" i="15" s="1"/>
  <c r="I39" i="15"/>
  <c r="J39" i="15" s="1"/>
  <c r="I31" i="15"/>
  <c r="J31" i="15" s="1"/>
  <c r="H83" i="15"/>
  <c r="C30" i="14" s="1"/>
  <c r="I42" i="15"/>
  <c r="J42" i="15" s="1"/>
  <c r="I13" i="15"/>
  <c r="J13" i="15" s="1"/>
  <c r="I52" i="15"/>
  <c r="J52" i="15" s="1"/>
  <c r="I62" i="15"/>
  <c r="J62" i="15" s="1"/>
  <c r="I95" i="15"/>
  <c r="J95" i="15" s="1"/>
  <c r="I51" i="15"/>
  <c r="J51" i="15" s="1"/>
  <c r="I15" i="15"/>
  <c r="J15" i="15" s="1"/>
  <c r="I29" i="15"/>
  <c r="J29" i="15" s="1"/>
  <c r="I63" i="15"/>
  <c r="J63" i="15" s="1"/>
  <c r="I72" i="15"/>
  <c r="J72" i="15" s="1"/>
  <c r="I17" i="15"/>
  <c r="J17" i="15" s="1"/>
  <c r="I46" i="15"/>
  <c r="J46" i="15" s="1"/>
  <c r="I49" i="15"/>
  <c r="J49" i="15" s="1"/>
  <c r="I55" i="15"/>
  <c r="J55" i="15" s="1"/>
  <c r="I64" i="15"/>
  <c r="J64" i="15" s="1"/>
  <c r="F109" i="15"/>
  <c r="B31" i="14" s="1"/>
  <c r="I92" i="15"/>
  <c r="J92" i="15" s="1"/>
  <c r="B4" i="14"/>
  <c r="B7" i="14" s="1"/>
  <c r="I86" i="15"/>
  <c r="C4" i="14"/>
  <c r="I11" i="15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6" i="13"/>
  <c r="G14" i="13"/>
  <c r="G11" i="13"/>
  <c r="G9" i="13"/>
  <c r="G7" i="13"/>
  <c r="G5" i="13"/>
  <c r="G4" i="13"/>
  <c r="I378" i="12"/>
  <c r="I376" i="12"/>
  <c r="I375" i="12"/>
  <c r="I373" i="12"/>
  <c r="I372" i="12"/>
  <c r="I371" i="12"/>
  <c r="I367" i="12"/>
  <c r="I365" i="12"/>
  <c r="I363" i="12"/>
  <c r="I361" i="12"/>
  <c r="I359" i="12"/>
  <c r="I355" i="12"/>
  <c r="I353" i="12"/>
  <c r="I351" i="12"/>
  <c r="I349" i="12"/>
  <c r="I347" i="12"/>
  <c r="I346" i="12"/>
  <c r="I342" i="12"/>
  <c r="I340" i="12"/>
  <c r="I339" i="12"/>
  <c r="I338" i="12"/>
  <c r="I337" i="12"/>
  <c r="I336" i="12"/>
  <c r="I335" i="12"/>
  <c r="I334" i="12"/>
  <c r="I332" i="12"/>
  <c r="I331" i="12"/>
  <c r="I330" i="12"/>
  <c r="I329" i="12"/>
  <c r="I327" i="12"/>
  <c r="I326" i="12"/>
  <c r="I325" i="12"/>
  <c r="I323" i="12"/>
  <c r="I321" i="12"/>
  <c r="I319" i="12"/>
  <c r="I317" i="12"/>
  <c r="I315" i="12"/>
  <c r="I313" i="12"/>
  <c r="I312" i="12"/>
  <c r="I310" i="12"/>
  <c r="I308" i="12"/>
  <c r="I306" i="12"/>
  <c r="I305" i="12"/>
  <c r="I304" i="12"/>
  <c r="I303" i="12"/>
  <c r="I297" i="12"/>
  <c r="I292" i="12"/>
  <c r="I283" i="12"/>
  <c r="I281" i="12"/>
  <c r="I251" i="12"/>
  <c r="I197" i="12"/>
  <c r="I196" i="12"/>
  <c r="I193" i="12"/>
  <c r="I190" i="12"/>
  <c r="I188" i="12"/>
  <c r="I186" i="12"/>
  <c r="I184" i="12"/>
  <c r="I182" i="12"/>
  <c r="I180" i="12"/>
  <c r="I178" i="12"/>
  <c r="I176" i="12"/>
  <c r="I174" i="12"/>
  <c r="I172" i="12"/>
  <c r="I170" i="12"/>
  <c r="I168" i="12"/>
  <c r="I166" i="12"/>
  <c r="I164" i="12"/>
  <c r="I162" i="12"/>
  <c r="I160" i="12"/>
  <c r="I158" i="12"/>
  <c r="I156" i="12"/>
  <c r="I154" i="12"/>
  <c r="I149" i="12"/>
  <c r="I146" i="12"/>
  <c r="I143" i="12"/>
  <c r="I141" i="12"/>
  <c r="I139" i="12"/>
  <c r="I137" i="12"/>
  <c r="I135" i="12"/>
  <c r="I133" i="12"/>
  <c r="I131" i="12"/>
  <c r="I129" i="12"/>
  <c r="I127" i="12"/>
  <c r="I125" i="12"/>
  <c r="I123" i="12"/>
  <c r="I121" i="12"/>
  <c r="I119" i="12"/>
  <c r="I117" i="12"/>
  <c r="I115" i="12"/>
  <c r="I113" i="12"/>
  <c r="I111" i="12"/>
  <c r="I109" i="12"/>
  <c r="I107" i="12"/>
  <c r="I105" i="12"/>
  <c r="I103" i="12"/>
  <c r="I102" i="12"/>
  <c r="I100" i="12"/>
  <c r="I98" i="12"/>
  <c r="I96" i="12"/>
  <c r="I93" i="12"/>
  <c r="I91" i="12"/>
  <c r="I90" i="12"/>
  <c r="I87" i="12"/>
  <c r="I86" i="12"/>
  <c r="I83" i="12"/>
  <c r="I82" i="12"/>
  <c r="I80" i="12"/>
  <c r="I78" i="12"/>
  <c r="I76" i="12"/>
  <c r="I74" i="12"/>
  <c r="I72" i="12"/>
  <c r="I69" i="12"/>
  <c r="I67" i="12"/>
  <c r="I65" i="12"/>
  <c r="I64" i="12"/>
  <c r="I63" i="12"/>
  <c r="I61" i="12"/>
  <c r="I60" i="12"/>
  <c r="I59" i="12"/>
  <c r="I57" i="12"/>
  <c r="I56" i="12"/>
  <c r="I55" i="12"/>
  <c r="I54" i="12"/>
  <c r="I52" i="12"/>
  <c r="I50" i="12"/>
  <c r="I48" i="12"/>
  <c r="I46" i="12"/>
  <c r="I45" i="12"/>
  <c r="I44" i="12"/>
  <c r="I43" i="12"/>
  <c r="I41" i="12"/>
  <c r="I39" i="12"/>
  <c r="I38" i="12"/>
  <c r="I37" i="12"/>
  <c r="I34" i="12"/>
  <c r="I32" i="12"/>
  <c r="I29" i="12"/>
  <c r="I27" i="12"/>
  <c r="I25" i="12"/>
  <c r="I23" i="12"/>
  <c r="I21" i="12"/>
  <c r="I19" i="12"/>
  <c r="I17" i="12"/>
  <c r="I15" i="12"/>
  <c r="I12" i="12"/>
  <c r="I10" i="12"/>
  <c r="C10" i="14" l="1"/>
  <c r="C11" i="14" s="1"/>
  <c r="F83" i="15"/>
  <c r="C6" i="14"/>
  <c r="I83" i="15"/>
  <c r="J11" i="15"/>
  <c r="J83" i="15" s="1"/>
  <c r="I109" i="15"/>
  <c r="J86" i="15"/>
  <c r="J109" i="15" s="1"/>
  <c r="B12" i="14"/>
  <c r="B30" i="14"/>
  <c r="C5" i="14"/>
  <c r="F13" i="13"/>
  <c r="I20" i="1" s="1"/>
  <c r="F3" i="13"/>
  <c r="I19" i="1" s="1"/>
  <c r="G253" i="12"/>
  <c r="I253" i="12" s="1"/>
  <c r="G254" i="12"/>
  <c r="I254" i="12" s="1"/>
  <c r="G255" i="12"/>
  <c r="I255" i="12" s="1"/>
  <c r="G256" i="12"/>
  <c r="I256" i="12" s="1"/>
  <c r="G257" i="12"/>
  <c r="I257" i="12" s="1"/>
  <c r="G258" i="12"/>
  <c r="I258" i="12" s="1"/>
  <c r="G259" i="12"/>
  <c r="I259" i="12" s="1"/>
  <c r="G260" i="12"/>
  <c r="I260" i="12" s="1"/>
  <c r="G261" i="12"/>
  <c r="I261" i="12" s="1"/>
  <c r="G262" i="12"/>
  <c r="I262" i="12" s="1"/>
  <c r="G263" i="12"/>
  <c r="I263" i="12" s="1"/>
  <c r="G264" i="12"/>
  <c r="I264" i="12" s="1"/>
  <c r="G265" i="12"/>
  <c r="I265" i="12" s="1"/>
  <c r="G266" i="12"/>
  <c r="I266" i="12" s="1"/>
  <c r="G267" i="12"/>
  <c r="I267" i="12" s="1"/>
  <c r="G268" i="12"/>
  <c r="I268" i="12" s="1"/>
  <c r="G269" i="12"/>
  <c r="I269" i="12" s="1"/>
  <c r="G270" i="12"/>
  <c r="I270" i="12" s="1"/>
  <c r="G271" i="12"/>
  <c r="I271" i="12" s="1"/>
  <c r="G272" i="12"/>
  <c r="I272" i="12" s="1"/>
  <c r="G273" i="12"/>
  <c r="I273" i="12" s="1"/>
  <c r="G274" i="12"/>
  <c r="I274" i="12" s="1"/>
  <c r="G275" i="12"/>
  <c r="I275" i="12" s="1"/>
  <c r="G276" i="12"/>
  <c r="I276" i="12" s="1"/>
  <c r="G277" i="12"/>
  <c r="I277" i="12" s="1"/>
  <c r="G278" i="12"/>
  <c r="I278" i="12" s="1"/>
  <c r="G252" i="12"/>
  <c r="I252" i="12" s="1"/>
  <c r="S381" i="12"/>
  <c r="F39" i="1" s="1"/>
  <c r="T381" i="12"/>
  <c r="G39" i="1" s="1"/>
  <c r="G40" i="1" s="1"/>
  <c r="G9" i="12"/>
  <c r="I9" i="12" s="1"/>
  <c r="G11" i="12"/>
  <c r="I11" i="12" s="1"/>
  <c r="G14" i="12"/>
  <c r="I14" i="12" s="1"/>
  <c r="G16" i="12"/>
  <c r="I16" i="12" s="1"/>
  <c r="G18" i="12"/>
  <c r="I18" i="12" s="1"/>
  <c r="G20" i="12"/>
  <c r="I20" i="12" s="1"/>
  <c r="G22" i="12"/>
  <c r="I22" i="12" s="1"/>
  <c r="G24" i="12"/>
  <c r="I24" i="12" s="1"/>
  <c r="G26" i="12"/>
  <c r="I26" i="12" s="1"/>
  <c r="G28" i="12"/>
  <c r="I28" i="12" s="1"/>
  <c r="G31" i="12"/>
  <c r="I31" i="12" s="1"/>
  <c r="G33" i="12"/>
  <c r="I33" i="12" s="1"/>
  <c r="G36" i="12"/>
  <c r="I36" i="12" s="1"/>
  <c r="G40" i="12"/>
  <c r="I40" i="12" s="1"/>
  <c r="G42" i="12"/>
  <c r="I42" i="12" s="1"/>
  <c r="G47" i="12"/>
  <c r="I47" i="12" s="1"/>
  <c r="G49" i="12"/>
  <c r="I49" i="12" s="1"/>
  <c r="G51" i="12"/>
  <c r="I51" i="12" s="1"/>
  <c r="G53" i="12"/>
  <c r="I53" i="12" s="1"/>
  <c r="G58" i="12"/>
  <c r="I58" i="12" s="1"/>
  <c r="G62" i="12"/>
  <c r="I62" i="12" s="1"/>
  <c r="G66" i="12"/>
  <c r="I66" i="12" s="1"/>
  <c r="G68" i="12"/>
  <c r="I68" i="12" s="1"/>
  <c r="G71" i="12"/>
  <c r="I71" i="12" s="1"/>
  <c r="G73" i="12"/>
  <c r="I73" i="12" s="1"/>
  <c r="G75" i="12"/>
  <c r="I75" i="12" s="1"/>
  <c r="G77" i="12"/>
  <c r="I77" i="12" s="1"/>
  <c r="G79" i="12"/>
  <c r="I79" i="12" s="1"/>
  <c r="G81" i="12"/>
  <c r="I81" i="12" s="1"/>
  <c r="G85" i="12"/>
  <c r="G89" i="12"/>
  <c r="I89" i="12" s="1"/>
  <c r="G92" i="12"/>
  <c r="I92" i="12" s="1"/>
  <c r="G95" i="12"/>
  <c r="I95" i="12" s="1"/>
  <c r="G97" i="12"/>
  <c r="I97" i="12" s="1"/>
  <c r="G99" i="12"/>
  <c r="I99" i="12" s="1"/>
  <c r="G101" i="12"/>
  <c r="I101" i="12" s="1"/>
  <c r="G104" i="12"/>
  <c r="I104" i="12" s="1"/>
  <c r="G106" i="12"/>
  <c r="I106" i="12" s="1"/>
  <c r="G108" i="12"/>
  <c r="I108" i="12" s="1"/>
  <c r="G110" i="12"/>
  <c r="I110" i="12" s="1"/>
  <c r="G112" i="12"/>
  <c r="I112" i="12" s="1"/>
  <c r="G114" i="12"/>
  <c r="I114" i="12" s="1"/>
  <c r="G116" i="12"/>
  <c r="I116" i="12" s="1"/>
  <c r="G118" i="12"/>
  <c r="I118" i="12" s="1"/>
  <c r="G120" i="12"/>
  <c r="I120" i="12" s="1"/>
  <c r="G122" i="12"/>
  <c r="I122" i="12" s="1"/>
  <c r="G124" i="12"/>
  <c r="I124" i="12" s="1"/>
  <c r="G126" i="12"/>
  <c r="I126" i="12" s="1"/>
  <c r="G128" i="12"/>
  <c r="I128" i="12" s="1"/>
  <c r="G130" i="12"/>
  <c r="I130" i="12" s="1"/>
  <c r="G132" i="12"/>
  <c r="I132" i="12" s="1"/>
  <c r="G134" i="12"/>
  <c r="I134" i="12" s="1"/>
  <c r="G136" i="12"/>
  <c r="I136" i="12" s="1"/>
  <c r="G138" i="12"/>
  <c r="I138" i="12" s="1"/>
  <c r="G140" i="12"/>
  <c r="I140" i="12" s="1"/>
  <c r="G142" i="12"/>
  <c r="I142" i="12" s="1"/>
  <c r="G144" i="12"/>
  <c r="I144" i="12" s="1"/>
  <c r="G145" i="12"/>
  <c r="I145" i="12" s="1"/>
  <c r="G147" i="12"/>
  <c r="I147" i="12" s="1"/>
  <c r="G148" i="12"/>
  <c r="I148" i="12" s="1"/>
  <c r="G150" i="12"/>
  <c r="I150" i="12" s="1"/>
  <c r="G151" i="12"/>
  <c r="I151" i="12" s="1"/>
  <c r="G152" i="12"/>
  <c r="I152" i="12" s="1"/>
  <c r="G153" i="12"/>
  <c r="I153" i="12" s="1"/>
  <c r="G155" i="12"/>
  <c r="I155" i="12" s="1"/>
  <c r="G157" i="12"/>
  <c r="I157" i="12" s="1"/>
  <c r="G159" i="12"/>
  <c r="I159" i="12" s="1"/>
  <c r="G161" i="12"/>
  <c r="I161" i="12" s="1"/>
  <c r="G163" i="12"/>
  <c r="I163" i="12" s="1"/>
  <c r="G165" i="12"/>
  <c r="I165" i="12" s="1"/>
  <c r="G167" i="12"/>
  <c r="I167" i="12" s="1"/>
  <c r="G169" i="12"/>
  <c r="I169" i="12" s="1"/>
  <c r="G171" i="12"/>
  <c r="I171" i="12" s="1"/>
  <c r="G173" i="12"/>
  <c r="I173" i="12" s="1"/>
  <c r="G175" i="12"/>
  <c r="I175" i="12" s="1"/>
  <c r="G177" i="12"/>
  <c r="I177" i="12" s="1"/>
  <c r="G179" i="12"/>
  <c r="I179" i="12" s="1"/>
  <c r="G181" i="12"/>
  <c r="I181" i="12" s="1"/>
  <c r="G183" i="12"/>
  <c r="I183" i="12" s="1"/>
  <c r="G185" i="12"/>
  <c r="I185" i="12" s="1"/>
  <c r="G187" i="12"/>
  <c r="I187" i="12" s="1"/>
  <c r="G189" i="12"/>
  <c r="I189" i="12" s="1"/>
  <c r="G192" i="12"/>
  <c r="G195" i="12"/>
  <c r="I195" i="12" s="1"/>
  <c r="G198" i="12"/>
  <c r="I198" i="12" s="1"/>
  <c r="G200" i="12"/>
  <c r="G280" i="12"/>
  <c r="I280" i="12" s="1"/>
  <c r="G282" i="12"/>
  <c r="I282" i="12" s="1"/>
  <c r="G284" i="12"/>
  <c r="I284" i="12" s="1"/>
  <c r="G285" i="12"/>
  <c r="I285" i="12" s="1"/>
  <c r="G286" i="12"/>
  <c r="I286" i="12" s="1"/>
  <c r="G287" i="12"/>
  <c r="I287" i="12" s="1"/>
  <c r="G289" i="12"/>
  <c r="I289" i="12" s="1"/>
  <c r="G290" i="12"/>
  <c r="I290" i="12" s="1"/>
  <c r="G291" i="12"/>
  <c r="I291" i="12" s="1"/>
  <c r="G293" i="12"/>
  <c r="I293" i="12" s="1"/>
  <c r="G294" i="12"/>
  <c r="I294" i="12" s="1"/>
  <c r="G295" i="12"/>
  <c r="I295" i="12" s="1"/>
  <c r="G296" i="12"/>
  <c r="I296" i="12" s="1"/>
  <c r="G298" i="12"/>
  <c r="I298" i="12" s="1"/>
  <c r="G299" i="12"/>
  <c r="I299" i="12" s="1"/>
  <c r="G300" i="12"/>
  <c r="I300" i="12" s="1"/>
  <c r="G302" i="12"/>
  <c r="I302" i="12" s="1"/>
  <c r="G307" i="12"/>
  <c r="I307" i="12" s="1"/>
  <c r="G309" i="12"/>
  <c r="I309" i="12" s="1"/>
  <c r="G311" i="12"/>
  <c r="I311" i="12" s="1"/>
  <c r="G314" i="12"/>
  <c r="I314" i="12" s="1"/>
  <c r="G316" i="12"/>
  <c r="I316" i="12" s="1"/>
  <c r="G318" i="12"/>
  <c r="I318" i="12" s="1"/>
  <c r="G320" i="12"/>
  <c r="I320" i="12" s="1"/>
  <c r="G322" i="12"/>
  <c r="I322" i="12" s="1"/>
  <c r="G324" i="12"/>
  <c r="I324" i="12" s="1"/>
  <c r="G328" i="12"/>
  <c r="I328" i="12" s="1"/>
  <c r="G333" i="12"/>
  <c r="I333" i="12" s="1"/>
  <c r="G341" i="12"/>
  <c r="I341" i="12" s="1"/>
  <c r="G343" i="12"/>
  <c r="I343" i="12" s="1"/>
  <c r="G345" i="12"/>
  <c r="I345" i="12" s="1"/>
  <c r="G348" i="12"/>
  <c r="I348" i="12" s="1"/>
  <c r="G350" i="12"/>
  <c r="I350" i="12" s="1"/>
  <c r="G352" i="12"/>
  <c r="I352" i="12" s="1"/>
  <c r="G354" i="12"/>
  <c r="I354" i="12" s="1"/>
  <c r="G356" i="12"/>
  <c r="I356" i="12" s="1"/>
  <c r="G358" i="12"/>
  <c r="I358" i="12" s="1"/>
  <c r="G360" i="12"/>
  <c r="I360" i="12" s="1"/>
  <c r="G362" i="12"/>
  <c r="I362" i="12" s="1"/>
  <c r="G364" i="12"/>
  <c r="I364" i="12" s="1"/>
  <c r="G366" i="12"/>
  <c r="I366" i="12" s="1"/>
  <c r="G368" i="12"/>
  <c r="I368" i="12" s="1"/>
  <c r="G370" i="12"/>
  <c r="I370" i="12" s="1"/>
  <c r="G374" i="12"/>
  <c r="G377" i="12"/>
  <c r="I377" i="12" s="1"/>
  <c r="G27" i="1"/>
  <c r="J28" i="1"/>
  <c r="J26" i="1"/>
  <c r="G38" i="1"/>
  <c r="F38" i="1"/>
  <c r="H32" i="1"/>
  <c r="J23" i="1"/>
  <c r="J24" i="1"/>
  <c r="J25" i="1"/>
  <c r="J27" i="1"/>
  <c r="E24" i="1"/>
  <c r="E26" i="1"/>
  <c r="C8" i="14" l="1"/>
  <c r="C7" i="14"/>
  <c r="D7" i="14" s="1"/>
  <c r="I200" i="12"/>
  <c r="G199" i="12"/>
  <c r="G191" i="12"/>
  <c r="I192" i="12"/>
  <c r="G369" i="12"/>
  <c r="I374" i="12"/>
  <c r="G84" i="12"/>
  <c r="I85" i="12"/>
  <c r="F34" i="13"/>
  <c r="I66" i="1" s="1"/>
  <c r="G250" i="12"/>
  <c r="F40" i="1"/>
  <c r="G24" i="1" s="1"/>
  <c r="H39" i="1"/>
  <c r="H40" i="1" s="1"/>
  <c r="G357" i="12"/>
  <c r="G301" i="12"/>
  <c r="G279" i="12"/>
  <c r="G94" i="12"/>
  <c r="G70" i="12"/>
  <c r="G35" i="12"/>
  <c r="G13" i="12"/>
  <c r="G344" i="12"/>
  <c r="G288" i="12"/>
  <c r="G194" i="12"/>
  <c r="G88" i="12"/>
  <c r="G30" i="12"/>
  <c r="G8" i="12"/>
  <c r="I8" i="12" s="1"/>
  <c r="C12" i="14" l="1"/>
  <c r="D12" i="14" s="1"/>
  <c r="C14" i="14"/>
  <c r="I39" i="1"/>
  <c r="I40" i="1" s="1"/>
  <c r="J39" i="1" s="1"/>
  <c r="J40" i="1" s="1"/>
  <c r="I49" i="1"/>
  <c r="I30" i="12"/>
  <c r="I56" i="1"/>
  <c r="I194" i="12"/>
  <c r="I62" i="1"/>
  <c r="I344" i="12"/>
  <c r="I53" i="1"/>
  <c r="I88" i="12"/>
  <c r="I60" i="1"/>
  <c r="I288" i="12"/>
  <c r="I48" i="1"/>
  <c r="I13" i="12"/>
  <c r="I51" i="1"/>
  <c r="I70" i="12"/>
  <c r="I59" i="1"/>
  <c r="I279" i="12"/>
  <c r="I63" i="1"/>
  <c r="I357" i="12"/>
  <c r="I52" i="1"/>
  <c r="I84" i="12"/>
  <c r="I64" i="1"/>
  <c r="I369" i="12"/>
  <c r="I55" i="1"/>
  <c r="I191" i="12"/>
  <c r="I50" i="1"/>
  <c r="I35" i="12"/>
  <c r="I54" i="1"/>
  <c r="I94" i="12"/>
  <c r="I61" i="1"/>
  <c r="I301" i="12"/>
  <c r="I58" i="1"/>
  <c r="I250" i="12"/>
  <c r="I57" i="1"/>
  <c r="I199" i="12"/>
  <c r="G28" i="1"/>
  <c r="I47" i="1"/>
  <c r="C20" i="14" l="1"/>
  <c r="C19" i="14"/>
  <c r="C13" i="14"/>
  <c r="C15" i="14" s="1"/>
  <c r="D15" i="14" s="1"/>
  <c r="C18" i="14"/>
  <c r="I17" i="1"/>
  <c r="I16" i="1"/>
  <c r="C21" i="14" l="1"/>
  <c r="C22" i="14"/>
  <c r="B25" i="14" s="1"/>
  <c r="C25" i="14" s="1"/>
  <c r="C24" i="14" l="1"/>
  <c r="D24" i="14" s="1"/>
  <c r="C27" i="14" l="1"/>
  <c r="D27" i="14" s="1"/>
  <c r="G379" i="12"/>
  <c r="I379" i="12" l="1"/>
  <c r="I65" i="1"/>
  <c r="G381" i="12"/>
  <c r="I18" i="1" l="1"/>
  <c r="I21" i="1" s="1"/>
  <c r="G25" i="1" s="1"/>
  <c r="G26" i="1" s="1"/>
  <c r="G29" i="1" s="1"/>
  <c r="I67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<sst xmlns="http://schemas.openxmlformats.org/spreadsheetml/2006/main" count="1934" uniqueCount="876">
  <si>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</si>
  <si>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</si>
  <si>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</si>
  <si>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</si>
  <si>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</si>
  <si>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</si>
  <si>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</si>
  <si>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</si>
  <si>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</si>
  <si>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</si>
  <si>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</si>
  <si>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</si>
  <si>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</si>
  <si>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</si>
  <si>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</si>
  <si>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</si>
  <si>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</si>
  <si>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</si>
  <si>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</si>
  <si>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</si>
  <si>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</si>
  <si>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</si>
  <si>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</si>
  <si>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</si>
  <si>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</si>
  <si>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</si>
  <si>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</si>
  <si>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</si>
  <si>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</si>
  <si>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</si>
  <si>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</si>
  <si>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</si>
  <si>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</si>
  <si>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</si>
  <si>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</si>
  <si>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</si>
  <si>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</si>
  <si>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</si>
  <si>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</si>
  <si>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</si>
  <si>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</si>
  <si>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Mendelu SO, Rozšíření spisovny</t>
  </si>
  <si>
    <t>Rozpočet</t>
  </si>
  <si>
    <t>Celkem za stavbu</t>
  </si>
  <si>
    <t>CZK</t>
  </si>
  <si>
    <t>Rekapitulace dílů</t>
  </si>
  <si>
    <t>Typ dílu</t>
  </si>
  <si>
    <t>0</t>
  </si>
  <si>
    <t>Přípravné a přidružené práce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</si>
  <si>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</si>
  <si>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</si>
  <si>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</si>
  <si>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</si>
  <si>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</si>
  <si>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</si>
  <si>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</si>
  <si>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</si>
  <si>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</si>
  <si>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</si>
  <si>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</si>
  <si>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</si>
  <si>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</si>
  <si>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</si>
  <si>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</si>
  <si>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</si>
  <si>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</si>
  <si>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</si>
  <si>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</si>
  <si>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</si>
  <si>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730</t>
  </si>
  <si>
    <t>Ústřední vytápění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</si>
  <si>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</si>
  <si>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</si>
  <si>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</si>
  <si>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</si>
  <si>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</si>
  <si>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</si>
  <si>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</si>
  <si>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</si>
  <si>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</si>
  <si>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</si>
  <si>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</si>
  <si>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</si>
  <si>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</si>
  <si>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</si>
  <si>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</si>
  <si>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</si>
  <si>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</si>
  <si>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</si>
  <si>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</si>
  <si>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</si>
  <si>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</si>
  <si>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</si>
  <si>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</si>
  <si>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</si>
  <si>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</si>
  <si>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</si>
  <si>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</si>
  <si>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</si>
  <si>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</si>
  <si>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</si>
  <si>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</si>
  <si>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</si>
  <si>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</si>
  <si>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Ochrana a zakrývání stávajících konstrukcí, proti zničení při výstavbě</t>
  </si>
  <si>
    <t>hod</t>
  </si>
  <si>
    <t>POL1_0</t>
  </si>
  <si>
    <t>16+13</t>
  </si>
  <si>
    <t>VV</t>
  </si>
  <si>
    <t>0.02</t>
  </si>
  <si>
    <t>Průběžný úklid v průběhu výstavby</t>
  </si>
  <si>
    <t>24+15</t>
  </si>
  <si>
    <t>342255024R00</t>
  </si>
  <si>
    <t>Příčky z desek porobet. tl. 10 cm</t>
  </si>
  <si>
    <t>m2</t>
  </si>
  <si>
    <t>3,95*(2,95+0,52)-1,97*(0,7+0,8)</t>
  </si>
  <si>
    <t>342255028R00</t>
  </si>
  <si>
    <t>Příčky z desek porobet. tl. 15 cm</t>
  </si>
  <si>
    <t>3,95*2,5</t>
  </si>
  <si>
    <t>342255032R00</t>
  </si>
  <si>
    <t>Příčky z desek porobet. tl. 20 cm</t>
  </si>
  <si>
    <t>0,79*0,59+3,95*0,75</t>
  </si>
  <si>
    <t>346244315R00</t>
  </si>
  <si>
    <t>Obezdívky WC z desek porobet. tl. 150 mm</t>
  </si>
  <si>
    <t>u WC a umyvadla:1,2*2,34</t>
  </si>
  <si>
    <t>342948111R00</t>
  </si>
  <si>
    <t>Ukotvení příček k cihel.konstr. kotvami na hmožd.</t>
  </si>
  <si>
    <t>m</t>
  </si>
  <si>
    <t>3,95*5+1,2*2+0,79*2+0,59*2</t>
  </si>
  <si>
    <t>346971162R00</t>
  </si>
  <si>
    <t xml:space="preserve">Dilatace příček od stropu š. do 150 mm, tl.30 mm </t>
  </si>
  <si>
    <t>2,95+0,52+2,5+0,75</t>
  </si>
  <si>
    <t>346971122R00</t>
  </si>
  <si>
    <t>Izolace pod příčky jednoduchá š. do 200 mm</t>
  </si>
  <si>
    <t>317121047RT2</t>
  </si>
  <si>
    <t>Překlad nenosný pórobeton, světlost otv. do 105 cm, překlad nenosný  P4,4 124 x 24,9 x 10 cm</t>
  </si>
  <si>
    <t>kus</t>
  </si>
  <si>
    <t>1+1</t>
  </si>
  <si>
    <t>411354173R00</t>
  </si>
  <si>
    <t>Podpěrná konstr. stropů do 12 kPa - zřízení</t>
  </si>
  <si>
    <t>podepření při bourání:10*1</t>
  </si>
  <si>
    <t>411354174R00</t>
  </si>
  <si>
    <t>Podpěrná konstr. stropů do 12 kPa - odstranění</t>
  </si>
  <si>
    <t>602016193R00</t>
  </si>
  <si>
    <t>Penetrace hloubková stěn</t>
  </si>
  <si>
    <t>otlučené:13,83</t>
  </si>
  <si>
    <t>nové omítky:90</t>
  </si>
  <si>
    <t>lokální opravy:70</t>
  </si>
  <si>
    <t>612409991RT2</t>
  </si>
  <si>
    <t>Začištění omítek kolem oken,dveří apod., s použitím suché maltové směsi</t>
  </si>
  <si>
    <t>dveře:0,7+0,8+1,97*4</t>
  </si>
  <si>
    <t>612481113R00</t>
  </si>
  <si>
    <t>Potažení vnitř. stěn sklotex. pletivem s vypnutím</t>
  </si>
  <si>
    <t>sjednocení omítek:20</t>
  </si>
  <si>
    <t>602012112RT5</t>
  </si>
  <si>
    <t>Omítka jádrová ručně, tloušťka vrstvy 20 mm</t>
  </si>
  <si>
    <t>vyrovnání stěn:3,95*(1,8+2,5)</t>
  </si>
  <si>
    <t>612425931RT2</t>
  </si>
  <si>
    <t>Omítka vápenná vnitřního ostění - štuková, s použitím suché maltové směsi</t>
  </si>
  <si>
    <t>dveře:0,1*(0,7+0,8+1,97*4)</t>
  </si>
  <si>
    <t>612473181R00</t>
  </si>
  <si>
    <t>Omítka vnitř.zdiva ze suché směsi, hladká</t>
  </si>
  <si>
    <t>pod ker. obklady:2,37*10,7-(0,7*1,97+0,56*0,88)</t>
  </si>
  <si>
    <t>612473182R00</t>
  </si>
  <si>
    <t>Omítka vnitřního zdiva ze suché směsi, štuková</t>
  </si>
  <si>
    <t>odečet hladkých:-23,48</t>
  </si>
  <si>
    <t>612473185R00</t>
  </si>
  <si>
    <t>Příplatek za zabudované omítníky v ploše stěn</t>
  </si>
  <si>
    <t>612473186R00</t>
  </si>
  <si>
    <t>Příplatek za zabudované rohovníky</t>
  </si>
  <si>
    <t>612403382R00</t>
  </si>
  <si>
    <t>Hrubá výplň rýh ve stěnách do 3x7 cm maltou ze SMS</t>
  </si>
  <si>
    <t>drážky po profesích:50*1</t>
  </si>
  <si>
    <t>612403384R00</t>
  </si>
  <si>
    <t>Hrubá výplň rýh ve stěnách do 5x10cm maltou ze SMS</t>
  </si>
  <si>
    <t>drážky po profesích:15*1</t>
  </si>
  <si>
    <t>632411904R00</t>
  </si>
  <si>
    <t>Penetrace savých podkladů</t>
  </si>
  <si>
    <t>potěry:16,1+3,8+5,8+8,63</t>
  </si>
  <si>
    <t>632415104R00</t>
  </si>
  <si>
    <t>Potěr samonivelační ručně tl. 4 mm</t>
  </si>
  <si>
    <t>pod PVC:27</t>
  </si>
  <si>
    <t>632415110R00</t>
  </si>
  <si>
    <t>Potěr samonivelační ručně tl. 10 mm</t>
  </si>
  <si>
    <t>potěry:16,1+3,8</t>
  </si>
  <si>
    <t>632415140R00</t>
  </si>
  <si>
    <t>Potěr samonivelační ručně tl. 40 mm</t>
  </si>
  <si>
    <t>potěry:5,8</t>
  </si>
  <si>
    <t>632415150R00</t>
  </si>
  <si>
    <t>Potěr samonivelační ručně tl. 50 mm</t>
  </si>
  <si>
    <t>potěry:8,63</t>
  </si>
  <si>
    <t>632441491R00</t>
  </si>
  <si>
    <t>Broušení anhydritových potěrů - odstranění šlemu</t>
  </si>
  <si>
    <t>941955002R00</t>
  </si>
  <si>
    <t>Lešení lehké pomocné, výška podlahy do 1,9 m</t>
  </si>
  <si>
    <t>dotčené místnosti:16,10+9,28+5,11+3,79</t>
  </si>
  <si>
    <t>ostatní:15,22</t>
  </si>
  <si>
    <t>952901111R00</t>
  </si>
  <si>
    <t>Vyčištění budov o výšce podlaží do 4 m</t>
  </si>
  <si>
    <t>95.1</t>
  </si>
  <si>
    <t>Stavební přípomoce pro profese</t>
  </si>
  <si>
    <t>5+6</t>
  </si>
  <si>
    <t>776511820R00</t>
  </si>
  <si>
    <t>Odstranění PVC a koberců lepených s podložkou</t>
  </si>
  <si>
    <t>podlahy:8,63*3+3,72+11,6+15</t>
  </si>
  <si>
    <t>776401800R00</t>
  </si>
  <si>
    <t>Demontáž soklíků nebo lišt, pryžových nebo z PVC</t>
  </si>
  <si>
    <t>podlahy-sokly:13,4+7,2+13,1+18,9</t>
  </si>
  <si>
    <t>965081712RT1</t>
  </si>
  <si>
    <t>Bourání dlažeb keramických tl.10 mm, pl. do 1 m2, ručně, dlaždice keramické</t>
  </si>
  <si>
    <t>část podlahy:1*1</t>
  </si>
  <si>
    <t>784900010RAB</t>
  </si>
  <si>
    <t>Odstranění stávajících maleb, oškrábáním</t>
  </si>
  <si>
    <t>POL2_0</t>
  </si>
  <si>
    <t>stropy:11,6+3,72+5,79+8,63+3,79</t>
  </si>
  <si>
    <t>stěny:3,95*39</t>
  </si>
  <si>
    <t>968061125R00</t>
  </si>
  <si>
    <t>Vyvěšení dřevěných dveřních křídel pl. do 2 m2</t>
  </si>
  <si>
    <t>2+3</t>
  </si>
  <si>
    <t>968072455R00</t>
  </si>
  <si>
    <t>Vybourání kovových dveřních zárubní pl. do 2 m2</t>
  </si>
  <si>
    <t>1,97*(0,8*2+0,6*3)</t>
  </si>
  <si>
    <t>962031145R00</t>
  </si>
  <si>
    <t>Bourání příček z tvárnic pórobetonových tl. 150 mm</t>
  </si>
  <si>
    <t>3,95*4,3</t>
  </si>
  <si>
    <t>962031143R00</t>
  </si>
  <si>
    <t>Bourání příček z tvárnic pórobetonových tl. 100 mm</t>
  </si>
  <si>
    <t>3,95*(4,2+2,8+1,8)-1,97*(0,6*3+0,8*2)</t>
  </si>
  <si>
    <t>962200041RAB</t>
  </si>
  <si>
    <t>Bourání příček ze sklobetonu, tlouštka 20 cm</t>
  </si>
  <si>
    <t>0,79*0,59</t>
  </si>
  <si>
    <t>967031142R00</t>
  </si>
  <si>
    <t>Přisekání rovných ostění cihelných na MC</t>
  </si>
  <si>
    <t>0,1*3,95*5+0,15*3,95*1+0,2*(0,79*2+0,59*2)</t>
  </si>
  <si>
    <t>978059531R00</t>
  </si>
  <si>
    <t>Odsekání vnitřních obkladů stěn nad 2 m2, keramických</t>
  </si>
  <si>
    <t>2*(4,3+3,8+5,2)+0,6*2,4-0,56*0,42</t>
  </si>
  <si>
    <t>766812840R00</t>
  </si>
  <si>
    <t>Demontáž kuchyňských linek do 2,1 m</t>
  </si>
  <si>
    <t>1*1</t>
  </si>
  <si>
    <t>725310823R00</t>
  </si>
  <si>
    <t>Demontáž dřezů 1dílných v kuchyňské sestavě, vč. baterie,sifonu a potrubí</t>
  </si>
  <si>
    <t>soubor</t>
  </si>
  <si>
    <t>725290020RA0</t>
  </si>
  <si>
    <t>Demontáž umyvadla včetně baterie a konzol, potrubí</t>
  </si>
  <si>
    <t>725240811R00</t>
  </si>
  <si>
    <t>Demontáž sprchových kabin vč. výtokových armatur, baterie,vanička,potrubí</t>
  </si>
  <si>
    <t>725290010RA0</t>
  </si>
  <si>
    <t>Demontáž klozetu včetně splachovací nádrže, potrubí</t>
  </si>
  <si>
    <t>735121810R00</t>
  </si>
  <si>
    <t>Demontáž otopných těles ocelových článkových, odpojení,vč. potrubí</t>
  </si>
  <si>
    <t>0,8*(0,8+0,85+1)</t>
  </si>
  <si>
    <t>965042121RT1</t>
  </si>
  <si>
    <t>Bourání mazanin betonových tl. 10 cm, pl. 1 m2, ručně tl. mazaniny 5 - 8 cm</t>
  </si>
  <si>
    <t>m3</t>
  </si>
  <si>
    <t>část podlahy:0,05*1</t>
  </si>
  <si>
    <t>96.1</t>
  </si>
  <si>
    <t>Přebroušení podlahy,odstranění lepidla,vysátí</t>
  </si>
  <si>
    <t>po PVC:8,63+3,72+11,6+15</t>
  </si>
  <si>
    <t>96.2</t>
  </si>
  <si>
    <t>Demontáž dřevěných zavěšených polic na stěně, kotvení,doplňky,detaily</t>
  </si>
  <si>
    <t>4,2*1</t>
  </si>
  <si>
    <t>96.3</t>
  </si>
  <si>
    <t>Demontáž dřevěných zavěšených regálů, kotvení,doplňky,detaily</t>
  </si>
  <si>
    <t>96.4</t>
  </si>
  <si>
    <t>Demontáž ochranných prvků stěn, 150/25mm, kotvení,doplňky,detaily</t>
  </si>
  <si>
    <t>1,8*5</t>
  </si>
  <si>
    <t>96.5</t>
  </si>
  <si>
    <t>Demontáž nástěnných zrcadel, kotvení,doplňky,detaily</t>
  </si>
  <si>
    <t>0,3*1,2+0,6*0,9</t>
  </si>
  <si>
    <t>96.6</t>
  </si>
  <si>
    <t>Demontáž korkových nástěnek na stěnách, vč. rámu, kotvení,doplňky,detaily</t>
  </si>
  <si>
    <t>1*1+0,8*0,6</t>
  </si>
  <si>
    <t>96.7</t>
  </si>
  <si>
    <t>Demontáž dřevěných regálů v m.č. N2006, kotvení,doplňky,detaily</t>
  </si>
  <si>
    <t>mb</t>
  </si>
  <si>
    <t>96.8</t>
  </si>
  <si>
    <t>Demontáž nástěnného zásobníku na mýdlo, kotvení,doplňky,detaily</t>
  </si>
  <si>
    <t>96.9</t>
  </si>
  <si>
    <t>Demontáž nástěnného zásobníku na papír. ručníky, kotvení,doplňky,detaily</t>
  </si>
  <si>
    <t>96.10</t>
  </si>
  <si>
    <t>Vyklizení stávajících interiérových prvků, vybavení,nábytek,zařízení</t>
  </si>
  <si>
    <t>11,6+3,72+5,79+8,63+3,79</t>
  </si>
  <si>
    <t>96.11</t>
  </si>
  <si>
    <t>Odpojení stávajících rozvodů a zařízení IS</t>
  </si>
  <si>
    <t>96.12</t>
  </si>
  <si>
    <t>Demontáž tabulek infosystému,pro další použití, uskladnění,přesun</t>
  </si>
  <si>
    <t>96.13</t>
  </si>
  <si>
    <t>Demontáž přenosného PHP,pro další použití, uskladnění,přesun</t>
  </si>
  <si>
    <t>974031122R00</t>
  </si>
  <si>
    <t>Vysekání rýh ve zdi cihelné 3 x 7 cm</t>
  </si>
  <si>
    <t>drážky pro profese:50*1</t>
  </si>
  <si>
    <t>974031133R00</t>
  </si>
  <si>
    <t>Vysekání rýh ve zdi cihelné 5 x 10 cm</t>
  </si>
  <si>
    <t>drážky pro profese:15*1</t>
  </si>
  <si>
    <t>970031030R00</t>
  </si>
  <si>
    <t>Vrtání jádrové do zdiva cihelného d 30 mm</t>
  </si>
  <si>
    <t>1,5*1</t>
  </si>
  <si>
    <t>970031060R00</t>
  </si>
  <si>
    <t>Vrtání jádrové do zdiva cihelného do D 60 mm</t>
  </si>
  <si>
    <t>970031080R00</t>
  </si>
  <si>
    <t>Vrtání jádrové do zdiva cihelného do D 80 mm</t>
  </si>
  <si>
    <t>0,8*1</t>
  </si>
  <si>
    <t>970031100R00</t>
  </si>
  <si>
    <t>Vrtání jádrové do zdiva cihelného do D 100 mm</t>
  </si>
  <si>
    <t>0,5*1</t>
  </si>
  <si>
    <t>970051080R00</t>
  </si>
  <si>
    <t>Vrtání jádrové do ŽB do D 80 mm</t>
  </si>
  <si>
    <t>970051100R00</t>
  </si>
  <si>
    <t>Vrtání jádrové do ŽB do D 100 mm</t>
  </si>
  <si>
    <t>971038331R00</t>
  </si>
  <si>
    <t>Vybourání otvorů cihly duté pl. 0,09 m2, tl. 15 cm</t>
  </si>
  <si>
    <t>971038341R00</t>
  </si>
  <si>
    <t>Vybourání otvorů cihly duté pl. 0,09 m2, tl. 30 cm</t>
  </si>
  <si>
    <t>2+1</t>
  </si>
  <si>
    <t>971038231R00</t>
  </si>
  <si>
    <t>Vybourání otvorů cihly duté  0,0225 m2, tl. 15 cm</t>
  </si>
  <si>
    <t>1+2</t>
  </si>
  <si>
    <t>971038241R00</t>
  </si>
  <si>
    <t>Vybourání otvorů cihly duté  0,0225 m2, tl. 30 cm</t>
  </si>
  <si>
    <t>978013191R00</t>
  </si>
  <si>
    <t>Otlučení omítek vnitřních stěn v rozsahu do 100 %</t>
  </si>
  <si>
    <t>kolem bouraných stěn:0,5*3,95*7</t>
  </si>
  <si>
    <t>979082111R00</t>
  </si>
  <si>
    <t>Vnitrostaveništní doprava suti do 10 m</t>
  </si>
  <si>
    <t>t</t>
  </si>
  <si>
    <t>15,5*1</t>
  </si>
  <si>
    <t>979082121R00</t>
  </si>
  <si>
    <t>Příplatek k vnitrost. dopravě suti za dalších 5 m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</si>
  <si>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</si>
  <si>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</si>
  <si>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</si>
  <si>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</si>
  <si>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</si>
  <si>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</si>
  <si>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15,5*10</t>
  </si>
  <si>
    <t>979999999R00</t>
  </si>
  <si>
    <t>Poplatek za skladku 10 % příměsí</t>
  </si>
  <si>
    <t>999281108R00</t>
  </si>
  <si>
    <t>Přesun hmot pro opravy a údržbu do výšky 12 m</t>
  </si>
  <si>
    <t>11,45*1</t>
  </si>
  <si>
    <t>711212002RT2</t>
  </si>
  <si>
    <t>Hydroizolační povlak - nátěr nebo stěrka, proti tlak.vodě,tl.2,5mm</t>
  </si>
  <si>
    <t>podlahy:5,11</t>
  </si>
  <si>
    <t>stěny+sokly:1,5*1*2+0,3*8,7</t>
  </si>
  <si>
    <t>998711202R00</t>
  </si>
  <si>
    <t>Přesun hmot pro izolace proti vodě, výšky do 12 m</t>
  </si>
  <si>
    <t>766.1</t>
  </si>
  <si>
    <t>Sanitární dělící příčky s dveřmi š.700,HPL,tl.13mm, RAL,rám,kování,WCzámek,doplňky,detaily,D+M</t>
  </si>
  <si>
    <t>2,05*1,45</t>
  </si>
  <si>
    <t>766.2</t>
  </si>
  <si>
    <t>Atypický podlahový práh v. 40mm,nátěr, kotvení,doplňky,detaily,D+M</t>
  </si>
  <si>
    <t>0,8*2</t>
  </si>
  <si>
    <t>766.3</t>
  </si>
  <si>
    <t>Dveře vnitřní 800/1970,hladké,plné,folie bílá RAL, ocel.zárubeň+RAL,zámek,kování,doplňky,detaily,D+M</t>
  </si>
  <si>
    <t>766.4</t>
  </si>
  <si>
    <t>Skříňka pod tiskárnu,atypický výrobek,550x600mm, LTD,přihrádky,rektifikace,dub,kotvení,doplňky,D+M</t>
  </si>
  <si>
    <t>766.5</t>
  </si>
  <si>
    <t>998766202R00</t>
  </si>
  <si>
    <t>Přesun hmot pro truhlářské konstr., výšky do 12 m</t>
  </si>
  <si>
    <t>767.1</t>
  </si>
  <si>
    <t>Zpětná montáž tabulek infosystému, kotvení,doplňky,detaily</t>
  </si>
  <si>
    <t>767.2</t>
  </si>
  <si>
    <t>Zpětná montáž přenosného PHP, kotvení,doplňky,detaily</t>
  </si>
  <si>
    <t>767.3</t>
  </si>
  <si>
    <t>Přechodové nerezové lišty podlahy, kotvení,doplňky,detaily,D+M</t>
  </si>
  <si>
    <t>0,8+0,7+0,9*2</t>
  </si>
  <si>
    <t>767.4</t>
  </si>
  <si>
    <t>Koupelnové háčky,nerez,subtilní, kotvení,doplňky,detaily,D+M</t>
  </si>
  <si>
    <t>767.5</t>
  </si>
  <si>
    <t>Zrcadlo koupelnové,500x1500mm,rám nerez, kotvení,doplňky,detaily,D+M</t>
  </si>
  <si>
    <t>767.6</t>
  </si>
  <si>
    <t>Pěnová nástěnka,660x800mm,tl.10mm,samolepící, kotvení,doplňky,detaily,D+M</t>
  </si>
  <si>
    <t>767.7</t>
  </si>
  <si>
    <t>Repase zábradlí,obroušení,očištění,antikor.nátěr, černá,oprava dřev. částí+lak,doplňky,detaily</t>
  </si>
  <si>
    <t>3,8+7,6</t>
  </si>
  <si>
    <t>767.8</t>
  </si>
  <si>
    <t>Archivační regály,kovové,použití stávajících, přesun,nastěhování,kotvení,doplňky,detaily</t>
  </si>
  <si>
    <t>767.9</t>
  </si>
  <si>
    <t>Stabilní kovové schůdky,pro přístup do polic</t>
  </si>
  <si>
    <t>998767202R00</t>
  </si>
  <si>
    <t>Přesun hmot pro zámečnické konstr., výšky do 12 m</t>
  </si>
  <si>
    <t>771101210RT1</t>
  </si>
  <si>
    <t>Penetrace podkladu pod dlažby, penetrační nátěr Primer G</t>
  </si>
  <si>
    <t>podlahy:16+6,5</t>
  </si>
  <si>
    <t>schody:(0,15+0,3)*25*1,2</t>
  </si>
  <si>
    <t>sokly rovné:0,1*4,5</t>
  </si>
  <si>
    <t>sokly šikmé:0,1*8*2</t>
  </si>
  <si>
    <t>771475014R00</t>
  </si>
  <si>
    <t>Obklad soklíků keram.rovných, tmel,výška 10 cm</t>
  </si>
  <si>
    <t>sokly rovné:1*4,5</t>
  </si>
  <si>
    <t>771475034R00</t>
  </si>
  <si>
    <t>Obklad soklíků keram.stupňov., tmel,20x10 H 10 cm</t>
  </si>
  <si>
    <t>sokly šikmé:1*8*2</t>
  </si>
  <si>
    <t>771479001R00</t>
  </si>
  <si>
    <t>Řezání dlaždic keramických pro soklíky</t>
  </si>
  <si>
    <t>771120211R00</t>
  </si>
  <si>
    <t>Kladení dlaždic na podstupnice do tmele, 1 řada</t>
  </si>
  <si>
    <t>schody:25*1,2</t>
  </si>
  <si>
    <t>771120111R00</t>
  </si>
  <si>
    <t>Kladení dlaždic na stupnice do tmele, jedna řada</t>
  </si>
  <si>
    <t>771577131R00</t>
  </si>
  <si>
    <t>Hrana schodů z nerezového profilu , vč. dodávky profilu</t>
  </si>
  <si>
    <t>771575118R00</t>
  </si>
  <si>
    <t>Montáž podlah keram.,hladké, tmel, 60x60 cm</t>
  </si>
  <si>
    <t>podlahy:6,5</t>
  </si>
  <si>
    <t>771575119R00</t>
  </si>
  <si>
    <t>Montáž podlah keram.,hladké, tmel, nad 60x60 cm</t>
  </si>
  <si>
    <t>podlahy:16</t>
  </si>
  <si>
    <t>771578011R00</t>
  </si>
  <si>
    <t>Spára podlaha - stěna, silikonem</t>
  </si>
  <si>
    <t>u ker. obkladů:10</t>
  </si>
  <si>
    <t>771579793R00</t>
  </si>
  <si>
    <t>Příplatek za spárovací hmotu - plošně,keram.dlažba</t>
  </si>
  <si>
    <t>771.1</t>
  </si>
  <si>
    <t>Dlažba keramická,protiskluzná,75x150cm,slinutá, rektifik.,R10,matná,imitace betonu,jemná,dle PD!!</t>
  </si>
  <si>
    <t>Začátek provozního součtu</t>
  </si>
  <si>
    <t xml:space="preserve">  podlahy:16</t>
  </si>
  <si>
    <t xml:space="preserve">  schody:(0,15+0,3)*25*1,2</t>
  </si>
  <si>
    <t xml:space="preserve">  sokly rovné:0,1*4,5</t>
  </si>
  <si>
    <t xml:space="preserve">  sokly šikmé:0,1*8*2</t>
  </si>
  <si>
    <t>Konec provozního součtu</t>
  </si>
  <si>
    <t>31,55*1,15</t>
  </si>
  <si>
    <t>771.2</t>
  </si>
  <si>
    <t>Dlažba keramická,protiskluzná,60x60cm,tmavě šedá, rektifik.,R10,matná,imitace betonu,dle PD!!</t>
  </si>
  <si>
    <t>podlahy:6,5*1,15</t>
  </si>
  <si>
    <t>998771202R00</t>
  </si>
  <si>
    <t>Přesun hmot pro podlahy z dlaždic, výšky do 12 m</t>
  </si>
  <si>
    <t>776101121R00</t>
  </si>
  <si>
    <t>Provedení penetrace podkladu pod.povlak.podlahy, vč. dodávky penetr. laku</t>
  </si>
  <si>
    <t>podlahy:27*1</t>
  </si>
  <si>
    <t>sokly:0,05*26,8</t>
  </si>
  <si>
    <t>776.1</t>
  </si>
  <si>
    <t>Lepení podlahových soklíků, typový soklík AL, v.40mm,barva inox,vč. dodávky typ. prvků,D+M</t>
  </si>
  <si>
    <t>sokly:1*26,8</t>
  </si>
  <si>
    <t>776521100RT1</t>
  </si>
  <si>
    <t>Lepení povlak.podlah z pásů PVC na lepidlo, pouze položení - PVC ve specifikaci</t>
  </si>
  <si>
    <t>776996110R00</t>
  </si>
  <si>
    <t>Napuštění povlakových podlah pastou</t>
  </si>
  <si>
    <t>776.2</t>
  </si>
  <si>
    <t>Podlahovina PVC tl. 2mm,nášlap 0,7mm,světlý okr, protiskluz DS,omezení skluzu R10,š.4m,dle PD</t>
  </si>
  <si>
    <t>podlahy:27*1,1</t>
  </si>
  <si>
    <t>998776202R00</t>
  </si>
  <si>
    <t>Přesun hmot pro podlahy povlakové, výšky do 12 m</t>
  </si>
  <si>
    <t>781101210RT1</t>
  </si>
  <si>
    <t>Penetrace podkladu pod obklady, penetrační nátěr</t>
  </si>
  <si>
    <t>2,37*10,7-(0,7*1,97+0,56*0,88)</t>
  </si>
  <si>
    <t>781475124R00</t>
  </si>
  <si>
    <t>Obklad vnitřní stěn keramický, do tmele, 60x60 cm</t>
  </si>
  <si>
    <t>781497131R00</t>
  </si>
  <si>
    <t>Lišta nerezová ukončovací,rohová,koutová, vč. dodávky lišty</t>
  </si>
  <si>
    <t>10,7+2,37*8</t>
  </si>
  <si>
    <t>781479705R00</t>
  </si>
  <si>
    <t>Přípl.za spárovací hmotu-plošně,keram.vnitř.obklad</t>
  </si>
  <si>
    <t>781.1</t>
  </si>
  <si>
    <t>Obklad keramický 60x60cm,rektifikovaný, světle béžový,imitace betonu-viz kladčský plán</t>
  </si>
  <si>
    <t>(2,37*10,7-(0,7*1,97+0,56*0,88))*1,1</t>
  </si>
  <si>
    <t>998781202R00</t>
  </si>
  <si>
    <t>Přesun hmot pro obklady keramické, výšky do 12 m</t>
  </si>
  <si>
    <t>784191201R00</t>
  </si>
  <si>
    <t>Penetrace podkladu hloubková 1x</t>
  </si>
  <si>
    <t>dotčené místnosti:345</t>
  </si>
  <si>
    <t>mimo dotčené místnosti:34+95</t>
  </si>
  <si>
    <t>omyvatelné:1*7,8+3,95*0,9*4</t>
  </si>
  <si>
    <t>784195412R00</t>
  </si>
  <si>
    <t>Malba tekutá malířská, bílá, 2 x, RAL 9010, bez penetrace</t>
  </si>
  <si>
    <t>784195312R0X</t>
  </si>
  <si>
    <t>Malba omyvatelná, bílá, bez penetrace, 2 x</t>
  </si>
  <si>
    <t>005121010R</t>
  </si>
  <si>
    <t>Vybudování zařízení staveniště</t>
  </si>
  <si>
    <t>Soubor</t>
  </si>
  <si>
    <t/>
  </si>
  <si>
    <t>SUM</t>
  </si>
  <si>
    <t>Investice</t>
  </si>
  <si>
    <t>Inv evid</t>
  </si>
  <si>
    <t>Neinv.</t>
  </si>
  <si>
    <t>MENDELOVA UNIVERZITA V BRNĚ</t>
  </si>
  <si>
    <t>ÚPRAVA STAVEBNÍHO ODDĚLENÍ-N2001-N2006,N2010-ROZŠÍŘENÍ SPISOVNY</t>
  </si>
  <si>
    <t>Souhrnný rozpočet</t>
  </si>
  <si>
    <t>700</t>
  </si>
  <si>
    <t>Demontáž</t>
  </si>
  <si>
    <t>700.01</t>
  </si>
  <si>
    <t>Demontáž stávajíích otopných těles litoinových/ocelových článkových/deskových vč. připojovacích armatur vč. příslušenství (kryty apod.)</t>
  </si>
  <si>
    <t>700.02</t>
  </si>
  <si>
    <t>Demontáž stávajícího připojovacího potrubí otopných těles do DN25</t>
  </si>
  <si>
    <t>700.03</t>
  </si>
  <si>
    <t>Odvoz a ekologická likvidace pol.č.700.01 až 700.02</t>
  </si>
  <si>
    <t>734</t>
  </si>
  <si>
    <t>Armatury</t>
  </si>
  <si>
    <t>734.01</t>
  </si>
  <si>
    <t>Radiátorové uzavírací regulační šroubení s vypouštěním a přednastavením DN15</t>
  </si>
  <si>
    <t>734.02</t>
  </si>
  <si>
    <t>Termostatický radiátorový ventil s plynulým přesným přednastavením DN 15. Ventil s určením pro dvoutrubkové soustavy s nuceným oběhem s běžnými i velkými průtoky. Integrované plynulé nastavení umožňuje přesné hydronické vyvážení na požadovaný průtok dle výkonových požadavků. Ventil s velkým průtokovým rozsahem vyniká optimalizovaným tvarem tělesa pro velmi tichý provoz a velmi malé průtokové tolerance.</t>
  </si>
  <si>
    <t>734.03</t>
  </si>
  <si>
    <t>Hlavice termostatická upevnění maticí M30 x 1,5, teplota prostoru 8 až 28 °C, ovládání ruční, s aretací proti nepovolené manipulaci, se zajištěním proti krádeži</t>
  </si>
  <si>
    <t>735</t>
  </si>
  <si>
    <t>Otopná tělesa</t>
  </si>
  <si>
    <t>735.01</t>
  </si>
  <si>
    <t>Otopná desková tělesa,  počet desek 2, počet přídavných přestupných ploch 2, provedení klasik,  boční připojení, s nuceným oběhem, čelní deska profilovaná, výška/délka 600/900 mm, výkon 1515 W při 75/65°C a ti=20°C</t>
  </si>
  <si>
    <t>735.02</t>
  </si>
  <si>
    <t>Otopná desková tělesa,  počet desek 2, počet přídavných přestupných ploch 2, provedení klasik,  boční připojení, s nuceným oběhem, čelní deska profilovaná, výška/délka 300/600 mm, výkon 580 W při 75/65°C a ti=20°C</t>
  </si>
  <si>
    <t>735.03</t>
  </si>
  <si>
    <t>Otopná desková tělesa,  počet desek 2, počet přídavných přestupných ploch 2, provedení klasik,  boční připojení, s nuceným oběhem, čelní deska profilovaná, výška/délka 300/400 mm, výkon 386 W při 75/65°C a ti=20°C</t>
  </si>
  <si>
    <t>735.04</t>
  </si>
  <si>
    <t>stojánkové konzoly pro uchycení</t>
  </si>
  <si>
    <t>735.05</t>
  </si>
  <si>
    <t>Přesun hmot tonážní pro otopná tělesa v objektech v do 24 m</t>
  </si>
  <si>
    <t>733</t>
  </si>
  <si>
    <t>Rozvod ocelového potrubí</t>
  </si>
  <si>
    <t>Potrubí ocelové závitové bezešvé běžné nízkotlaké DN 15</t>
  </si>
  <si>
    <t>Zkouška těsnosti potrubí ocelové závitové do DN 40</t>
  </si>
  <si>
    <t>733.03</t>
  </si>
  <si>
    <t>nátěr potrubí 1xZ + 2xS (RAL 9010)</t>
  </si>
  <si>
    <t>998733103</t>
  </si>
  <si>
    <t>Přesun hmot tonážní pro rozvody potrubí v objektech v do 24 m</t>
  </si>
  <si>
    <t>OST</t>
  </si>
  <si>
    <t>Ostatní rozpočtové náklady</t>
  </si>
  <si>
    <t>OST.01</t>
  </si>
  <si>
    <t>Přípravné práce pro vypuštění, uzavření, příp. zmrazení části stávajícího vytápěcího systému</t>
  </si>
  <si>
    <t>OST.02</t>
  </si>
  <si>
    <t>Zednické výpomoci</t>
  </si>
  <si>
    <t>hod.</t>
  </si>
  <si>
    <t>OST.03</t>
  </si>
  <si>
    <t>Topná zkouška</t>
  </si>
  <si>
    <t>OST.04</t>
  </si>
  <si>
    <t>Zaregulování a zprovoznění systému</t>
  </si>
  <si>
    <t>OST.05</t>
  </si>
  <si>
    <t>Hodinová mzda pro nepředvídané práce, stavbou způsobené změny, které nemohou být v jednotkových cenách vyúčtovány. Práce budou uznány jen tehdy, budou - li prokázány dokladem</t>
  </si>
  <si>
    <t>OST.06</t>
  </si>
  <si>
    <t>proplachnutí celého systému vodou a vypuštění</t>
  </si>
  <si>
    <t>OST.07</t>
  </si>
  <si>
    <t xml:space="preserve">napuštění upravenou vodou </t>
  </si>
  <si>
    <t>OST.08</t>
  </si>
  <si>
    <t>spolupráce a koordinace s dalšími profesemi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</si>
  <si>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</si>
  <si>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</si>
  <si>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>2) Součástí nabídkové ceny musí být veškeré náklady, aby cena byla konečná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</si>
  <si>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</si>
  <si>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</si>
  <si>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Svítidla LED SLIM, závěsné direkt/indirekt, Elkovo Čepelík</t>
  </si>
  <si>
    <t>3000°K, 58W, 6900lm, mikroprizmatický difuzor s matnou vrstvou</t>
  </si>
  <si>
    <t>1</t>
  </si>
  <si>
    <t>2</t>
  </si>
  <si>
    <t>Svítidla LED přisazené s vyšším krytím, Elkovo Čepelík</t>
  </si>
  <si>
    <t>Svítidlo LED, přisaz., 3000°K, 15W, 1360lm, stínítko PC, opál, Osmont</t>
  </si>
  <si>
    <t>ZÁSUVKA NN, SWING, SWING L</t>
  </si>
  <si>
    <t>5</t>
  </si>
  <si>
    <t>5518G-A02349 B1 Zásuvka jednonásobná, s ochranným kolíkem; řazení 2P+PE; d. Swing, Swing L; b. jasně bílá</t>
  </si>
  <si>
    <t>ZÁSUVKA NN KOMPLETNÍ, SWING L</t>
  </si>
  <si>
    <t>6</t>
  </si>
  <si>
    <t>5513J-C02357 B1 Zásuvka dvojnásobná s ochrannými kolíky, s clonkami, s natočenou dutinou; řazení 2x(2P+PE); d. Swing L; b. jasně bílá</t>
  </si>
  <si>
    <t>ZÁSUVKA KOMPLETNÍ, OCHRANA PŘED PŘEPĚTÍM, SWING L</t>
  </si>
  <si>
    <t>7</t>
  </si>
  <si>
    <t>5593J-C02357 B1 Zásuvka dvojnásobná s ochr. kolíky, s natočenou dutinou, s ochranou před přepětím; řazení 2x(2P+PE); b. jasně bílá</t>
  </si>
  <si>
    <t>SPÍNAČ SWING, SWING L</t>
  </si>
  <si>
    <t>8</t>
  </si>
  <si>
    <t>3557G-A01340 B1 Spínač jednopólový s krytem; řazení 1; Swing L; jasně bílá</t>
  </si>
  <si>
    <t>SPÍNAČ, PŘEPÍNAČ, SWING, SWING L</t>
  </si>
  <si>
    <t>9</t>
  </si>
  <si>
    <t>3557G-A05340 B1 Přepínač sériový s krytem; řazení 5; Swing L; jasně bílá</t>
  </si>
  <si>
    <t>OVLÁDAČ, SWING, SWING L</t>
  </si>
  <si>
    <t>10</t>
  </si>
  <si>
    <t>3557G-A80340 B1 Ovládač zapínací; řazení 1/0; d. Swing L; b. jasně bílá</t>
  </si>
  <si>
    <t>RÁMEČEK, SWING</t>
  </si>
  <si>
    <t>11</t>
  </si>
  <si>
    <t>3901G-A00010 B1 Rámeček jednonásobný; d. Swing; b. jasně bílá</t>
  </si>
  <si>
    <t>ZÁSUVKA NN, FUTURE LINEAR</t>
  </si>
  <si>
    <t>12</t>
  </si>
  <si>
    <t>5519B-A02357885 Zásuvka jednonásobná, s ochranným kolíkem, s clonkami; řazení 2P+PE; d. Future linear; b. mechová černá</t>
  </si>
  <si>
    <t>RÁMEČEK, FUTURE LINEAR</t>
  </si>
  <si>
    <t>13</t>
  </si>
  <si>
    <t>1723-885K Rámeček, trojnásobný, pro vodorovnou i svislou montáž; d. Future linear; b. mechová černá, 1754-0-4421</t>
  </si>
  <si>
    <t>KRABICE</t>
  </si>
  <si>
    <t>14</t>
  </si>
  <si>
    <t>KSK 80_KA  KRABICE S KRYTÍM IP 66</t>
  </si>
  <si>
    <t>15</t>
  </si>
  <si>
    <t>S-KSK 1_KB SVORKOVNICE PRO KSK 5 PÓL</t>
  </si>
  <si>
    <t>16</t>
  </si>
  <si>
    <t>KU 68-1901_KA KRABICE UNIVERZÁLNÍ</t>
  </si>
  <si>
    <t>17</t>
  </si>
  <si>
    <t>KP 64/3_KA KRABICE PŘÍSTROJOVÁ - POD OMÍTKU (pro trojrámeček)</t>
  </si>
  <si>
    <t>18</t>
  </si>
  <si>
    <t>KU 68-1903_KA KRABICE ODBOČNÁ</t>
  </si>
  <si>
    <t>19</t>
  </si>
  <si>
    <t>LK 80R/1_HB KRABICE LIŠTOVÁ pro přístroje d. řady Swing</t>
  </si>
  <si>
    <t>KABEL SILOVÝ,IZOLACE PVC</t>
  </si>
  <si>
    <t>20</t>
  </si>
  <si>
    <t>CYKY-O 2x1,5 , pevně</t>
  </si>
  <si>
    <t>21</t>
  </si>
  <si>
    <t>CYKY-J 3x1,5 , pevně</t>
  </si>
  <si>
    <t>22</t>
  </si>
  <si>
    <t>CYKY-J 5x1,5 , pevně</t>
  </si>
  <si>
    <t>23</t>
  </si>
  <si>
    <t>CYKY-J 3x2,5 , pevně</t>
  </si>
  <si>
    <t>24</t>
  </si>
  <si>
    <t>Šňůra H05VV-F-G 5x1.5 mm2 , volně</t>
  </si>
  <si>
    <t>25</t>
  </si>
  <si>
    <t>Kabel stíněný FTP 4p Cat 6A , zatažení, přenístění DT, PZTS, PIR</t>
  </si>
  <si>
    <t>KABELOVÉ KANÁLY, LIŠTY A CHRÁNIČKY</t>
  </si>
  <si>
    <t>26</t>
  </si>
  <si>
    <t>LHD 20x20_HD LIŠTA HRANATÁ (2m v kartonu) - DVOJ. ZÁMEK</t>
  </si>
  <si>
    <t>27</t>
  </si>
  <si>
    <t>1420, Trubka ohebná 320 N PVC D 20/14,1 pod omítky / pevně</t>
  </si>
  <si>
    <t>UKONČENÍ KABELŮ DO</t>
  </si>
  <si>
    <t>28</t>
  </si>
  <si>
    <t>4x6  mm2</t>
  </si>
  <si>
    <t>29</t>
  </si>
  <si>
    <t>5x6  mm2</t>
  </si>
  <si>
    <t>DOPLNĚNÍ STÁVAJÍCÍHO ROZVADĚČE RT20, viz v.č. E4</t>
  </si>
  <si>
    <t>30</t>
  </si>
  <si>
    <t>OLE-16B-1N-030AC Proudový chránič s nadproudovou ochr. 16A/B/30mA</t>
  </si>
  <si>
    <t>31</t>
  </si>
  <si>
    <t>Přep. ochrana 2+3 st., 15/40kA, Up&lt;1,1kV, TN-S, DS44VGS-230/G, Citel</t>
  </si>
  <si>
    <t>ÚPRAVY V ROZVADĚČÍCH</t>
  </si>
  <si>
    <t>32</t>
  </si>
  <si>
    <t>Úpravy v rozvaděči, číslování, odpojení pův. okruhu, demont. 4 ks jističů</t>
  </si>
  <si>
    <t>33</t>
  </si>
  <si>
    <t>Popisné štítky kabelů, popisy, bužírky</t>
  </si>
  <si>
    <t>34</t>
  </si>
  <si>
    <t>Výstražné tabulky (samolep)</t>
  </si>
  <si>
    <t>35</t>
  </si>
  <si>
    <t>Zákryt přístrojů - krycí deska</t>
  </si>
  <si>
    <t>36</t>
  </si>
  <si>
    <t>Přístrojová DIN lišta š. 600</t>
  </si>
  <si>
    <t>37</t>
  </si>
  <si>
    <t>Oprava závěsů a rámu, zámek, vyčištění dutiny a vysátí prachu v rozvodnici</t>
  </si>
  <si>
    <t>DEMONTÁŽ INSTALAČNÍCH PRVKŮ A KABELÁŽE, LIKVIDACE</t>
  </si>
  <si>
    <t>38</t>
  </si>
  <si>
    <t>Kabeláž, silno i slabo, úprava původních vývodů, ekol. likvidace</t>
  </si>
  <si>
    <t>39</t>
  </si>
  <si>
    <t>Přístroje stávajících silových zásuvek a ovladačů</t>
  </si>
  <si>
    <t>40</t>
  </si>
  <si>
    <t xml:space="preserve">Svítidla lineární závěsná 1x 80W, 2m, spojená </t>
  </si>
  <si>
    <t>41</t>
  </si>
  <si>
    <t>Svítidla přisazená nástěnná</t>
  </si>
  <si>
    <t>DEMONTÁŽ A OPĚTOVNÁ MONTÁŽ</t>
  </si>
  <si>
    <t>42</t>
  </si>
  <si>
    <t>Nástěnný DT, klávesnice PZTS a čidlo PIR vč. kabeláže uložené pod omítku</t>
  </si>
  <si>
    <t>KOORDINAČNÍ PRÁCE</t>
  </si>
  <si>
    <t>43</t>
  </si>
  <si>
    <t>s uživatelem v místnostech s instalací</t>
  </si>
  <si>
    <t>44</t>
  </si>
  <si>
    <t>Napojeni na stavajici zarizeni</t>
  </si>
  <si>
    <t>45</t>
  </si>
  <si>
    <t>Montáž mimo ceníkové položky</t>
  </si>
  <si>
    <t>PROVEDENI REVIZNICH ZKOUSEK</t>
  </si>
  <si>
    <t>46</t>
  </si>
  <si>
    <t xml:space="preserve"> Revizni technik silnoproud</t>
  </si>
  <si>
    <t>PROJEKTY SKUTEČNÉHO PROVEDENÍ</t>
  </si>
  <si>
    <t>3x paré v papírové podobě, 2x digitální - formát AutoCAD-dwg na CD</t>
  </si>
  <si>
    <t>cena je součástí vedlejších a ostatních nákladů (VRN)</t>
  </si>
  <si>
    <t>47</t>
  </si>
  <si>
    <t>Podružný materiál</t>
  </si>
  <si>
    <t>Zednická výpomoc pro elektro</t>
  </si>
  <si>
    <t>OCHRANA PROTI PRACHU</t>
  </si>
  <si>
    <t>48</t>
  </si>
  <si>
    <t>zakrývací fólie</t>
  </si>
  <si>
    <t>m²</t>
  </si>
  <si>
    <t>ZEDNICKÁ VÝPOMOC</t>
  </si>
  <si>
    <t>49</t>
  </si>
  <si>
    <t>pro elektromontáže</t>
  </si>
  <si>
    <t>OSTATNÍ PRÁCE</t>
  </si>
  <si>
    <t>50</t>
  </si>
  <si>
    <t>Příplatek pro práci ve výškách nad 2,5 m na žebříku</t>
  </si>
  <si>
    <t>VRTÁNÍ DIAMANT. KORUNKOU KAPES VE ZDIVU</t>
  </si>
  <si>
    <t>51</t>
  </si>
  <si>
    <t>na krabice D68 s odsáváním prachu</t>
  </si>
  <si>
    <t>ŘEZÁNÍ RÝH VE ZDIVU CIHELNEM</t>
  </si>
  <si>
    <t>52</t>
  </si>
  <si>
    <t>Drážka v cihelné stěně do 30x30</t>
  </si>
  <si>
    <t>53</t>
  </si>
  <si>
    <t>Drážka v cihelné stěně do 50x50</t>
  </si>
  <si>
    <t>VRTÁNÍ OTVORŮ VE ZDIVU CIHELNEM</t>
  </si>
  <si>
    <t>54</t>
  </si>
  <si>
    <t>Pro jednotlivé kabely do 30mm, délka  do 200mm</t>
  </si>
  <si>
    <t>HRUBA VYPLN RYH MALTOU</t>
  </si>
  <si>
    <t>55</t>
  </si>
  <si>
    <t xml:space="preserve"> Jakékoliv šiře</t>
  </si>
  <si>
    <t>ZAPRAVENÍ DRÁŽEK, PRŮSTUPŮ A NIK</t>
  </si>
  <si>
    <t>56</t>
  </si>
  <si>
    <t>Malta fajnová</t>
  </si>
  <si>
    <t>kg</t>
  </si>
  <si>
    <t>57</t>
  </si>
  <si>
    <t>Zapravení drážek, úklid</t>
  </si>
  <si>
    <t>ČIŠTĚNÍ BUDOV ZAMETÁNÍM</t>
  </si>
  <si>
    <t>58</t>
  </si>
  <si>
    <t>Suchý a mokrý proces</t>
  </si>
  <si>
    <t>PŘESUN SUTI A VYBOURANÉHO MAT.</t>
  </si>
  <si>
    <t>59</t>
  </si>
  <si>
    <t>do kontejneru</t>
  </si>
  <si>
    <t>DOPRAVA NA SKLÁDKU DO 30km</t>
  </si>
  <si>
    <t>60</t>
  </si>
  <si>
    <t>Do 30km, poplatek, uložení</t>
  </si>
  <si>
    <t>vlastní</t>
  </si>
  <si>
    <t>RTS_I/2019</t>
  </si>
  <si>
    <t>Vedlejší a ostatní náklady</t>
  </si>
  <si>
    <t>celkem</t>
  </si>
  <si>
    <t>Ceník, kapitola</t>
  </si>
  <si>
    <t>Poznámka uchazeče</t>
  </si>
  <si>
    <t>005124010R</t>
  </si>
  <si>
    <t>Koordinační činnost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</si>
  <si>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</si>
  <si>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</si>
  <si>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</si>
  <si>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</si>
  <si>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</si>
  <si>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</si>
  <si>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</si>
  <si>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00521R</t>
  </si>
  <si>
    <t>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</si>
  <si>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</si>
  <si>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</si>
  <si>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</si>
  <si>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</si>
  <si>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</si>
  <si>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</si>
  <si>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</si>
  <si>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Vyčištění ploch, vč. naložení, odvozu a uložení materiálu na skládku, uvedení prostoru zařízení, staveniště do původního stavu, vyčištění</t>
  </si>
  <si>
    <t>Vlastní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</si>
  <si>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</si>
  <si>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</si>
  <si>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</si>
  <si>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Veškeré výrobní a dílenská dokumentace</t>
  </si>
  <si>
    <t>Plán organizace výstavby, koordinace s investorem a provozem areálu</t>
  </si>
  <si>
    <t>Vypracování dokumentace skutečného provedení stavby  dle SoD, platné legislativy, podmínek a, požadavků investora a uživatele a podmínek dotačního titulu.</t>
  </si>
  <si>
    <t>Bezpečnostní opatření na ochranu osob a majetku v rozsahu platné legislativy a dle podmínek v SoD</t>
  </si>
  <si>
    <t>Bezpečnostní hrazení, zajištění přístupu na staveniště apod.</t>
  </si>
  <si>
    <t>Zabezpečení staveniště, vnější stavby a ploch dotčených stavbou, vybavení proti odcizení a škodám</t>
  </si>
  <si>
    <t>Provedení veškerých měření a zkoušek, revizních zpráv apod. dle platné legislativy a dle SoD</t>
  </si>
  <si>
    <t>Zajištění průzkumů, zkoušek, atestů, sond a revizí apod. uvedených v rozhodnutích a v projektové, dokumetnaci nezbytně nutných k provedení díla</t>
  </si>
  <si>
    <t>Technická řešení rozdílů skutečně zjištěného stavu se stavem předpokládaným v PD, technická řešení, kolizí se skrytými konstrukcemi, které nemohl projektant předvídat (kolize se skrytými konstrukcemi apod.)</t>
  </si>
  <si>
    <t>Uvedení všech povrchů dotčených stavbou do původního stavu</t>
  </si>
  <si>
    <t>Fotodokumentace průběhu výstavby a dle specifikace uvedené SoD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</si>
  <si>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</si>
  <si>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CELKEM VN + ON</t>
  </si>
  <si>
    <t>Archivační skříň s kuchyňskou linkou,2310/3950/700, LTD,dvířka,nika ze skla,spotřebiče,pracovní deska z umělého kamene,kotvy,doplňky,D+M</t>
  </si>
  <si>
    <t>Kanalizace</t>
  </si>
  <si>
    <t>potrubí plastové připojovací DN 50</t>
  </si>
  <si>
    <t>potrubí plastové připojovací DN 75</t>
  </si>
  <si>
    <t>potrubí plastové odpadní DN 75 s protihlukovou vložkou včetně tvarovek a přechodek</t>
  </si>
  <si>
    <t>potrubí plastové odpadní DN 100 s protihlukovou vložkou včetně tvarovek a přechodek</t>
  </si>
  <si>
    <t>instalační objímky, ukotvení potrubí + montáž</t>
  </si>
  <si>
    <t>napojení na stávající kanalizaci (materiál + montáž)</t>
  </si>
  <si>
    <t>demontáž stávajícího potrubí</t>
  </si>
  <si>
    <t>prostup stropem cca 120 x 120 mm</t>
  </si>
  <si>
    <t>prostup stěnou cca 120 x 120 mm</t>
  </si>
  <si>
    <t>protipožární tmel</t>
  </si>
  <si>
    <t>zazdění, utěsnění protipožrním tmelem a zapravení nových i rušených prostupů</t>
  </si>
  <si>
    <t>tlaková zkouška, kontrola těsnosti</t>
  </si>
  <si>
    <t>Vodovod</t>
  </si>
  <si>
    <t>vnitřní rozvod - potrubí plastové PPR včetně tvarovek DN25</t>
  </si>
  <si>
    <t>připojovací hadice k ohřívači TUV pod dřezem</t>
  </si>
  <si>
    <t>izolace potrubí z pěnového PE 30mm</t>
  </si>
  <si>
    <t>kulový kohout</t>
  </si>
  <si>
    <t>pojistný ventil</t>
  </si>
  <si>
    <t>zpětný ventil</t>
  </si>
  <si>
    <t>prostup stropem cca 80 x 80 mm</t>
  </si>
  <si>
    <t>prostup stěnou cca 80 x 80 mm</t>
  </si>
  <si>
    <t>demontáž stávajícího potrubí včetně armatur (PP/pozink)</t>
  </si>
  <si>
    <t>propojení na stávající rozvody</t>
  </si>
  <si>
    <t>napuštění a vypuštění části stávajícího rozvodu pro možnost napojení</t>
  </si>
  <si>
    <t>Zařizovací předměty</t>
  </si>
  <si>
    <t>Příšlušenství dřezu integrovaného do pracovní desky. Dřezová směšovací páková baterie, stojánková, černá (deska a dřez jako jednolitý atypický výrobek) - dřezový trubkový sifon DN50 s odpadním ventilem, provedení PVC, s mřížkou výpusti z černého nerezového plechu</t>
  </si>
  <si>
    <t>Průtokový ohřívač TUV, elektrický, příkon 3500kW, vhodný pro dřezy se stojánkovou baterií</t>
  </si>
  <si>
    <t>Umyvadlo  60 cm včetně instalační sady. Barva bílá, rozměry 600 x 450 mm. Umyvadlová stojánková páková baterie, s automatickou zátkou 5/4", chrom. Připojovací hadice stojánkové baterie jsou z nerezu a obsahují těsnění, sifon umyvadlový mosazný, 32 chrom, 2x rohový ventil DN15,2x pancéřová propojovací hadice 3/8",upevňovací prvky. Kryt na sifon. Umyvadlová výpust click/clack, celokovová velká zátka.</t>
  </si>
  <si>
    <t>Závěsné keramické WC včetně instalační sady. Provedení rimfree, s hlubokým splachováním, barva bílá, montážní prvek se splachovací nádržkou, typ pro porobetonové předstěny, včetně univerzál. připojení R1/2" s integrovaným rohovým ventilem. Ovládací tlačítko (ovládání zepředu), matný chrom, klozetové sedátkobílé, uroplast, s pozvolným sklápěním, s poklopem</t>
  </si>
  <si>
    <t>Roháček chrom</t>
  </si>
  <si>
    <t>Ostatní položky</t>
  </si>
  <si>
    <t>Systémové uložení potrubí a zařízení</t>
  </si>
  <si>
    <t>vyvedení a upevnění odpadních výpustek</t>
  </si>
  <si>
    <t>přesun hmot</t>
  </si>
  <si>
    <t>úklid, likvidace odpadu</t>
  </si>
  <si>
    <t>předání protokolu a stavebního deníku</t>
  </si>
  <si>
    <t>předání díla</t>
  </si>
  <si>
    <t>Pozn:</t>
  </si>
  <si>
    <t>- vedení potrubí v předstěnách nebo v drážce ve stěně - viz výkres ZTI</t>
  </si>
  <si>
    <t>- jedná se o rekonstrukci stávajícího objektu, proto je nutno počítat po odkrytí instalací s nepředvídanými úpravami. Musí být proto počítáno s rezervou na možné změny, vyplývající ze skutečností, zjištěných v průběhu prací.</t>
  </si>
  <si>
    <t>Sprchový kout - sprchová vanička a sprchové dveře včetně instalační sady. Vanička sprchová obdélníková, z protiskluzného odolného akrylátu, rozměry 1300x800 mm. Sprchový sifon s nerezovou mřížkou, pro vaničky (velikost dle průměru otvoru vaničky, předpoklad 50 mm). Sprchové dveře z bezpečnostního čirého skla tl. 6 mm, délka 1300 mm, výška 1900 mm, vhodné do vyzděné niky a kompatibilní se zvolenou sprchovou vaničkou, včetně všech montážních prvků. Vanová nástěnná podomítková baterie v kpl. provedení, nerez, s výtokem, spchovou hadicí z nerez oceli 1500 mm dl., včetně úsporné sprchové hlavice, podomítkového vývodu</t>
  </si>
  <si>
    <t>zazdění, utěsnění protipožárním tmelem a zapravení nových i rušených prostupů</t>
  </si>
  <si>
    <t>CZ-CC :</t>
  </si>
  <si>
    <t>CZ-CPA :</t>
  </si>
  <si>
    <t>126311</t>
  </si>
  <si>
    <t>41.00.48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</si>
  <si>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</si>
  <si>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</si>
  <si>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</si>
  <si>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</si>
  <si>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</si>
  <si>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</si>
  <si>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</si>
  <si>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</si>
  <si>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</si>
  <si>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</si>
  <si>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</si>
  <si>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</si>
  <si>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Rizika a pojištění 0,00% z mezisoučtu 2</t>
  </si>
  <si>
    <t>Opravy v záruce 0,00% z mezisoučtu 1</t>
  </si>
  <si>
    <t>Základní náklady celkem</t>
  </si>
  <si>
    <t>Vedlejší a ostatní náklady (VRN)</t>
  </si>
  <si>
    <t>Dokumentace skut.prov. 0,00% z mezisoučtu 2</t>
  </si>
  <si>
    <t>GZS 0,00% z pravé strany mezisoučtu 2</t>
  </si>
  <si>
    <t>Provozní vlivy 0,00% z pravé strany mezisoučtu 2</t>
  </si>
  <si>
    <t>Vedlejší a ostatní náklady (VRN)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</si>
  <si>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</si>
  <si>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</si>
  <si>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</si>
  <si>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</si>
  <si>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</si>
  <si>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</si>
  <si>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Materiál</t>
  </si>
  <si>
    <t>Montáž</t>
  </si>
  <si>
    <t>Pozice</t>
  </si>
  <si>
    <t>Mj</t>
  </si>
  <si>
    <t>Počet</t>
  </si>
  <si>
    <t>Materiál celkem</t>
  </si>
  <si>
    <t>Montáž celkem</t>
  </si>
  <si>
    <t>ks</t>
  </si>
  <si>
    <t>Ks</t>
  </si>
  <si>
    <t>Elektromontáže - celkem</t>
  </si>
  <si>
    <t>q</t>
  </si>
  <si>
    <t>Zednická výpomoc pro elektro - celkem</t>
  </si>
  <si>
    <t>Hodnota</t>
  </si>
  <si>
    <t>Nadpis rekapitulace</t>
  </si>
  <si>
    <t>Seznam prací a dodávek elektrotechnických zařízení</t>
  </si>
  <si>
    <t>Akce</t>
  </si>
  <si>
    <t>MENDELOVA UNIVERZITA V BRNĚ, BUDOVA L
ÚPRAVA STAVEBNÍHO ODDĚLENÍ</t>
  </si>
  <si>
    <t>Projekt</t>
  </si>
  <si>
    <t>- N2001, N2006 - N2010
ELEKTROINSTALACE</t>
  </si>
  <si>
    <t>Investor</t>
  </si>
  <si>
    <t>Mendelova univerzita v Brně, Zemědělská 1</t>
  </si>
  <si>
    <t>Z. č.</t>
  </si>
  <si>
    <t>19/19</t>
  </si>
  <si>
    <t>A. č.</t>
  </si>
  <si>
    <t>E373/19/19</t>
  </si>
  <si>
    <t>Smlouva</t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</si>
  <si>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</si>
  <si>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</si>
  <si>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</si>
  <si>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</si>
  <si>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</si>
  <si>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</si>
  <si>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</si>
  <si>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</si>
  <si>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</si>
  <si>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</si>
  <si>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</si>
  <si>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</si>
  <si>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PPV  (1 nebo 6) %</t>
  </si>
  <si>
    <t>PPV zemních prací, nátěrů  (1) %</t>
  </si>
  <si>
    <t>0,00</t>
  </si>
  <si>
    <t>Dokumentace skut.prov.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</si>
  <si>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</si>
  <si>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</si>
  <si>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</si>
  <si>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</si>
  <si>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</si>
  <si>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</si>
  <si>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</si>
  <si>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</si>
  <si>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</si>
  <si>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</si>
  <si>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</si>
  <si>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</si>
  <si>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</si>
  <si>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PM % 1</t>
  </si>
  <si>
    <t>Procento PM % 2</t>
  </si>
  <si>
    <t>Procento PM % 3</t>
  </si>
  <si>
    <t xml:space="preserve">2019, soustava M21, M46, databáze Verox </t>
  </si>
  <si>
    <t>M21, M46</t>
  </si>
  <si>
    <t>Verox</t>
  </si>
  <si>
    <t>Svítidla LED SLIM, závěsné direkt/indirekt,do místnosti N2002, N2003</t>
  </si>
  <si>
    <t xml:space="preserve">5) Z důvodu pokračující rekonstrukce souvisejících místností budovy L a v souladu se Standardy Mendelu jsou ve výkazu výměr uvedeny konkrétní požadavky na typy výrobků. Dle Standardů je požadováno dodržení stejných typů, jako v již rekonstruovaných prostorách.Standardy jsou přiloženy v elektronické podobě k projektové dokumentaci.
</t>
  </si>
  <si>
    <r>
      <t xml:space="preserve">ZCLED3G58L830/SLIM-MIKRO-C+DimDALI s funkcí Touch Dim             ozn. </t>
    </r>
    <r>
      <rPr>
        <b/>
        <sz val="9"/>
        <color rgb="FF000000"/>
        <rFont val="Arial"/>
        <family val="2"/>
        <charset val="238"/>
      </rPr>
      <t>A</t>
    </r>
  </si>
  <si>
    <r>
      <t>ZCLED3G58L830/SLIM-MIKRO-C+DimDALI s funkcí Touch Dim             ozn.</t>
    </r>
    <r>
      <rPr>
        <b/>
        <sz val="9"/>
        <color rgb="FF000000"/>
        <rFont val="Arial"/>
        <family val="2"/>
        <charset val="238"/>
      </rPr>
      <t xml:space="preserve"> A</t>
    </r>
  </si>
  <si>
    <r>
      <t xml:space="preserve">TITAN 1 PC, typ LED-1L14C03KN62/PC06, 3000°K, 15W, 1360 lm, IP54, rozměry ∅300x105 kat.č. 56206                                                                                                         ozn. </t>
    </r>
    <r>
      <rPr>
        <b/>
        <sz val="9"/>
        <color rgb="FF000000"/>
        <rFont val="Arial"/>
        <family val="2"/>
        <charset val="238"/>
      </rPr>
      <t>C</t>
    </r>
  </si>
  <si>
    <r>
      <t xml:space="preserve">GOOD, LED, typ ZCLED3G59L840/HR210-OPAL-IP54, 4000°K, 59W, 6325lm, IP54, rozměry 210x1545x60,                                                                                                       ozn. </t>
    </r>
    <r>
      <rPr>
        <b/>
        <sz val="9"/>
        <color rgb="FF000000"/>
        <rFont val="Arial"/>
        <family val="2"/>
        <charset val="238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</si>
</sst>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b/>
      <sz val="8"/>
      <name val="Arial CE"/>
      <charset val="238"/>
    </font>
    <font>
      <sz val="8"/>
      <color indexed="17"/>
      <name val="Arial CE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8">
    <xf numFmtId="0" fontId="0" fillId="0" borderId="0" xfId="0"/>
    <xf numFmtId="0" fontId="0" fillId="0" borderId="0" xfId="0" applyAlignment="1"/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1" fontId="9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9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9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indent="1"/>
    </xf>
    <xf numFmtId="49" fontId="7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9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right" vertical="center"/>
    </xf>
    <xf numFmtId="49" fontId="9" fillId="3" borderId="6" xfId="0" applyNumberFormat="1" applyFont="1" applyFill="1" applyBorder="1" applyAlignment="1" applyProtection="1">
      <alignment horizontal="right" vertical="center"/>
      <protection locked="0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8" fillId="2" borderId="27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3" fillId="0" borderId="0" xfId="0" applyFont="1" applyAlignment="1">
      <alignment horizontal="center" shrinkToFit="1"/>
    </xf>
    <xf numFmtId="3" fontId="11" fillId="2" borderId="28" xfId="0" applyNumberFormat="1" applyFont="1" applyFill="1" applyBorder="1" applyAlignment="1">
      <alignment horizontal="center" vertical="center" wrapText="1" shrinkToFit="1"/>
    </xf>
    <xf numFmtId="3" fontId="8" fillId="2" borderId="28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Border="1" applyAlignment="1">
      <alignment horizontal="right" wrapText="1" shrinkToFit="1"/>
    </xf>
    <xf numFmtId="3" fontId="4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5" fillId="2" borderId="11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5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9" fillId="2" borderId="13" xfId="0" applyNumberFormat="1" applyFont="1" applyFill="1" applyBorder="1" applyAlignment="1">
      <alignment horizontal="left" vertical="center"/>
    </xf>
    <xf numFmtId="0" fontId="7" fillId="0" borderId="0" xfId="0" applyFont="1"/>
    <xf numFmtId="0" fontId="1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49" fontId="8" fillId="0" borderId="26" xfId="0" applyNumberFormat="1" applyFont="1" applyBorder="1" applyAlignment="1">
      <alignment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8" fillId="4" borderId="10" xfId="0" applyFont="1" applyFill="1" applyBorder="1"/>
    <xf numFmtId="0" fontId="8" fillId="4" borderId="6" xfId="0" applyFont="1" applyFill="1" applyBorder="1"/>
    <xf numFmtId="0" fontId="16" fillId="2" borderId="35" xfId="0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vertical="center"/>
    </xf>
    <xf numFmtId="4" fontId="8" fillId="4" borderId="38" xfId="0" applyNumberFormat="1" applyFont="1" applyFill="1" applyBorder="1" applyAlignment="1">
      <alignment horizontal="center"/>
    </xf>
    <xf numFmtId="4" fontId="8" fillId="4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7" fillId="0" borderId="0" xfId="0" applyFont="1"/>
    <xf numFmtId="0" fontId="0" fillId="2" borderId="48" xfId="0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4" fontId="17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9" xfId="0" applyFill="1" applyBorder="1"/>
    <xf numFmtId="0" fontId="0" fillId="2" borderId="51" xfId="0" applyFill="1" applyBorder="1" applyAlignment="1">
      <alignment vertical="top"/>
    </xf>
    <xf numFmtId="49" fontId="0" fillId="2" borderId="51" xfId="0" applyNumberFormat="1" applyFill="1" applyBorder="1" applyAlignment="1">
      <alignment vertical="top"/>
    </xf>
    <xf numFmtId="49" fontId="0" fillId="2" borderId="48" xfId="0" applyNumberFormat="1" applyFill="1" applyBorder="1" applyAlignment="1">
      <alignment vertical="top"/>
    </xf>
    <xf numFmtId="4" fontId="0" fillId="2" borderId="48" xfId="0" applyNumberForma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4" fontId="9" fillId="2" borderId="22" xfId="0" applyNumberFormat="1" applyFont="1" applyFill="1" applyBorder="1" applyAlignment="1">
      <alignment vertical="top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2" borderId="50" xfId="0" applyFill="1" applyBorder="1" applyAlignment="1">
      <alignment horizontal="center" wrapText="1"/>
    </xf>
    <xf numFmtId="4" fontId="19" fillId="0" borderId="33" xfId="0" applyNumberFormat="1" applyFont="1" applyBorder="1" applyAlignment="1">
      <alignment vertical="top" wrapText="1" shrinkToFit="1"/>
    </xf>
    <xf numFmtId="4" fontId="0" fillId="2" borderId="42" xfId="0" applyNumberFormat="1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0" fontId="17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7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4" fontId="17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9" fillId="2" borderId="15" xfId="0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left" vertical="top" wrapText="1"/>
    </xf>
    <xf numFmtId="4" fontId="0" fillId="2" borderId="35" xfId="0" applyNumberFormat="1" applyFill="1" applyBorder="1"/>
    <xf numFmtId="4" fontId="18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9" fillId="2" borderId="12" xfId="0" applyNumberFormat="1" applyFont="1" applyFill="1" applyBorder="1" applyAlignment="1">
      <alignment vertical="top"/>
    </xf>
    <xf numFmtId="0" fontId="0" fillId="2" borderId="35" xfId="0" applyFill="1" applyBorder="1" applyAlignment="1">
      <alignment horizontal="center"/>
    </xf>
    <xf numFmtId="0" fontId="17" fillId="0" borderId="34" xfId="0" applyFont="1" applyBorder="1" applyAlignment="1">
      <alignment horizontal="center" vertical="top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0" fillId="2" borderId="37" xfId="0" applyFill="1" applyBorder="1" applyAlignment="1">
      <alignment horizontal="center" vertical="top" shrinkToFit="1"/>
    </xf>
    <xf numFmtId="0" fontId="9" fillId="2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49" fontId="9" fillId="2" borderId="12" xfId="0" applyNumberFormat="1" applyFont="1" applyFill="1" applyBorder="1" applyAlignment="1">
      <alignment vertical="top"/>
    </xf>
    <xf numFmtId="0" fontId="0" fillId="2" borderId="42" xfId="0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19" fillId="0" borderId="34" xfId="0" applyNumberFormat="1" applyFont="1" applyBorder="1" applyAlignment="1">
      <alignment horizontal="center" vertical="top" wrapText="1" shrinkToFit="1"/>
    </xf>
    <xf numFmtId="0" fontId="0" fillId="0" borderId="43" xfId="0" applyFont="1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44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5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0" fontId="0" fillId="2" borderId="35" xfId="0" applyFill="1" applyBorder="1" applyAlignment="1">
      <alignment vertical="top"/>
    </xf>
    <xf numFmtId="49" fontId="0" fillId="2" borderId="35" xfId="0" applyNumberFormat="1" applyFill="1" applyBorder="1" applyAlignment="1">
      <alignment vertical="top"/>
    </xf>
    <xf numFmtId="0" fontId="0" fillId="0" borderId="0" xfId="0" applyFill="1" applyBorder="1"/>
    <xf numFmtId="4" fontId="9" fillId="0" borderId="0" xfId="0" applyNumberFormat="1" applyFont="1" applyFill="1" applyBorder="1" applyAlignment="1">
      <alignment vertical="top"/>
    </xf>
    <xf numFmtId="4" fontId="17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20" fillId="0" borderId="33" xfId="0" applyNumberFormat="1" applyFont="1" applyBorder="1" applyAlignment="1">
      <alignment horizontal="left" vertical="top" wrapText="1"/>
    </xf>
    <xf numFmtId="0" fontId="17" fillId="0" borderId="33" xfId="0" applyFont="1" applyBorder="1" applyAlignment="1">
      <alignment horizontal="center" vertical="top" shrinkToFit="1"/>
    </xf>
    <xf numFmtId="0" fontId="0" fillId="0" borderId="0" xfId="0" applyFill="1" applyBorder="1" applyAlignment="1">
      <alignment horizontal="center"/>
    </xf>
    <xf numFmtId="4" fontId="0" fillId="2" borderId="48" xfId="0" applyNumberFormat="1" applyFill="1" applyBorder="1" applyAlignment="1">
      <alignment horizontal="center" vertical="top"/>
    </xf>
    <xf numFmtId="4" fontId="17" fillId="0" borderId="33" xfId="0" applyNumberFormat="1" applyFont="1" applyBorder="1" applyAlignment="1">
      <alignment horizontal="center" vertical="top" shrinkToFit="1"/>
    </xf>
    <xf numFmtId="4" fontId="0" fillId="2" borderId="38" xfId="0" applyNumberFormat="1" applyFill="1" applyBorder="1" applyAlignment="1">
      <alignment horizontal="center" vertical="top" shrinkToFit="1"/>
    </xf>
    <xf numFmtId="4" fontId="9" fillId="0" borderId="0" xfId="0" applyNumberFormat="1" applyFont="1" applyFill="1" applyBorder="1" applyAlignment="1">
      <alignment horizontal="center" vertical="top"/>
    </xf>
    <xf numFmtId="0" fontId="0" fillId="5" borderId="53" xfId="0" applyFill="1" applyBorder="1" applyAlignment="1">
      <alignment horizontal="left" vertical="top"/>
    </xf>
    <xf numFmtId="49" fontId="0" fillId="5" borderId="54" xfId="0" applyNumberFormat="1" applyFill="1" applyBorder="1" applyAlignment="1">
      <alignment horizontal="left" vertical="top"/>
    </xf>
    <xf numFmtId="49" fontId="0" fillId="5" borderId="54" xfId="0" applyNumberFormat="1" applyFill="1" applyBorder="1" applyAlignment="1">
      <alignment horizontal="left" vertical="top" wrapText="1"/>
    </xf>
    <xf numFmtId="0" fontId="0" fillId="5" borderId="54" xfId="0" applyFill="1" applyBorder="1" applyAlignment="1">
      <alignment horizontal="left" vertical="top"/>
    </xf>
    <xf numFmtId="4" fontId="0" fillId="5" borderId="54" xfId="0" applyNumberFormat="1" applyFill="1" applyBorder="1" applyAlignment="1">
      <alignment horizontal="center" vertical="top"/>
    </xf>
    <xf numFmtId="0" fontId="0" fillId="5" borderId="55" xfId="0" applyFill="1" applyBorder="1" applyAlignment="1">
      <alignment horizontal="center" vertical="top"/>
    </xf>
    <xf numFmtId="0" fontId="0" fillId="5" borderId="53" xfId="0" applyFill="1" applyBorder="1" applyAlignment="1">
      <alignment horizontal="center" vertical="top"/>
    </xf>
    <xf numFmtId="0" fontId="0" fillId="5" borderId="56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/>
    </xf>
    <xf numFmtId="49" fontId="0" fillId="5" borderId="57" xfId="0" applyNumberFormat="1" applyFill="1" applyBorder="1" applyAlignment="1">
      <alignment horizontal="left" vertical="top"/>
    </xf>
    <xf numFmtId="4" fontId="0" fillId="0" borderId="56" xfId="0" applyNumberFormat="1" applyBorder="1" applyAlignment="1">
      <alignment horizontal="center" vertical="top"/>
    </xf>
    <xf numFmtId="0" fontId="0" fillId="5" borderId="9" xfId="0" applyFill="1" applyBorder="1" applyAlignment="1">
      <alignment horizontal="left" vertical="top"/>
    </xf>
    <xf numFmtId="0" fontId="0" fillId="5" borderId="10" xfId="0" applyNumberFormat="1" applyFill="1" applyBorder="1" applyAlignment="1">
      <alignment horizontal="left" vertical="top"/>
    </xf>
    <xf numFmtId="0" fontId="0" fillId="5" borderId="38" xfId="0" applyNumberFormat="1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shrinkToFit="1"/>
    </xf>
    <xf numFmtId="4" fontId="0" fillId="5" borderId="38" xfId="0" applyNumberFormat="1" applyFill="1" applyBorder="1" applyAlignment="1">
      <alignment horizontal="right" vertical="top" shrinkToFit="1"/>
    </xf>
    <xf numFmtId="4" fontId="0" fillId="5" borderId="51" xfId="0" applyNumberFormat="1" applyFill="1" applyBorder="1" applyAlignment="1">
      <alignment horizontal="right" vertical="top" shrinkToFit="1"/>
    </xf>
    <xf numFmtId="4" fontId="0" fillId="5" borderId="52" xfId="0" applyNumberFormat="1" applyFill="1" applyBorder="1" applyAlignment="1">
      <alignment horizontal="right" vertical="top" shrinkToFit="1"/>
    </xf>
    <xf numFmtId="4" fontId="0" fillId="5" borderId="59" xfId="0" applyNumberFormat="1" applyFill="1" applyBorder="1" applyAlignment="1">
      <alignment horizontal="center" vertical="top" shrinkToFit="1"/>
    </xf>
    <xf numFmtId="0" fontId="17" fillId="0" borderId="1" xfId="0" applyFont="1" applyBorder="1" applyAlignment="1">
      <alignment horizontal="left" vertical="top"/>
    </xf>
    <xf numFmtId="0" fontId="17" fillId="0" borderId="26" xfId="0" applyNumberFormat="1" applyFont="1" applyBorder="1" applyAlignment="1">
      <alignment horizontal="left" vertical="top"/>
    </xf>
    <xf numFmtId="0" fontId="17" fillId="0" borderId="33" xfId="0" applyFont="1" applyBorder="1" applyAlignment="1">
      <alignment horizontal="left" vertical="top" shrinkToFit="1"/>
    </xf>
    <xf numFmtId="4" fontId="17" fillId="0" borderId="33" xfId="0" applyNumberFormat="1" applyFont="1" applyBorder="1" applyAlignment="1">
      <alignment horizontal="right" vertical="top" shrinkToFit="1"/>
    </xf>
    <xf numFmtId="4" fontId="17" fillId="6" borderId="33" xfId="0" applyNumberFormat="1" applyFont="1" applyFill="1" applyBorder="1" applyAlignment="1" applyProtection="1">
      <alignment horizontal="right" vertical="top" shrinkToFit="1"/>
      <protection locked="0"/>
    </xf>
    <xf numFmtId="4" fontId="17" fillId="0" borderId="60" xfId="0" applyNumberFormat="1" applyFont="1" applyBorder="1" applyAlignment="1">
      <alignment horizontal="center" vertical="top" shrinkToFit="1"/>
    </xf>
    <xf numFmtId="4" fontId="0" fillId="5" borderId="10" xfId="0" applyNumberFormat="1" applyFill="1" applyBorder="1" applyAlignment="1">
      <alignment horizontal="right" vertical="top" shrinkToFit="1"/>
    </xf>
    <xf numFmtId="4" fontId="0" fillId="5" borderId="37" xfId="0" applyNumberFormat="1" applyFill="1" applyBorder="1" applyAlignment="1">
      <alignment horizontal="right" vertical="top" shrinkToFit="1"/>
    </xf>
    <xf numFmtId="0" fontId="17" fillId="0" borderId="3" xfId="0" applyFont="1" applyBorder="1" applyAlignment="1">
      <alignment horizontal="left" vertical="top"/>
    </xf>
    <xf numFmtId="0" fontId="17" fillId="0" borderId="61" xfId="0" applyNumberFormat="1" applyFont="1" applyBorder="1" applyAlignment="1">
      <alignment horizontal="left" vertical="top"/>
    </xf>
    <xf numFmtId="0" fontId="17" fillId="0" borderId="62" xfId="0" applyNumberFormat="1" applyFont="1" applyBorder="1" applyAlignment="1">
      <alignment horizontal="left" vertical="top" wrapText="1"/>
    </xf>
    <xf numFmtId="0" fontId="17" fillId="0" borderId="62" xfId="0" applyFont="1" applyBorder="1" applyAlignment="1">
      <alignment horizontal="left" vertical="top" shrinkToFit="1"/>
    </xf>
    <xf numFmtId="4" fontId="17" fillId="0" borderId="62" xfId="0" applyNumberFormat="1" applyFont="1" applyBorder="1" applyAlignment="1">
      <alignment horizontal="right" vertical="top" shrinkToFit="1"/>
    </xf>
    <xf numFmtId="4" fontId="17" fillId="6" borderId="62" xfId="0" applyNumberFormat="1" applyFont="1" applyFill="1" applyBorder="1" applyAlignment="1" applyProtection="1">
      <alignment horizontal="right" vertical="top" shrinkToFit="1"/>
      <protection locked="0"/>
    </xf>
    <xf numFmtId="4" fontId="17" fillId="0" borderId="63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7" borderId="11" xfId="0" applyNumberFormat="1" applyFont="1" applyFill="1" applyBorder="1" applyAlignment="1">
      <alignment horizontal="left" vertical="top" wrapText="1"/>
    </xf>
    <xf numFmtId="0" fontId="12" fillId="7" borderId="7" xfId="0" applyFont="1" applyFill="1" applyBorder="1"/>
    <xf numFmtId="4" fontId="12" fillId="7" borderId="7" xfId="0" applyNumberFormat="1" applyFont="1" applyFill="1" applyBorder="1" applyAlignment="1">
      <alignment horizontal="right"/>
    </xf>
    <xf numFmtId="4" fontId="12" fillId="7" borderId="13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vertical="top"/>
    </xf>
    <xf numFmtId="0" fontId="17" fillId="0" borderId="26" xfId="0" applyNumberFormat="1" applyFont="1" applyFill="1" applyBorder="1" applyAlignment="1">
      <alignment vertical="top"/>
    </xf>
    <xf numFmtId="0" fontId="17" fillId="0" borderId="33" xfId="0" applyNumberFormat="1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center" vertical="top" shrinkToFit="1"/>
    </xf>
    <xf numFmtId="4" fontId="17" fillId="0" borderId="33" xfId="0" applyNumberFormat="1" applyFont="1" applyFill="1" applyBorder="1" applyAlignment="1">
      <alignment vertical="top" shrinkToFit="1"/>
    </xf>
    <xf numFmtId="4" fontId="17" fillId="0" borderId="33" xfId="0" applyNumberFormat="1" applyFont="1" applyFill="1" applyBorder="1" applyAlignment="1">
      <alignment horizontal="center" vertical="top" shrinkToFit="1"/>
    </xf>
    <xf numFmtId="0" fontId="17" fillId="0" borderId="33" xfId="0" applyFont="1" applyFill="1" applyBorder="1" applyAlignment="1">
      <alignment vertical="top" shrinkToFit="1"/>
    </xf>
    <xf numFmtId="0" fontId="17" fillId="0" borderId="0" xfId="0" applyFont="1" applyFill="1"/>
    <xf numFmtId="0" fontId="0" fillId="0" borderId="0" xfId="0" applyFill="1"/>
    <xf numFmtId="0" fontId="20" fillId="0" borderId="33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/>
    </xf>
    <xf numFmtId="49" fontId="8" fillId="0" borderId="26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vertical="center"/>
    </xf>
    <xf numFmtId="49" fontId="22" fillId="8" borderId="64" xfId="2" applyNumberFormat="1" applyFont="1" applyFill="1" applyBorder="1" applyAlignment="1">
      <alignment horizontal="left"/>
    </xf>
    <xf numFmtId="4" fontId="22" fillId="8" borderId="64" xfId="2" applyNumberFormat="1" applyFont="1" applyFill="1" applyBorder="1" applyAlignment="1">
      <alignment horizontal="left"/>
    </xf>
    <xf numFmtId="0" fontId="1" fillId="0" borderId="64" xfId="2" applyBorder="1"/>
    <xf numFmtId="0" fontId="1" fillId="0" borderId="0" xfId="2"/>
    <xf numFmtId="49" fontId="23" fillId="9" borderId="64" xfId="2" applyNumberFormat="1" applyFont="1" applyFill="1" applyBorder="1" applyAlignment="1">
      <alignment horizontal="left"/>
    </xf>
    <xf numFmtId="4" fontId="23" fillId="9" borderId="64" xfId="2" applyNumberFormat="1" applyFont="1" applyFill="1" applyBorder="1" applyAlignment="1">
      <alignment horizontal="right"/>
    </xf>
    <xf numFmtId="49" fontId="22" fillId="10" borderId="64" xfId="2" applyNumberFormat="1" applyFont="1" applyFill="1" applyBorder="1" applyAlignment="1">
      <alignment horizontal="left"/>
    </xf>
    <xf numFmtId="4" fontId="22" fillId="10" borderId="64" xfId="2" applyNumberFormat="1" applyFont="1" applyFill="1" applyBorder="1" applyAlignment="1">
      <alignment horizontal="right"/>
    </xf>
    <xf numFmtId="49" fontId="24" fillId="11" borderId="64" xfId="2" applyNumberFormat="1" applyFont="1" applyFill="1" applyBorder="1" applyAlignment="1">
      <alignment horizontal="left"/>
    </xf>
    <xf numFmtId="4" fontId="24" fillId="11" borderId="64" xfId="2" applyNumberFormat="1" applyFont="1" applyFill="1" applyBorder="1" applyAlignment="1">
      <alignment horizontal="right"/>
    </xf>
    <xf numFmtId="49" fontId="25" fillId="12" borderId="64" xfId="2" applyNumberFormat="1" applyFont="1" applyFill="1" applyBorder="1" applyAlignment="1">
      <alignment horizontal="left"/>
    </xf>
    <xf numFmtId="4" fontId="25" fillId="12" borderId="64" xfId="2" applyNumberFormat="1" applyFont="1" applyFill="1" applyBorder="1" applyAlignment="1">
      <alignment horizontal="right"/>
    </xf>
    <xf numFmtId="49" fontId="23" fillId="9" borderId="64" xfId="2" applyNumberFormat="1" applyFont="1" applyFill="1" applyBorder="1" applyAlignment="1">
      <alignment horizontal="center"/>
    </xf>
    <xf numFmtId="49" fontId="1" fillId="0" borderId="0" xfId="2" applyNumberFormat="1"/>
    <xf numFmtId="4" fontId="1" fillId="0" borderId="0" xfId="2" applyNumberFormat="1"/>
    <xf numFmtId="49" fontId="22" fillId="8" borderId="64" xfId="2" applyNumberFormat="1" applyFont="1" applyFill="1" applyBorder="1" applyAlignment="1">
      <alignment horizontal="left" wrapText="1"/>
    </xf>
    <xf numFmtId="49" fontId="26" fillId="13" borderId="64" xfId="2" applyNumberFormat="1" applyFont="1" applyFill="1" applyBorder="1" applyAlignment="1">
      <alignment horizontal="left"/>
    </xf>
    <xf numFmtId="49" fontId="26" fillId="13" borderId="64" xfId="2" applyNumberFormat="1" applyFont="1" applyFill="1" applyBorder="1" applyAlignment="1">
      <alignment horizontal="left" wrapText="1"/>
    </xf>
    <xf numFmtId="4" fontId="26" fillId="13" borderId="64" xfId="2" applyNumberFormat="1" applyFont="1" applyFill="1" applyBorder="1" applyAlignment="1">
      <alignment horizontal="right"/>
    </xf>
    <xf numFmtId="49" fontId="25" fillId="12" borderId="64" xfId="2" applyNumberFormat="1" applyFont="1" applyFill="1" applyBorder="1" applyAlignment="1">
      <alignment horizontal="left" wrapText="1"/>
    </xf>
    <xf numFmtId="49" fontId="22" fillId="10" borderId="64" xfId="2" applyNumberFormat="1" applyFont="1" applyFill="1" applyBorder="1" applyAlignment="1">
      <alignment horizontal="left" wrapText="1"/>
    </xf>
    <xf numFmtId="49" fontId="27" fillId="13" borderId="64" xfId="2" applyNumberFormat="1" applyFont="1" applyFill="1" applyBorder="1" applyAlignment="1">
      <alignment horizontal="left"/>
    </xf>
    <xf numFmtId="49" fontId="27" fillId="13" borderId="64" xfId="2" applyNumberFormat="1" applyFont="1" applyFill="1" applyBorder="1" applyAlignment="1">
      <alignment horizontal="left" wrapText="1"/>
    </xf>
    <xf numFmtId="4" fontId="27" fillId="13" borderId="64" xfId="2" applyNumberFormat="1" applyFont="1" applyFill="1" applyBorder="1" applyAlignment="1">
      <alignment horizontal="right"/>
    </xf>
    <xf numFmtId="49" fontId="1" fillId="0" borderId="0" xfId="2" applyNumberFormat="1" applyAlignment="1">
      <alignment wrapText="1"/>
    </xf>
    <xf numFmtId="49" fontId="23" fillId="9" borderId="64" xfId="2" applyNumberFormat="1" applyFont="1" applyFill="1" applyBorder="1" applyAlignment="1">
      <alignment horizontal="left" wrapText="1"/>
    </xf>
    <xf numFmtId="4" fontId="22" fillId="14" borderId="64" xfId="2" applyNumberFormat="1" applyFont="1" applyFill="1" applyBorder="1" applyAlignment="1">
      <alignment horizontal="right"/>
    </xf>
    <xf numFmtId="4" fontId="26" fillId="13" borderId="64" xfId="2" applyNumberFormat="1" applyFont="1" applyFill="1" applyBorder="1" applyAlignment="1" applyProtection="1">
      <alignment horizontal="right"/>
      <protection locked="0"/>
    </xf>
    <xf numFmtId="4" fontId="25" fillId="12" borderId="64" xfId="2" applyNumberFormat="1" applyFont="1" applyFill="1" applyBorder="1" applyAlignment="1" applyProtection="1">
      <alignment horizontal="right"/>
      <protection locked="0"/>
    </xf>
    <xf numFmtId="4" fontId="22" fillId="10" borderId="64" xfId="2" applyNumberFormat="1" applyFont="1" applyFill="1" applyBorder="1" applyAlignment="1" applyProtection="1">
      <alignment horizontal="right"/>
      <protection locked="0"/>
    </xf>
    <xf numFmtId="4" fontId="27" fillId="13" borderId="64" xfId="2" applyNumberFormat="1" applyFont="1" applyFill="1" applyBorder="1" applyAlignment="1" applyProtection="1">
      <alignment horizontal="right"/>
      <protection locked="0"/>
    </xf>
    <xf numFmtId="4" fontId="24" fillId="14" borderId="64" xfId="2" applyNumberFormat="1" applyFont="1" applyFill="1" applyBorder="1" applyAlignment="1">
      <alignment horizontal="right"/>
    </xf>
    <xf numFmtId="4" fontId="23" fillId="14" borderId="64" xfId="2" applyNumberFormat="1" applyFont="1" applyFill="1" applyBorder="1" applyAlignment="1">
      <alignment horizontal="right"/>
    </xf>
    <xf numFmtId="4" fontId="25" fillId="14" borderId="64" xfId="2" applyNumberFormat="1" applyFont="1" applyFill="1" applyBorder="1" applyAlignment="1">
      <alignment horizontal="right"/>
    </xf>
    <xf numFmtId="49" fontId="24" fillId="11" borderId="64" xfId="2" applyNumberFormat="1" applyFont="1" applyFill="1" applyBorder="1" applyAlignment="1" applyProtection="1">
      <alignment horizontal="left"/>
      <protection locked="0"/>
    </xf>
    <xf numFmtId="49" fontId="1" fillId="0" borderId="0" xfId="2" applyNumberFormat="1" applyProtection="1">
      <protection locked="0"/>
    </xf>
    <xf numFmtId="49" fontId="28" fillId="13" borderId="64" xfId="2" applyNumberFormat="1" applyFont="1" applyFill="1" applyBorder="1" applyAlignment="1">
      <alignment horizontal="left" wrapText="1"/>
    </xf>
    <xf numFmtId="4" fontId="17" fillId="0" borderId="33" xfId="0" applyNumberFormat="1" applyFont="1" applyBorder="1" applyAlignment="1" applyProtection="1">
      <alignment vertical="top" shrinkToFit="1"/>
      <protection locked="0"/>
    </xf>
    <xf numFmtId="4" fontId="0" fillId="2" borderId="38" xfId="0" applyNumberFormat="1" applyFill="1" applyBorder="1" applyAlignment="1" applyProtection="1">
      <alignment vertical="top" shrinkToFit="1"/>
      <protection locked="0"/>
    </xf>
    <xf numFmtId="4" fontId="17" fillId="0" borderId="33" xfId="0" applyNumberFormat="1" applyFont="1" applyFill="1" applyBorder="1" applyAlignment="1" applyProtection="1">
      <alignment vertical="top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2" fontId="13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4" fillId="0" borderId="22" xfId="0" applyNumberFormat="1" applyFont="1" applyBorder="1" applyAlignment="1">
      <alignment horizontal="right" vertical="center" indent="1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6" xfId="0" applyNumberFormat="1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horizontal="right" vertical="center" indent="1"/>
    </xf>
    <xf numFmtId="4" fontId="8" fillId="0" borderId="33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7" fillId="2" borderId="18" xfId="0" applyNumberFormat="1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9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6" fillId="2" borderId="35" xfId="0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" fontId="8" fillId="0" borderId="33" xfId="0" applyNumberFormat="1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" fontId="8" fillId="4" borderId="38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8" fillId="0" borderId="38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21" fillId="0" borderId="26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top" wrapText="1" shrinkToFit="1"/>
    </xf>
    <xf numFmtId="164" fontId="21" fillId="0" borderId="0" xfId="0" applyNumberFormat="1" applyFont="1" applyBorder="1" applyAlignment="1">
      <alignment horizontal="left" vertical="top" wrapText="1" shrinkToFit="1"/>
    </xf>
    <xf numFmtId="4" fontId="21" fillId="0" borderId="0" xfId="0" applyNumberFormat="1" applyFont="1" applyBorder="1" applyAlignment="1">
      <alignment horizontal="left" vertical="top" wrapText="1" shrinkToFit="1"/>
    </xf>
    <xf numFmtId="4" fontId="21" fillId="0" borderId="34" xfId="0" applyNumberFormat="1" applyFont="1" applyBorder="1" applyAlignment="1">
      <alignment horizontal="left" vertical="top" wrapText="1" shrinkToFit="1"/>
    </xf>
    <xf numFmtId="0" fontId="0" fillId="5" borderId="58" xfId="0" applyFill="1" applyBorder="1" applyAlignment="1">
      <alignment horizontal="left" vertical="top" wrapText="1"/>
    </xf>
    <xf numFmtId="0" fontId="0" fillId="5" borderId="58" xfId="0" applyFill="1" applyBorder="1" applyAlignment="1">
      <alignment horizontal="left" vertical="top"/>
    </xf>
    <xf numFmtId="164" fontId="0" fillId="5" borderId="58" xfId="0" applyNumberFormat="1" applyFill="1" applyBorder="1" applyAlignment="1">
      <alignment horizontal="left" vertical="top"/>
    </xf>
    <xf numFmtId="4" fontId="0" fillId="5" borderId="58" xfId="0" applyNumberForma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0"/>
  <sheetViews>
    <sheetView showGridLines="0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34</v>
      </c>
      <c r="B1" s="305" t="s">
        <v>38</v>
      </c>
      <c r="C1" s="306"/>
      <c r="D1" s="306"/>
      <c r="E1" s="306"/>
      <c r="F1" s="306"/>
      <c r="G1" s="306"/>
      <c r="H1" s="306"/>
      <c r="I1" s="306"/>
      <c r="J1" s="307"/>
    </row>
    <row r="2" spans="1:15" ht="23.25" customHeight="1" x14ac:dyDescent="0.2">
      <c r="A2" s="4"/>
      <c r="B2" s="81" t="s">
        <v>36</v>
      </c>
      <c r="C2" s="82"/>
      <c r="D2" s="331" t="s">
        <v>476</v>
      </c>
      <c r="E2" s="332"/>
      <c r="F2" s="332"/>
      <c r="G2" s="332"/>
      <c r="H2" s="332"/>
      <c r="I2" s="332"/>
      <c r="J2" s="333"/>
      <c r="O2" s="2"/>
    </row>
    <row r="3" spans="1:15" ht="23.25" customHeight="1" x14ac:dyDescent="0.2">
      <c r="A3" s="4"/>
      <c r="B3" s="83" t="s">
        <v>39</v>
      </c>
      <c r="C3" s="84"/>
      <c r="D3" s="324" t="s">
        <v>477</v>
      </c>
      <c r="E3" s="325"/>
      <c r="F3" s="325"/>
      <c r="G3" s="325"/>
      <c r="H3" s="325"/>
      <c r="I3" s="325"/>
      <c r="J3" s="326"/>
    </row>
    <row r="4" spans="1:15" ht="23.25" customHeight="1" x14ac:dyDescent="0.2">
      <c r="A4" s="4"/>
      <c r="B4" s="85" t="s">
        <v>40</v>
      </c>
      <c r="C4" s="86"/>
      <c r="D4" s="352" t="s">
        <v>478</v>
      </c>
      <c r="E4" s="353"/>
      <c r="F4" s="353"/>
      <c r="G4" s="353"/>
      <c r="H4" s="353"/>
      <c r="I4" s="353"/>
      <c r="J4" s="354"/>
    </row>
    <row r="5" spans="1:15" ht="24" customHeight="1" x14ac:dyDescent="0.2">
      <c r="A5" s="4"/>
      <c r="B5" s="47" t="s">
        <v>21</v>
      </c>
      <c r="C5" s="5"/>
      <c r="D5" s="87"/>
      <c r="E5" s="26"/>
      <c r="F5" s="26"/>
      <c r="G5" s="26"/>
      <c r="H5" s="261" t="s">
        <v>779</v>
      </c>
      <c r="I5" s="87" t="s">
        <v>781</v>
      </c>
      <c r="J5" s="11"/>
    </row>
    <row r="6" spans="1:15" ht="15.75" customHeight="1" x14ac:dyDescent="0.2">
      <c r="A6" s="4"/>
      <c r="B6" s="41"/>
      <c r="C6" s="26"/>
      <c r="D6" s="87"/>
      <c r="E6" s="26"/>
      <c r="F6" s="26"/>
      <c r="G6" s="26"/>
      <c r="H6" s="261" t="s">
        <v>780</v>
      </c>
      <c r="I6" s="87" t="s">
        <v>782</v>
      </c>
      <c r="J6" s="11"/>
    </row>
    <row r="7" spans="1:15" ht="15.75" customHeight="1" x14ac:dyDescent="0.2">
      <c r="A7" s="4"/>
      <c r="B7" s="42"/>
      <c r="C7" s="88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335"/>
      <c r="E11" s="335"/>
      <c r="F11" s="335"/>
      <c r="G11" s="335"/>
      <c r="H11" s="28" t="s">
        <v>31</v>
      </c>
      <c r="I11" s="90"/>
      <c r="J11" s="11"/>
    </row>
    <row r="12" spans="1:15" ht="15.75" customHeight="1" x14ac:dyDescent="0.2">
      <c r="A12" s="4"/>
      <c r="B12" s="41"/>
      <c r="C12" s="26"/>
      <c r="D12" s="322"/>
      <c r="E12" s="322"/>
      <c r="F12" s="322"/>
      <c r="G12" s="322"/>
      <c r="H12" s="28" t="s">
        <v>32</v>
      </c>
      <c r="I12" s="90"/>
      <c r="J12" s="11"/>
    </row>
    <row r="13" spans="1:15" ht="15.75" customHeight="1" x14ac:dyDescent="0.2">
      <c r="A13" s="4"/>
      <c r="B13" s="42"/>
      <c r="C13" s="89"/>
      <c r="D13" s="323"/>
      <c r="E13" s="323"/>
      <c r="F13" s="323"/>
      <c r="G13" s="32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29</v>
      </c>
      <c r="C15" s="72"/>
      <c r="D15" s="53"/>
      <c r="E15" s="334"/>
      <c r="F15" s="334"/>
      <c r="G15" s="319"/>
      <c r="H15" s="319"/>
      <c r="I15" s="319" t="s">
        <v>28</v>
      </c>
      <c r="J15" s="320"/>
    </row>
    <row r="16" spans="1:15" ht="23.25" customHeight="1" x14ac:dyDescent="0.2">
      <c r="A16" s="136" t="s">
        <v>23</v>
      </c>
      <c r="B16" s="137" t="s">
        <v>23</v>
      </c>
      <c r="C16" s="58"/>
      <c r="D16" s="59"/>
      <c r="E16" s="314"/>
      <c r="F16" s="321"/>
      <c r="G16" s="314"/>
      <c r="H16" s="321"/>
      <c r="I16" s="314">
        <f>SUMIF(F47:F66,A16,I47:I66)+SUMIF(F47:F66,"PSU",I47:I66)</f>
        <v>0</v>
      </c>
      <c r="J16" s="315"/>
    </row>
    <row r="17" spans="1:10" ht="23.25" customHeight="1" x14ac:dyDescent="0.2">
      <c r="A17" s="136" t="s">
        <v>24</v>
      </c>
      <c r="B17" s="137" t="s">
        <v>24</v>
      </c>
      <c r="C17" s="58"/>
      <c r="D17" s="59"/>
      <c r="E17" s="314"/>
      <c r="F17" s="321"/>
      <c r="G17" s="314"/>
      <c r="H17" s="321"/>
      <c r="I17" s="314">
        <f>SUMIF(F47:F66,A17,I47:I66)</f>
        <v>0</v>
      </c>
      <c r="J17" s="315"/>
    </row>
    <row r="18" spans="1:10" ht="23.25" customHeight="1" x14ac:dyDescent="0.2">
      <c r="A18" s="136" t="s">
        <v>25</v>
      </c>
      <c r="B18" s="137" t="s">
        <v>25</v>
      </c>
      <c r="C18" s="58"/>
      <c r="D18" s="59"/>
      <c r="E18" s="314"/>
      <c r="F18" s="321"/>
      <c r="G18" s="314"/>
      <c r="H18" s="321"/>
      <c r="I18" s="314">
        <f>SUMIF(F47:F66,A18,I47:I66)</f>
        <v>0</v>
      </c>
      <c r="J18" s="315"/>
    </row>
    <row r="19" spans="1:10" ht="23.25" customHeight="1" x14ac:dyDescent="0.2">
      <c r="A19" s="136" t="s">
        <v>85</v>
      </c>
      <c r="B19" s="137" t="s">
        <v>26</v>
      </c>
      <c r="C19" s="58"/>
      <c r="D19" s="59"/>
      <c r="E19" s="314"/>
      <c r="F19" s="321"/>
      <c r="G19" s="314"/>
      <c r="H19" s="321"/>
      <c r="I19" s="314">
        <f>'VN+ON'!F3</f>
        <v>0</v>
      </c>
      <c r="J19" s="315"/>
    </row>
    <row r="20" spans="1:10" ht="23.25" customHeight="1" x14ac:dyDescent="0.2">
      <c r="A20" s="136" t="s">
        <v>86</v>
      </c>
      <c r="B20" s="137" t="s">
        <v>27</v>
      </c>
      <c r="C20" s="58"/>
      <c r="D20" s="59"/>
      <c r="E20" s="314"/>
      <c r="F20" s="321"/>
      <c r="G20" s="314"/>
      <c r="H20" s="321"/>
      <c r="I20" s="314">
        <f>'VN+ON'!F13</f>
        <v>0</v>
      </c>
      <c r="J20" s="315"/>
    </row>
    <row r="21" spans="1:10" ht="23.25" customHeight="1" x14ac:dyDescent="0.2">
      <c r="A21" s="4"/>
      <c r="B21" s="74" t="s">
        <v>28</v>
      </c>
      <c r="C21" s="75"/>
      <c r="D21" s="76"/>
      <c r="E21" s="316"/>
      <c r="F21" s="317"/>
      <c r="G21" s="316"/>
      <c r="H21" s="317"/>
      <c r="I21" s="316">
        <f>SUM(I16:J20)</f>
        <v>0</v>
      </c>
      <c r="J21" s="327"/>
    </row>
    <row r="22" spans="1:10" ht="33" customHeight="1" x14ac:dyDescent="0.2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312">
        <v>0</v>
      </c>
      <c r="H23" s="313"/>
      <c r="I23" s="313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337">
        <f>ZakladDPHSni*SazbaDPH1/100</f>
        <v>0</v>
      </c>
      <c r="H24" s="338"/>
      <c r="I24" s="33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312">
        <f>I21</f>
        <v>0</v>
      </c>
      <c r="H25" s="313"/>
      <c r="I25" s="313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308">
        <f>ZakladDPHZakl*SazbaDPH2/100</f>
        <v>0</v>
      </c>
      <c r="H26" s="309"/>
      <c r="I26" s="30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310">
        <f>0</f>
        <v>0</v>
      </c>
      <c r="H27" s="310"/>
      <c r="I27" s="310"/>
      <c r="J27" s="63" t="str">
        <f t="shared" si="0"/>
        <v>CZK</v>
      </c>
    </row>
    <row r="28" spans="1:10" ht="27.75" hidden="1" customHeight="1" thickBot="1" x14ac:dyDescent="0.25">
      <c r="A28" s="4"/>
      <c r="B28" s="108" t="s">
        <v>22</v>
      </c>
      <c r="C28" s="109"/>
      <c r="D28" s="109"/>
      <c r="E28" s="110"/>
      <c r="F28" s="111"/>
      <c r="G28" s="318" t="e">
        <f>ZakladDPHSniVypocet+ZakladDPHZaklVypocet</f>
        <v>#REF!</v>
      </c>
      <c r="H28" s="318"/>
      <c r="I28" s="318"/>
      <c r="J28" s="112" t="str">
        <f t="shared" si="0"/>
        <v>CZK</v>
      </c>
    </row>
    <row r="29" spans="1:10" ht="27.75" customHeight="1" thickBot="1" x14ac:dyDescent="0.25">
      <c r="A29" s="4"/>
      <c r="B29" s="108" t="s">
        <v>33</v>
      </c>
      <c r="C29" s="113"/>
      <c r="D29" s="113"/>
      <c r="E29" s="113"/>
      <c r="F29" s="113"/>
      <c r="G29" s="311">
        <f>ZakladDPHSni+DPHSni+ZakladDPHZakl+DPHZakl+Zaokrouhleni</f>
        <v>0</v>
      </c>
      <c r="H29" s="311"/>
      <c r="I29" s="311"/>
      <c r="J29" s="114" t="s">
        <v>44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43957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336" t="s">
        <v>2</v>
      </c>
      <c r="E35" s="33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hidden="1" customHeight="1" x14ac:dyDescent="0.2">
      <c r="A38" s="92" t="s">
        <v>35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hidden="1" customHeight="1" x14ac:dyDescent="0.2">
      <c r="A39" s="92">
        <v>1</v>
      </c>
      <c r="B39" s="98" t="s">
        <v>42</v>
      </c>
      <c r="C39" s="339" t="s">
        <v>41</v>
      </c>
      <c r="D39" s="340"/>
      <c r="E39" s="340"/>
      <c r="F39" s="103" t="e">
        <f>Pol!S381</f>
        <v>#REF!</v>
      </c>
      <c r="G39" s="104" t="e">
        <f>Pol!T381</f>
        <v>#REF!</v>
      </c>
      <c r="H39" s="105" t="e">
        <f>(F39*SazbaDPH1/100)+(G39*SazbaDPH2/100)</f>
        <v>#REF!</v>
      </c>
      <c r="I39" s="105" t="e">
        <f>F39+G39+H39</f>
        <v>#REF!</v>
      </c>
      <c r="J39" s="99" t="e">
        <f>IF(CenaCelkemVypocet=0,"",I39/CenaCelkemVypocet*100)</f>
        <v>#REF!</v>
      </c>
    </row>
    <row r="40" spans="1:10" ht="25.5" hidden="1" customHeight="1" x14ac:dyDescent="0.2">
      <c r="A40" s="92"/>
      <c r="B40" s="341" t="s">
        <v>43</v>
      </c>
      <c r="C40" s="342"/>
      <c r="D40" s="342"/>
      <c r="E40" s="343"/>
      <c r="F40" s="106" t="e">
        <f>SUMIF(A39:A39,"=1",F39:F39)</f>
        <v>#REF!</v>
      </c>
      <c r="G40" s="107" t="e">
        <f>SUMIF(A39:A39,"=1",G39:G39)</f>
        <v>#REF!</v>
      </c>
      <c r="H40" s="107" t="e">
        <f>SUMIF(A39:A39,"=1",H39:H39)</f>
        <v>#REF!</v>
      </c>
      <c r="I40" s="107" t="e">
        <f>SUMIF(A39:A39,"=1",I39:I39)</f>
        <v>#REF!</v>
      </c>
      <c r="J40" s="93" t="e">
        <f>SUMIF(A39:A39,"=1",J39:J39)</f>
        <v>#REF!</v>
      </c>
    </row>
    <row r="44" spans="1:10" ht="15.75" x14ac:dyDescent="0.25">
      <c r="B44" s="115" t="s">
        <v>45</v>
      </c>
    </row>
    <row r="46" spans="1:10" ht="25.5" customHeight="1" x14ac:dyDescent="0.2">
      <c r="A46" s="116"/>
      <c r="B46" s="120" t="s">
        <v>16</v>
      </c>
      <c r="C46" s="120" t="s">
        <v>5</v>
      </c>
      <c r="D46" s="121"/>
      <c r="E46" s="121"/>
      <c r="F46" s="124" t="s">
        <v>46</v>
      </c>
      <c r="G46" s="124"/>
      <c r="H46" s="124"/>
      <c r="I46" s="344" t="s">
        <v>28</v>
      </c>
      <c r="J46" s="344"/>
    </row>
    <row r="47" spans="1:10" ht="25.5" customHeight="1" x14ac:dyDescent="0.2">
      <c r="A47" s="117"/>
      <c r="B47" s="125" t="s">
        <v>47</v>
      </c>
      <c r="C47" s="346" t="s">
        <v>48</v>
      </c>
      <c r="D47" s="347"/>
      <c r="E47" s="347"/>
      <c r="F47" s="127" t="s">
        <v>23</v>
      </c>
      <c r="G47" s="128"/>
      <c r="H47" s="128"/>
      <c r="I47" s="345">
        <f>Pol!G8</f>
        <v>0</v>
      </c>
      <c r="J47" s="345"/>
    </row>
    <row r="48" spans="1:10" ht="25.5" customHeight="1" x14ac:dyDescent="0.2">
      <c r="A48" s="117"/>
      <c r="B48" s="119" t="s">
        <v>49</v>
      </c>
      <c r="C48" s="329" t="s">
        <v>50</v>
      </c>
      <c r="D48" s="330"/>
      <c r="E48" s="330"/>
      <c r="F48" s="129" t="s">
        <v>23</v>
      </c>
      <c r="G48" s="130"/>
      <c r="H48" s="130"/>
      <c r="I48" s="328">
        <f>Pol!G13</f>
        <v>0</v>
      </c>
      <c r="J48" s="328"/>
    </row>
    <row r="49" spans="1:10" ht="25.5" customHeight="1" x14ac:dyDescent="0.2">
      <c r="A49" s="117"/>
      <c r="B49" s="119" t="s">
        <v>51</v>
      </c>
      <c r="C49" s="329" t="s">
        <v>52</v>
      </c>
      <c r="D49" s="330"/>
      <c r="E49" s="330"/>
      <c r="F49" s="129" t="s">
        <v>23</v>
      </c>
      <c r="G49" s="130"/>
      <c r="H49" s="130"/>
      <c r="I49" s="328">
        <f>Pol!G30</f>
        <v>0</v>
      </c>
      <c r="J49" s="328"/>
    </row>
    <row r="50" spans="1:10" ht="25.5" customHeight="1" x14ac:dyDescent="0.2">
      <c r="A50" s="117"/>
      <c r="B50" s="119" t="s">
        <v>53</v>
      </c>
      <c r="C50" s="329" t="s">
        <v>54</v>
      </c>
      <c r="D50" s="330"/>
      <c r="E50" s="330"/>
      <c r="F50" s="129" t="s">
        <v>23</v>
      </c>
      <c r="G50" s="130"/>
      <c r="H50" s="130"/>
      <c r="I50" s="328">
        <f>Pol!G35</f>
        <v>0</v>
      </c>
      <c r="J50" s="328"/>
    </row>
    <row r="51" spans="1:10" ht="25.5" customHeight="1" x14ac:dyDescent="0.2">
      <c r="A51" s="117"/>
      <c r="B51" s="119" t="s">
        <v>55</v>
      </c>
      <c r="C51" s="329" t="s">
        <v>56</v>
      </c>
      <c r="D51" s="330"/>
      <c r="E51" s="330"/>
      <c r="F51" s="129" t="s">
        <v>23</v>
      </c>
      <c r="G51" s="130"/>
      <c r="H51" s="130"/>
      <c r="I51" s="328">
        <f>Pol!G70</f>
        <v>0</v>
      </c>
      <c r="J51" s="328"/>
    </row>
    <row r="52" spans="1:10" ht="25.5" customHeight="1" x14ac:dyDescent="0.2">
      <c r="A52" s="117"/>
      <c r="B52" s="119" t="s">
        <v>57</v>
      </c>
      <c r="C52" s="329" t="s">
        <v>58</v>
      </c>
      <c r="D52" s="330"/>
      <c r="E52" s="330"/>
      <c r="F52" s="129" t="s">
        <v>23</v>
      </c>
      <c r="G52" s="130"/>
      <c r="H52" s="130"/>
      <c r="I52" s="328">
        <f>Pol!G84</f>
        <v>0</v>
      </c>
      <c r="J52" s="328"/>
    </row>
    <row r="53" spans="1:10" ht="25.5" customHeight="1" x14ac:dyDescent="0.2">
      <c r="A53" s="117"/>
      <c r="B53" s="119" t="s">
        <v>59</v>
      </c>
      <c r="C53" s="329" t="s">
        <v>60</v>
      </c>
      <c r="D53" s="330"/>
      <c r="E53" s="330"/>
      <c r="F53" s="129" t="s">
        <v>23</v>
      </c>
      <c r="G53" s="130"/>
      <c r="H53" s="130"/>
      <c r="I53" s="328">
        <f>Pol!G88</f>
        <v>0</v>
      </c>
      <c r="J53" s="328"/>
    </row>
    <row r="54" spans="1:10" ht="25.5" customHeight="1" x14ac:dyDescent="0.2">
      <c r="A54" s="117"/>
      <c r="B54" s="119" t="s">
        <v>61</v>
      </c>
      <c r="C54" s="329" t="s">
        <v>62</v>
      </c>
      <c r="D54" s="330"/>
      <c r="E54" s="330"/>
      <c r="F54" s="129" t="s">
        <v>23</v>
      </c>
      <c r="G54" s="130"/>
      <c r="H54" s="130"/>
      <c r="I54" s="328">
        <f>Pol!G94</f>
        <v>0</v>
      </c>
      <c r="J54" s="328"/>
    </row>
    <row r="55" spans="1:10" ht="25.5" customHeight="1" x14ac:dyDescent="0.2">
      <c r="A55" s="117"/>
      <c r="B55" s="119" t="s">
        <v>63</v>
      </c>
      <c r="C55" s="329" t="s">
        <v>64</v>
      </c>
      <c r="D55" s="330"/>
      <c r="E55" s="330"/>
      <c r="F55" s="129" t="s">
        <v>23</v>
      </c>
      <c r="G55" s="130"/>
      <c r="H55" s="130"/>
      <c r="I55" s="328">
        <f>Pol!G191</f>
        <v>0</v>
      </c>
      <c r="J55" s="328"/>
    </row>
    <row r="56" spans="1:10" ht="25.5" customHeight="1" x14ac:dyDescent="0.2">
      <c r="A56" s="117"/>
      <c r="B56" s="119" t="s">
        <v>65</v>
      </c>
      <c r="C56" s="329" t="s">
        <v>66</v>
      </c>
      <c r="D56" s="330"/>
      <c r="E56" s="330"/>
      <c r="F56" s="129" t="s">
        <v>24</v>
      </c>
      <c r="G56" s="130"/>
      <c r="H56" s="130"/>
      <c r="I56" s="328">
        <f>Pol!G194</f>
        <v>0</v>
      </c>
      <c r="J56" s="328"/>
    </row>
    <row r="57" spans="1:10" ht="25.5" customHeight="1" x14ac:dyDescent="0.2">
      <c r="A57" s="117"/>
      <c r="B57" s="262" t="s">
        <v>67</v>
      </c>
      <c r="C57" s="349" t="s">
        <v>68</v>
      </c>
      <c r="D57" s="350"/>
      <c r="E57" s="350"/>
      <c r="F57" s="263" t="s">
        <v>24</v>
      </c>
      <c r="G57" s="264"/>
      <c r="H57" s="264"/>
      <c r="I57" s="348">
        <f>Pol!G199</f>
        <v>0</v>
      </c>
      <c r="J57" s="348"/>
    </row>
    <row r="58" spans="1:10" ht="25.5" customHeight="1" x14ac:dyDescent="0.2">
      <c r="A58" s="117"/>
      <c r="B58" s="119" t="s">
        <v>69</v>
      </c>
      <c r="C58" s="329" t="s">
        <v>70</v>
      </c>
      <c r="D58" s="330"/>
      <c r="E58" s="330"/>
      <c r="F58" s="129" t="s">
        <v>24</v>
      </c>
      <c r="G58" s="130"/>
      <c r="H58" s="130"/>
      <c r="I58" s="328">
        <f>Pol!G250</f>
        <v>0</v>
      </c>
      <c r="J58" s="328"/>
    </row>
    <row r="59" spans="1:10" ht="25.5" customHeight="1" x14ac:dyDescent="0.2">
      <c r="A59" s="117"/>
      <c r="B59" s="119" t="s">
        <v>71</v>
      </c>
      <c r="C59" s="329" t="s">
        <v>72</v>
      </c>
      <c r="D59" s="330"/>
      <c r="E59" s="330"/>
      <c r="F59" s="129" t="s">
        <v>24</v>
      </c>
      <c r="G59" s="130"/>
      <c r="H59" s="130"/>
      <c r="I59" s="328">
        <f>Pol!G279</f>
        <v>0</v>
      </c>
      <c r="J59" s="328"/>
    </row>
    <row r="60" spans="1:10" ht="25.5" customHeight="1" x14ac:dyDescent="0.2">
      <c r="A60" s="117"/>
      <c r="B60" s="119" t="s">
        <v>73</v>
      </c>
      <c r="C60" s="329" t="s">
        <v>74</v>
      </c>
      <c r="D60" s="330"/>
      <c r="E60" s="330"/>
      <c r="F60" s="129" t="s">
        <v>24</v>
      </c>
      <c r="G60" s="130"/>
      <c r="H60" s="130"/>
      <c r="I60" s="328">
        <f>Pol!G288</f>
        <v>0</v>
      </c>
      <c r="J60" s="328"/>
    </row>
    <row r="61" spans="1:10" ht="25.5" customHeight="1" x14ac:dyDescent="0.2">
      <c r="A61" s="117"/>
      <c r="B61" s="119" t="s">
        <v>75</v>
      </c>
      <c r="C61" s="329" t="s">
        <v>76</v>
      </c>
      <c r="D61" s="330"/>
      <c r="E61" s="330"/>
      <c r="F61" s="129" t="s">
        <v>24</v>
      </c>
      <c r="G61" s="130"/>
      <c r="H61" s="130"/>
      <c r="I61" s="328">
        <f>Pol!G301</f>
        <v>0</v>
      </c>
      <c r="J61" s="328"/>
    </row>
    <row r="62" spans="1:10" ht="25.5" customHeight="1" x14ac:dyDescent="0.2">
      <c r="A62" s="117"/>
      <c r="B62" s="119" t="s">
        <v>77</v>
      </c>
      <c r="C62" s="329" t="s">
        <v>78</v>
      </c>
      <c r="D62" s="330"/>
      <c r="E62" s="330"/>
      <c r="F62" s="129" t="s">
        <v>24</v>
      </c>
      <c r="G62" s="130"/>
      <c r="H62" s="130"/>
      <c r="I62" s="328">
        <f>Pol!G344</f>
        <v>0</v>
      </c>
      <c r="J62" s="328"/>
    </row>
    <row r="63" spans="1:10" ht="25.5" customHeight="1" x14ac:dyDescent="0.2">
      <c r="A63" s="117"/>
      <c r="B63" s="119" t="s">
        <v>79</v>
      </c>
      <c r="C63" s="329" t="s">
        <v>80</v>
      </c>
      <c r="D63" s="330"/>
      <c r="E63" s="330"/>
      <c r="F63" s="129" t="s">
        <v>24</v>
      </c>
      <c r="G63" s="130"/>
      <c r="H63" s="130"/>
      <c r="I63" s="328">
        <f>Pol!G357</f>
        <v>0</v>
      </c>
      <c r="J63" s="328"/>
    </row>
    <row r="64" spans="1:10" ht="25.5" customHeight="1" x14ac:dyDescent="0.2">
      <c r="A64" s="117"/>
      <c r="B64" s="119" t="s">
        <v>81</v>
      </c>
      <c r="C64" s="329" t="s">
        <v>82</v>
      </c>
      <c r="D64" s="330"/>
      <c r="E64" s="330"/>
      <c r="F64" s="129" t="s">
        <v>24</v>
      </c>
      <c r="G64" s="130"/>
      <c r="H64" s="130"/>
      <c r="I64" s="328">
        <f>Pol!G369</f>
        <v>0</v>
      </c>
      <c r="J64" s="328"/>
    </row>
    <row r="65" spans="1:10" ht="25.5" customHeight="1" x14ac:dyDescent="0.2">
      <c r="A65" s="117"/>
      <c r="B65" s="119" t="s">
        <v>83</v>
      </c>
      <c r="C65" s="329" t="s">
        <v>84</v>
      </c>
      <c r="D65" s="330"/>
      <c r="E65" s="330"/>
      <c r="F65" s="129" t="s">
        <v>25</v>
      </c>
      <c r="G65" s="130"/>
      <c r="H65" s="130"/>
      <c r="I65" s="328">
        <f>Pol!G379</f>
        <v>0</v>
      </c>
      <c r="J65" s="328"/>
    </row>
    <row r="66" spans="1:10" ht="25.5" customHeight="1" x14ac:dyDescent="0.2">
      <c r="A66" s="117"/>
      <c r="B66" s="126" t="s">
        <v>85</v>
      </c>
      <c r="C66" s="356" t="s">
        <v>695</v>
      </c>
      <c r="D66" s="357"/>
      <c r="E66" s="357"/>
      <c r="F66" s="131" t="s">
        <v>85</v>
      </c>
      <c r="G66" s="132"/>
      <c r="H66" s="132"/>
      <c r="I66" s="355">
        <f>'VN+ON'!F34</f>
        <v>0</v>
      </c>
      <c r="J66" s="355"/>
    </row>
    <row r="67" spans="1:10" ht="25.5" customHeight="1" x14ac:dyDescent="0.2">
      <c r="A67" s="118"/>
      <c r="B67" s="122" t="s">
        <v>1</v>
      </c>
      <c r="C67" s="122"/>
      <c r="D67" s="123"/>
      <c r="E67" s="123"/>
      <c r="F67" s="133"/>
      <c r="G67" s="134"/>
      <c r="H67" s="134"/>
      <c r="I67" s="351">
        <f>SUM(I47:I66)</f>
        <v>0</v>
      </c>
      <c r="J67" s="351"/>
    </row>
    <row r="68" spans="1:10" x14ac:dyDescent="0.2">
      <c r="F68" s="135"/>
      <c r="G68" s="91"/>
      <c r="H68" s="135"/>
      <c r="I68" s="91"/>
      <c r="J68" s="91"/>
    </row>
    <row r="69" spans="1:10" x14ac:dyDescent="0.2">
      <c r="F69" s="135"/>
      <c r="G69" s="91"/>
      <c r="H69" s="135"/>
      <c r="I69" s="91"/>
      <c r="J69" s="91"/>
    </row>
    <row r="70" spans="1:10" x14ac:dyDescent="0.2">
      <c r="F70" s="135"/>
      <c r="G70" s="91"/>
      <c r="H70" s="135"/>
      <c r="I70" s="91"/>
      <c r="J70" s="91"/>
    </row>
  </sheetData>
  <sheetProtection algorithmName="SHA-512" hashValue="xgViVR/hP1CO4dWKJhs27XUvR69oRjHYlroC3bFLoZSdGQPl2EyGCdIjENNJZzGhg+su4lojqozaewbRkeAWGQ==" saltValue="xNPAvRDTDQ6RlTllxYqFzw==" spinCount="100000" sheet="1" objects="1" scenarios="1" formatCell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I67:J67"/>
    <mergeCell ref="D4:J4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58" t="s">
        <v>6</v>
      </c>
      <c r="B1" s="358"/>
      <c r="C1" s="359"/>
      <c r="D1" s="358"/>
      <c r="E1" s="358"/>
      <c r="F1" s="358"/>
      <c r="G1" s="358"/>
    </row>
    <row r="2" spans="1:7" ht="24.95" customHeight="1" x14ac:dyDescent="0.2">
      <c r="A2" s="79" t="s">
        <v>37</v>
      </c>
      <c r="B2" s="78"/>
      <c r="C2" s="360"/>
      <c r="D2" s="360"/>
      <c r="E2" s="360"/>
      <c r="F2" s="360"/>
      <c r="G2" s="361"/>
    </row>
    <row r="3" spans="1:7" ht="24.95" hidden="1" customHeight="1" x14ac:dyDescent="0.2">
      <c r="A3" s="79" t="s">
        <v>7</v>
      </c>
      <c r="B3" s="78"/>
      <c r="C3" s="360"/>
      <c r="D3" s="360"/>
      <c r="E3" s="360"/>
      <c r="F3" s="360"/>
      <c r="G3" s="361"/>
    </row>
    <row r="4" spans="1:7" ht="24.95" hidden="1" customHeight="1" x14ac:dyDescent="0.2">
      <c r="A4" s="79" t="s">
        <v>8</v>
      </c>
      <c r="B4" s="78"/>
      <c r="C4" s="360"/>
      <c r="D4" s="360"/>
      <c r="E4" s="360"/>
      <c r="F4" s="360"/>
      <c r="G4" s="36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120" workbookViewId="0">
      <selection activeCell="G11" sqref="G11"/>
    </sheetView>
  </sheetViews>
  <sheetFormatPr defaultRowHeight="12.75" x14ac:dyDescent="0.2"/>
  <cols>
    <col min="1" max="1" width="5.5703125" customWidth="1"/>
    <col min="2" max="2" width="13.28515625" customWidth="1"/>
    <col min="3" max="3" width="72" customWidth="1"/>
    <col min="5" max="5" width="9.140625" style="245"/>
    <col min="6" max="6" width="15" style="246" customWidth="1"/>
    <col min="7" max="7" width="9.140625" style="246"/>
    <col min="8" max="8" width="9.140625" style="186"/>
  </cols>
  <sheetData>
    <row r="1" spans="1:8" ht="26.25" thickBot="1" x14ac:dyDescent="0.25">
      <c r="A1" s="211" t="s">
        <v>94</v>
      </c>
      <c r="B1" s="212" t="s">
        <v>95</v>
      </c>
      <c r="C1" s="213" t="s">
        <v>96</v>
      </c>
      <c r="D1" s="214" t="s">
        <v>97</v>
      </c>
      <c r="E1" s="215" t="s">
        <v>98</v>
      </c>
      <c r="F1" s="216" t="s">
        <v>99</v>
      </c>
      <c r="G1" s="217" t="s">
        <v>696</v>
      </c>
      <c r="H1" s="218" t="s">
        <v>100</v>
      </c>
    </row>
    <row r="2" spans="1:8" x14ac:dyDescent="0.2">
      <c r="A2" s="219"/>
      <c r="B2" s="220" t="s">
        <v>697</v>
      </c>
      <c r="C2" s="367" t="s">
        <v>698</v>
      </c>
      <c r="D2" s="368"/>
      <c r="E2" s="369"/>
      <c r="F2" s="370"/>
      <c r="G2" s="370"/>
      <c r="H2" s="221"/>
    </row>
    <row r="3" spans="1:8" x14ac:dyDescent="0.2">
      <c r="A3" s="222" t="s">
        <v>101</v>
      </c>
      <c r="B3" s="223" t="s">
        <v>85</v>
      </c>
      <c r="C3" s="224" t="s">
        <v>26</v>
      </c>
      <c r="D3" s="225"/>
      <c r="E3" s="226"/>
      <c r="F3" s="227">
        <f>SUM(G4:G12)</f>
        <v>0</v>
      </c>
      <c r="G3" s="228"/>
      <c r="H3" s="229"/>
    </row>
    <row r="4" spans="1:8" x14ac:dyDescent="0.2">
      <c r="A4" s="230">
        <v>1</v>
      </c>
      <c r="B4" s="231" t="s">
        <v>699</v>
      </c>
      <c r="C4" s="172" t="s">
        <v>700</v>
      </c>
      <c r="D4" s="232" t="s">
        <v>470</v>
      </c>
      <c r="E4" s="233">
        <v>1</v>
      </c>
      <c r="F4" s="234"/>
      <c r="G4" s="233">
        <f>ROUND(E4*F4,2)</f>
        <v>0</v>
      </c>
      <c r="H4" s="235" t="s">
        <v>694</v>
      </c>
    </row>
    <row r="5" spans="1:8" x14ac:dyDescent="0.2">
      <c r="A5" s="230">
        <v>2</v>
      </c>
      <c r="B5" s="231" t="s">
        <v>468</v>
      </c>
      <c r="C5" s="172" t="s">
        <v>469</v>
      </c>
      <c r="D5" s="232" t="s">
        <v>470</v>
      </c>
      <c r="E5" s="233">
        <v>1</v>
      </c>
      <c r="F5" s="234"/>
      <c r="G5" s="233">
        <f>ROUND(E5*F5,2)</f>
        <v>0</v>
      </c>
      <c r="H5" s="235" t="s">
        <v>694</v>
      </c>
    </row>
    <row r="6" spans="1:8" ht="36" customHeight="1" x14ac:dyDescent="0.2">
      <c r="A6" s="230"/>
      <c r="B6" s="231"/>
      <c r="C6" s="362" t="s">
        <v>701</v>
      </c>
      <c r="D6" s="363"/>
      <c r="E6" s="364"/>
      <c r="F6" s="365"/>
      <c r="G6" s="366"/>
      <c r="H6" s="235"/>
    </row>
    <row r="7" spans="1:8" x14ac:dyDescent="0.2">
      <c r="A7" s="230">
        <v>3</v>
      </c>
      <c r="B7" s="231" t="s">
        <v>702</v>
      </c>
      <c r="C7" s="172" t="s">
        <v>703</v>
      </c>
      <c r="D7" s="232" t="s">
        <v>470</v>
      </c>
      <c r="E7" s="233">
        <v>1</v>
      </c>
      <c r="F7" s="234"/>
      <c r="G7" s="233">
        <f>ROUND(E7*F7,2)</f>
        <v>0</v>
      </c>
      <c r="H7" s="235" t="s">
        <v>694</v>
      </c>
    </row>
    <row r="8" spans="1:8" ht="38.25" customHeight="1" x14ac:dyDescent="0.2">
      <c r="A8" s="230"/>
      <c r="B8" s="231"/>
      <c r="C8" s="362" t="s">
        <v>704</v>
      </c>
      <c r="D8" s="363"/>
      <c r="E8" s="364"/>
      <c r="F8" s="365"/>
      <c r="G8" s="366"/>
      <c r="H8" s="235"/>
    </row>
    <row r="9" spans="1:8" x14ac:dyDescent="0.2">
      <c r="A9" s="230">
        <v>4</v>
      </c>
      <c r="B9" s="231" t="s">
        <v>705</v>
      </c>
      <c r="C9" s="172" t="s">
        <v>706</v>
      </c>
      <c r="D9" s="232" t="s">
        <v>470</v>
      </c>
      <c r="E9" s="233">
        <v>1</v>
      </c>
      <c r="F9" s="234"/>
      <c r="G9" s="233">
        <f>ROUND(E9*F9,2)</f>
        <v>0</v>
      </c>
      <c r="H9" s="235" t="s">
        <v>694</v>
      </c>
    </row>
    <row r="10" spans="1:8" ht="24.75" customHeight="1" x14ac:dyDescent="0.2">
      <c r="A10" s="230"/>
      <c r="B10" s="231"/>
      <c r="C10" s="362" t="s">
        <v>707</v>
      </c>
      <c r="D10" s="363"/>
      <c r="E10" s="364"/>
      <c r="F10" s="365"/>
      <c r="G10" s="366"/>
      <c r="H10" s="235"/>
    </row>
    <row r="11" spans="1:8" x14ac:dyDescent="0.2">
      <c r="A11" s="230">
        <v>5</v>
      </c>
      <c r="B11" s="231" t="s">
        <v>708</v>
      </c>
      <c r="C11" s="172" t="s">
        <v>709</v>
      </c>
      <c r="D11" s="232" t="s">
        <v>470</v>
      </c>
      <c r="E11" s="233">
        <v>1</v>
      </c>
      <c r="F11" s="234"/>
      <c r="G11" s="233">
        <f>ROUND(E11*F11,2)</f>
        <v>0</v>
      </c>
      <c r="H11" s="235" t="s">
        <v>694</v>
      </c>
    </row>
    <row r="12" spans="1:8" ht="15.75" customHeight="1" x14ac:dyDescent="0.2">
      <c r="A12" s="230"/>
      <c r="B12" s="231"/>
      <c r="C12" s="362" t="s">
        <v>710</v>
      </c>
      <c r="D12" s="363"/>
      <c r="E12" s="364"/>
      <c r="F12" s="365"/>
      <c r="G12" s="366"/>
      <c r="H12" s="235"/>
    </row>
    <row r="13" spans="1:8" x14ac:dyDescent="0.2">
      <c r="A13" s="222" t="s">
        <v>101</v>
      </c>
      <c r="B13" s="223" t="s">
        <v>86</v>
      </c>
      <c r="C13" s="224" t="s">
        <v>27</v>
      </c>
      <c r="D13" s="225"/>
      <c r="E13" s="226"/>
      <c r="F13" s="236">
        <f>SUM(G14:G32)</f>
        <v>0</v>
      </c>
      <c r="G13" s="237"/>
      <c r="H13" s="229"/>
    </row>
    <row r="14" spans="1:8" x14ac:dyDescent="0.2">
      <c r="A14" s="230">
        <v>6</v>
      </c>
      <c r="B14" s="231" t="s">
        <v>711</v>
      </c>
      <c r="C14" s="172" t="s">
        <v>712</v>
      </c>
      <c r="D14" s="232" t="s">
        <v>470</v>
      </c>
      <c r="E14" s="233">
        <v>1</v>
      </c>
      <c r="F14" s="234"/>
      <c r="G14" s="233">
        <f>ROUND(E14*F14,2)</f>
        <v>0</v>
      </c>
      <c r="H14" s="235" t="s">
        <v>694</v>
      </c>
    </row>
    <row r="15" spans="1:8" ht="17.25" customHeight="1" x14ac:dyDescent="0.2">
      <c r="A15" s="230"/>
      <c r="B15" s="231"/>
      <c r="C15" s="362" t="s">
        <v>713</v>
      </c>
      <c r="D15" s="363"/>
      <c r="E15" s="364"/>
      <c r="F15" s="365"/>
      <c r="G15" s="366"/>
      <c r="H15" s="235"/>
    </row>
    <row r="16" spans="1:8" x14ac:dyDescent="0.2">
      <c r="A16" s="230">
        <v>7</v>
      </c>
      <c r="B16" s="231" t="s">
        <v>714</v>
      </c>
      <c r="C16" s="172" t="s">
        <v>715</v>
      </c>
      <c r="D16" s="232" t="s">
        <v>470</v>
      </c>
      <c r="E16" s="233">
        <v>1</v>
      </c>
      <c r="F16" s="234"/>
      <c r="G16" s="233">
        <f>ROUND(E16*F16,2)</f>
        <v>0</v>
      </c>
      <c r="H16" s="235" t="s">
        <v>694</v>
      </c>
    </row>
    <row r="17" spans="1:8" ht="27" customHeight="1" x14ac:dyDescent="0.2">
      <c r="A17" s="230"/>
      <c r="B17" s="231"/>
      <c r="C17" s="362" t="s">
        <v>716</v>
      </c>
      <c r="D17" s="363"/>
      <c r="E17" s="364"/>
      <c r="F17" s="365"/>
      <c r="G17" s="366"/>
      <c r="H17" s="235"/>
    </row>
    <row r="18" spans="1:8" ht="22.5" x14ac:dyDescent="0.2">
      <c r="A18" s="230">
        <v>8</v>
      </c>
      <c r="B18" s="231">
        <v>1</v>
      </c>
      <c r="C18" s="172" t="s">
        <v>717</v>
      </c>
      <c r="D18" s="232" t="s">
        <v>470</v>
      </c>
      <c r="E18" s="233">
        <v>1</v>
      </c>
      <c r="F18" s="234"/>
      <c r="G18" s="233">
        <f>ROUND(E18*F18,2)</f>
        <v>0</v>
      </c>
      <c r="H18" s="235" t="s">
        <v>718</v>
      </c>
    </row>
    <row r="19" spans="1:8" x14ac:dyDescent="0.2">
      <c r="A19" s="230">
        <v>9</v>
      </c>
      <c r="B19" s="231" t="s">
        <v>719</v>
      </c>
      <c r="C19" s="172" t="s">
        <v>720</v>
      </c>
      <c r="D19" s="232" t="s">
        <v>470</v>
      </c>
      <c r="E19" s="233">
        <v>1</v>
      </c>
      <c r="F19" s="234"/>
      <c r="G19" s="233">
        <f>ROUND(E19*F19,2)</f>
        <v>0</v>
      </c>
      <c r="H19" s="235" t="s">
        <v>694</v>
      </c>
    </row>
    <row r="20" spans="1:8" ht="38.25" customHeight="1" x14ac:dyDescent="0.2">
      <c r="A20" s="230"/>
      <c r="B20" s="231"/>
      <c r="C20" s="362" t="s">
        <v>721</v>
      </c>
      <c r="D20" s="363"/>
      <c r="E20" s="364"/>
      <c r="F20" s="365"/>
      <c r="G20" s="366"/>
      <c r="H20" s="235"/>
    </row>
    <row r="21" spans="1:8" x14ac:dyDescent="0.2">
      <c r="A21" s="230">
        <v>10</v>
      </c>
      <c r="B21" s="231">
        <v>2</v>
      </c>
      <c r="C21" s="172" t="s">
        <v>722</v>
      </c>
      <c r="D21" s="232" t="s">
        <v>105</v>
      </c>
      <c r="E21" s="233">
        <v>9</v>
      </c>
      <c r="F21" s="234"/>
      <c r="G21" s="233">
        <f t="shared" ref="G21:G32" si="0">ROUND(E21*F21,2)</f>
        <v>0</v>
      </c>
      <c r="H21" s="235" t="s">
        <v>718</v>
      </c>
    </row>
    <row r="22" spans="1:8" x14ac:dyDescent="0.2">
      <c r="A22" s="230">
        <v>11</v>
      </c>
      <c r="B22" s="231">
        <v>3</v>
      </c>
      <c r="C22" s="172" t="s">
        <v>723</v>
      </c>
      <c r="D22" s="232" t="s">
        <v>470</v>
      </c>
      <c r="E22" s="233">
        <v>1</v>
      </c>
      <c r="F22" s="234"/>
      <c r="G22" s="233">
        <f t="shared" si="0"/>
        <v>0</v>
      </c>
      <c r="H22" s="235" t="s">
        <v>718</v>
      </c>
    </row>
    <row r="23" spans="1:8" ht="22.5" x14ac:dyDescent="0.2">
      <c r="A23" s="230">
        <v>12</v>
      </c>
      <c r="B23" s="231">
        <v>4</v>
      </c>
      <c r="C23" s="172" t="s">
        <v>724</v>
      </c>
      <c r="D23" s="232" t="s">
        <v>105</v>
      </c>
      <c r="E23" s="233">
        <v>10</v>
      </c>
      <c r="F23" s="234"/>
      <c r="G23" s="233">
        <f t="shared" si="0"/>
        <v>0</v>
      </c>
      <c r="H23" s="235" t="s">
        <v>718</v>
      </c>
    </row>
    <row r="24" spans="1:8" x14ac:dyDescent="0.2">
      <c r="A24" s="230">
        <v>13</v>
      </c>
      <c r="B24" s="231">
        <v>5</v>
      </c>
      <c r="C24" s="172" t="s">
        <v>725</v>
      </c>
      <c r="D24" s="232" t="s">
        <v>470</v>
      </c>
      <c r="E24" s="233">
        <v>1</v>
      </c>
      <c r="F24" s="234"/>
      <c r="G24" s="233">
        <f t="shared" si="0"/>
        <v>0</v>
      </c>
      <c r="H24" s="235" t="s">
        <v>718</v>
      </c>
    </row>
    <row r="25" spans="1:8" x14ac:dyDescent="0.2">
      <c r="A25" s="230">
        <v>14</v>
      </c>
      <c r="B25" s="231">
        <v>6</v>
      </c>
      <c r="C25" s="172" t="s">
        <v>726</v>
      </c>
      <c r="D25" s="232" t="s">
        <v>470</v>
      </c>
      <c r="E25" s="233">
        <v>1</v>
      </c>
      <c r="F25" s="234"/>
      <c r="G25" s="233">
        <f t="shared" si="0"/>
        <v>0</v>
      </c>
      <c r="H25" s="235" t="s">
        <v>718</v>
      </c>
    </row>
    <row r="26" spans="1:8" ht="22.5" x14ac:dyDescent="0.2">
      <c r="A26" s="230">
        <v>15</v>
      </c>
      <c r="B26" s="231">
        <v>7</v>
      </c>
      <c r="C26" s="172" t="s">
        <v>727</v>
      </c>
      <c r="D26" s="232" t="s">
        <v>470</v>
      </c>
      <c r="E26" s="233">
        <v>1</v>
      </c>
      <c r="F26" s="234"/>
      <c r="G26" s="233">
        <f t="shared" si="0"/>
        <v>0</v>
      </c>
      <c r="H26" s="235" t="s">
        <v>718</v>
      </c>
    </row>
    <row r="27" spans="1:8" x14ac:dyDescent="0.2">
      <c r="A27" s="230">
        <v>16</v>
      </c>
      <c r="B27" s="231">
        <v>8</v>
      </c>
      <c r="C27" s="172" t="s">
        <v>728</v>
      </c>
      <c r="D27" s="232" t="s">
        <v>470</v>
      </c>
      <c r="E27" s="233">
        <v>1</v>
      </c>
      <c r="F27" s="234"/>
      <c r="G27" s="233">
        <f t="shared" si="0"/>
        <v>0</v>
      </c>
      <c r="H27" s="235" t="s">
        <v>718</v>
      </c>
    </row>
    <row r="28" spans="1:8" ht="22.5" x14ac:dyDescent="0.2">
      <c r="A28" s="230">
        <v>17</v>
      </c>
      <c r="B28" s="231">
        <v>9</v>
      </c>
      <c r="C28" s="172" t="s">
        <v>729</v>
      </c>
      <c r="D28" s="232" t="s">
        <v>470</v>
      </c>
      <c r="E28" s="233">
        <v>1</v>
      </c>
      <c r="F28" s="234"/>
      <c r="G28" s="233">
        <f t="shared" si="0"/>
        <v>0</v>
      </c>
      <c r="H28" s="235" t="s">
        <v>718</v>
      </c>
    </row>
    <row r="29" spans="1:8" ht="33.75" x14ac:dyDescent="0.2">
      <c r="A29" s="230">
        <v>18</v>
      </c>
      <c r="B29" s="231">
        <v>10</v>
      </c>
      <c r="C29" s="172" t="s">
        <v>730</v>
      </c>
      <c r="D29" s="232" t="s">
        <v>105</v>
      </c>
      <c r="E29" s="233">
        <v>3.5</v>
      </c>
      <c r="F29" s="234"/>
      <c r="G29" s="233">
        <f t="shared" si="0"/>
        <v>0</v>
      </c>
      <c r="H29" s="235" t="s">
        <v>718</v>
      </c>
    </row>
    <row r="30" spans="1:8" x14ac:dyDescent="0.2">
      <c r="A30" s="230">
        <v>19</v>
      </c>
      <c r="B30" s="231">
        <v>11</v>
      </c>
      <c r="C30" s="172" t="s">
        <v>731</v>
      </c>
      <c r="D30" s="232" t="s">
        <v>470</v>
      </c>
      <c r="E30" s="233">
        <v>1</v>
      </c>
      <c r="F30" s="234"/>
      <c r="G30" s="233">
        <f t="shared" si="0"/>
        <v>0</v>
      </c>
      <c r="H30" s="235" t="s">
        <v>718</v>
      </c>
    </row>
    <row r="31" spans="1:8" x14ac:dyDescent="0.2">
      <c r="A31" s="230">
        <v>20</v>
      </c>
      <c r="B31" s="231">
        <v>12</v>
      </c>
      <c r="C31" s="172" t="s">
        <v>732</v>
      </c>
      <c r="D31" s="232" t="s">
        <v>470</v>
      </c>
      <c r="E31" s="233">
        <v>1</v>
      </c>
      <c r="F31" s="234"/>
      <c r="G31" s="233">
        <f t="shared" si="0"/>
        <v>0</v>
      </c>
      <c r="H31" s="235" t="s">
        <v>718</v>
      </c>
    </row>
    <row r="32" spans="1:8" ht="34.5" thickBot="1" x14ac:dyDescent="0.25">
      <c r="A32" s="238">
        <v>21</v>
      </c>
      <c r="B32" s="239">
        <v>13</v>
      </c>
      <c r="C32" s="240" t="s">
        <v>733</v>
      </c>
      <c r="D32" s="241" t="s">
        <v>105</v>
      </c>
      <c r="E32" s="242">
        <v>7</v>
      </c>
      <c r="F32" s="243"/>
      <c r="G32" s="242">
        <f t="shared" si="0"/>
        <v>0</v>
      </c>
      <c r="H32" s="244" t="s">
        <v>718</v>
      </c>
    </row>
    <row r="33" spans="3:6" ht="13.5" thickBot="1" x14ac:dyDescent="0.25"/>
    <row r="34" spans="3:6" ht="15.75" thickBot="1" x14ac:dyDescent="0.3">
      <c r="C34" s="247" t="s">
        <v>734</v>
      </c>
      <c r="D34" s="248"/>
      <c r="E34" s="249"/>
      <c r="F34" s="250">
        <f>F13+F3</f>
        <v>0</v>
      </c>
    </row>
  </sheetData>
  <sheetProtection algorithmName="SHA-512" hashValue="8zb/ZJiRz5ZCl7x7+4NXy3fsPmzqfKAfQI+8V4pUcVeJn8glwP3SZO7ZZiZbb7f+Dlgz1CahpWAXnViVgYCWwA==" saltValue="HXdxiiVwoB260fuuvJwfhQ==" spinCount="100000" sheet="1" objects="1" scenarios="1" formatCells="0" formatColumns="0" formatRows="0"/>
  <mergeCells count="8">
    <mergeCell ref="C17:G17"/>
    <mergeCell ref="C20:G20"/>
    <mergeCell ref="C2:G2"/>
    <mergeCell ref="C6:G6"/>
    <mergeCell ref="C8:G8"/>
    <mergeCell ref="C10:G10"/>
    <mergeCell ref="C12:G12"/>
    <mergeCell ref="C15:G15"/>
  </mergeCells>
  <pageMargins left="0.70866141732283472" right="0.70866141732283472" top="0.78740157480314965" bottom="0.78740157480314965" header="0.31496062992125984" footer="0.31496062992125984"/>
  <pageSetup paperSize="9" scale="61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X381"/>
  <sheetViews>
    <sheetView showZeros="0" tabSelected="1" zoomScaleNormal="100" zoomScaleSheetLayoutView="100" workbookViewId="0">
      <pane ySplit="7" topLeftCell="A8" activePane="bottomLeft" state="frozen"/>
      <selection pane="bottomLeft" activeCell="E15" sqref="E15"/>
    </sheetView>
  </sheetViews>
  <sheetFormatPr defaultRowHeight="12.75" outlineLevelRow="1" x14ac:dyDescent="0.2"/>
  <cols>
    <col min="1" max="1" width="4.28515625" style="161" customWidth="1"/>
    <col min="2" max="2" width="14.42578125" style="162" customWidth="1"/>
    <col min="3" max="3" width="50.7109375" style="162" customWidth="1"/>
    <col min="4" max="4" width="4.5703125" style="186" customWidth="1"/>
    <col min="5" max="5" width="10.5703125" style="164" customWidth="1"/>
    <col min="6" max="6" width="9.85546875" customWidth="1"/>
    <col min="7" max="7" width="12.7109375" customWidth="1"/>
    <col min="8" max="8" width="9.140625" style="186" customWidth="1"/>
    <col min="9" max="9" width="9.7109375" customWidth="1"/>
    <col min="10" max="11" width="9.140625" customWidth="1"/>
    <col min="19" max="29" width="0" hidden="1" customWidth="1"/>
  </cols>
  <sheetData>
    <row r="1" spans="1:50" ht="15.75" customHeight="1" x14ac:dyDescent="0.25">
      <c r="A1" s="371" t="s">
        <v>6</v>
      </c>
      <c r="B1" s="371"/>
      <c r="C1" s="371"/>
      <c r="D1" s="371"/>
      <c r="E1" s="371"/>
      <c r="F1" s="371"/>
      <c r="G1" s="371"/>
      <c r="H1" s="156"/>
      <c r="I1" s="156"/>
      <c r="U1" t="s">
        <v>88</v>
      </c>
    </row>
    <row r="2" spans="1:50" ht="24.95" customHeight="1" x14ac:dyDescent="0.2">
      <c r="A2" s="192" t="s">
        <v>87</v>
      </c>
      <c r="B2" s="193"/>
      <c r="C2" s="372" t="s">
        <v>476</v>
      </c>
      <c r="D2" s="373"/>
      <c r="E2" s="373"/>
      <c r="F2" s="373"/>
      <c r="G2" s="374"/>
      <c r="H2" s="19"/>
      <c r="I2" s="157"/>
      <c r="U2" t="s">
        <v>89</v>
      </c>
    </row>
    <row r="3" spans="1:50" ht="24.95" customHeight="1" x14ac:dyDescent="0.2">
      <c r="A3" s="194" t="s">
        <v>7</v>
      </c>
      <c r="B3" s="195"/>
      <c r="C3" s="375" t="s">
        <v>477</v>
      </c>
      <c r="D3" s="376"/>
      <c r="E3" s="376"/>
      <c r="F3" s="376"/>
      <c r="G3" s="377"/>
      <c r="H3" s="19"/>
      <c r="I3" s="157"/>
      <c r="U3" t="s">
        <v>90</v>
      </c>
    </row>
    <row r="4" spans="1:50" ht="24.95" customHeight="1" x14ac:dyDescent="0.2">
      <c r="A4" s="194" t="s">
        <v>8</v>
      </c>
      <c r="B4" s="195"/>
      <c r="C4" s="375" t="s">
        <v>478</v>
      </c>
      <c r="D4" s="376"/>
      <c r="E4" s="376"/>
      <c r="F4" s="376"/>
      <c r="G4" s="377"/>
      <c r="H4" s="19"/>
      <c r="I4" s="157"/>
      <c r="U4" t="s">
        <v>91</v>
      </c>
    </row>
    <row r="5" spans="1:50" x14ac:dyDescent="0.2">
      <c r="A5" s="196" t="s">
        <v>92</v>
      </c>
      <c r="B5" s="197"/>
      <c r="C5" s="197"/>
      <c r="D5" s="189"/>
      <c r="E5" s="160"/>
      <c r="F5" s="138"/>
      <c r="G5" s="139"/>
      <c r="H5" s="206"/>
      <c r="I5" s="200"/>
      <c r="U5" t="s">
        <v>93</v>
      </c>
    </row>
    <row r="7" spans="1:50" ht="25.5" x14ac:dyDescent="0.2">
      <c r="A7" s="198" t="s">
        <v>94</v>
      </c>
      <c r="B7" s="199" t="s">
        <v>95</v>
      </c>
      <c r="C7" s="199" t="s">
        <v>96</v>
      </c>
      <c r="D7" s="181" t="s">
        <v>97</v>
      </c>
      <c r="E7" s="177" t="s">
        <v>98</v>
      </c>
      <c r="F7" s="140" t="s">
        <v>99</v>
      </c>
      <c r="G7" s="147" t="s">
        <v>28</v>
      </c>
      <c r="H7" s="158" t="s">
        <v>100</v>
      </c>
      <c r="I7" s="181" t="s">
        <v>473</v>
      </c>
      <c r="J7" s="187" t="s">
        <v>474</v>
      </c>
      <c r="K7" s="187" t="s">
        <v>475</v>
      </c>
    </row>
    <row r="8" spans="1:50" x14ac:dyDescent="0.2">
      <c r="A8" s="148" t="s">
        <v>101</v>
      </c>
      <c r="B8" s="149" t="s">
        <v>47</v>
      </c>
      <c r="C8" s="150" t="s">
        <v>48</v>
      </c>
      <c r="D8" s="190"/>
      <c r="E8" s="151"/>
      <c r="F8" s="151"/>
      <c r="G8" s="151">
        <f>SUMIF(U9:U12,"&lt;&gt;NOR",G9:G12)</f>
        <v>0</v>
      </c>
      <c r="H8" s="207"/>
      <c r="I8" s="151">
        <f>G8</f>
        <v>0</v>
      </c>
      <c r="J8" s="142"/>
      <c r="K8" s="142"/>
      <c r="U8" t="s">
        <v>102</v>
      </c>
    </row>
    <row r="9" spans="1:50" outlineLevel="1" x14ac:dyDescent="0.2">
      <c r="A9" s="165">
        <v>1</v>
      </c>
      <c r="B9" s="167" t="s">
        <v>103</v>
      </c>
      <c r="C9" s="172" t="s">
        <v>104</v>
      </c>
      <c r="D9" s="182" t="s">
        <v>105</v>
      </c>
      <c r="E9" s="169">
        <v>29</v>
      </c>
      <c r="F9" s="302"/>
      <c r="G9" s="145">
        <f>ROUND(E9*F9,2)</f>
        <v>0</v>
      </c>
      <c r="H9" s="205" t="s">
        <v>693</v>
      </c>
      <c r="I9" s="202">
        <f t="shared" ref="I9:I72" si="0">G9</f>
        <v>0</v>
      </c>
      <c r="J9" s="143"/>
      <c r="K9" s="143"/>
      <c r="L9" s="141"/>
      <c r="M9" s="141"/>
      <c r="N9" s="141"/>
      <c r="O9" s="141"/>
      <c r="P9" s="141"/>
      <c r="Q9" s="141"/>
      <c r="R9" s="141"/>
      <c r="S9" s="141"/>
      <c r="T9" s="141"/>
      <c r="U9" s="141" t="s">
        <v>106</v>
      </c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</row>
    <row r="10" spans="1:50" outlineLevel="1" x14ac:dyDescent="0.2">
      <c r="A10" s="165"/>
      <c r="B10" s="167"/>
      <c r="C10" s="173" t="s">
        <v>107</v>
      </c>
      <c r="D10" s="183"/>
      <c r="E10" s="178">
        <v>29</v>
      </c>
      <c r="F10" s="302"/>
      <c r="G10" s="145"/>
      <c r="H10" s="208"/>
      <c r="I10" s="202">
        <f t="shared" si="0"/>
        <v>0</v>
      </c>
      <c r="J10" s="143"/>
      <c r="K10" s="143"/>
      <c r="L10" s="141"/>
      <c r="M10" s="141"/>
      <c r="N10" s="141"/>
      <c r="O10" s="141"/>
      <c r="P10" s="141"/>
      <c r="Q10" s="141"/>
      <c r="R10" s="141"/>
      <c r="S10" s="141"/>
      <c r="T10" s="141"/>
      <c r="U10" s="141" t="s">
        <v>108</v>
      </c>
      <c r="V10" s="141">
        <v>0</v>
      </c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</row>
    <row r="11" spans="1:50" outlineLevel="1" x14ac:dyDescent="0.2">
      <c r="A11" s="165">
        <v>2</v>
      </c>
      <c r="B11" s="167" t="s">
        <v>109</v>
      </c>
      <c r="C11" s="172" t="s">
        <v>110</v>
      </c>
      <c r="D11" s="182" t="s">
        <v>105</v>
      </c>
      <c r="E11" s="169">
        <v>39</v>
      </c>
      <c r="F11" s="302"/>
      <c r="G11" s="145">
        <f>ROUND(E11*F11,2)</f>
        <v>0</v>
      </c>
      <c r="H11" s="205" t="s">
        <v>693</v>
      </c>
      <c r="I11" s="202">
        <f t="shared" si="0"/>
        <v>0</v>
      </c>
      <c r="J11" s="143"/>
      <c r="K11" s="143"/>
      <c r="L11" s="141"/>
      <c r="M11" s="141"/>
      <c r="N11" s="141"/>
      <c r="O11" s="141"/>
      <c r="P11" s="141"/>
      <c r="Q11" s="141"/>
      <c r="R11" s="141"/>
      <c r="S11" s="141"/>
      <c r="T11" s="141"/>
      <c r="U11" s="141" t="s">
        <v>106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</row>
    <row r="12" spans="1:50" outlineLevel="1" x14ac:dyDescent="0.2">
      <c r="A12" s="165"/>
      <c r="B12" s="167"/>
      <c r="C12" s="173" t="s">
        <v>111</v>
      </c>
      <c r="D12" s="183"/>
      <c r="E12" s="178">
        <v>39</v>
      </c>
      <c r="F12" s="302"/>
      <c r="G12" s="145"/>
      <c r="H12" s="208"/>
      <c r="I12" s="202">
        <f t="shared" si="0"/>
        <v>0</v>
      </c>
      <c r="J12" s="143"/>
      <c r="K12" s="143"/>
      <c r="L12" s="141"/>
      <c r="M12" s="141"/>
      <c r="N12" s="141"/>
      <c r="O12" s="141"/>
      <c r="P12" s="141"/>
      <c r="Q12" s="141"/>
      <c r="R12" s="141"/>
      <c r="S12" s="141"/>
      <c r="T12" s="141"/>
      <c r="U12" s="141" t="s">
        <v>108</v>
      </c>
      <c r="V12" s="141">
        <v>0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</row>
    <row r="13" spans="1:50" x14ac:dyDescent="0.2">
      <c r="A13" s="166" t="s">
        <v>101</v>
      </c>
      <c r="B13" s="168" t="s">
        <v>49</v>
      </c>
      <c r="C13" s="174" t="s">
        <v>50</v>
      </c>
      <c r="D13" s="184"/>
      <c r="E13" s="170"/>
      <c r="F13" s="303"/>
      <c r="G13" s="146">
        <f>SUMIF(U14:U29,"&lt;&gt;NOR",G14:G29)</f>
        <v>0</v>
      </c>
      <c r="H13" s="209"/>
      <c r="I13" s="203">
        <f t="shared" si="0"/>
        <v>0</v>
      </c>
      <c r="J13" s="144"/>
      <c r="K13" s="144"/>
      <c r="U13" t="s">
        <v>102</v>
      </c>
    </row>
    <row r="14" spans="1:50" outlineLevel="1" x14ac:dyDescent="0.2">
      <c r="A14" s="165">
        <v>3</v>
      </c>
      <c r="B14" s="167" t="s">
        <v>112</v>
      </c>
      <c r="C14" s="172" t="s">
        <v>113</v>
      </c>
      <c r="D14" s="182" t="s">
        <v>114</v>
      </c>
      <c r="E14" s="169">
        <v>10.751500000000002</v>
      </c>
      <c r="F14" s="302"/>
      <c r="G14" s="145">
        <f>ROUND(E14*F14,2)</f>
        <v>0</v>
      </c>
      <c r="H14" s="205" t="s">
        <v>694</v>
      </c>
      <c r="I14" s="202">
        <f t="shared" si="0"/>
        <v>0</v>
      </c>
      <c r="J14" s="143"/>
      <c r="K14" s="143"/>
      <c r="L14" s="141"/>
      <c r="M14" s="141"/>
      <c r="N14" s="141"/>
      <c r="O14" s="141"/>
      <c r="P14" s="141"/>
      <c r="Q14" s="141"/>
      <c r="R14" s="141"/>
      <c r="S14" s="141"/>
      <c r="T14" s="141"/>
      <c r="U14" s="141" t="s">
        <v>106</v>
      </c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</row>
    <row r="15" spans="1:50" outlineLevel="1" x14ac:dyDescent="0.2">
      <c r="A15" s="165"/>
      <c r="B15" s="167"/>
      <c r="C15" s="173" t="s">
        <v>115</v>
      </c>
      <c r="D15" s="183"/>
      <c r="E15" s="178">
        <v>10.7515</v>
      </c>
      <c r="F15" s="302"/>
      <c r="G15" s="145"/>
      <c r="H15" s="208"/>
      <c r="I15" s="202">
        <f t="shared" si="0"/>
        <v>0</v>
      </c>
      <c r="J15" s="143"/>
      <c r="K15" s="143"/>
      <c r="L15" s="141"/>
      <c r="M15" s="141"/>
      <c r="N15" s="141"/>
      <c r="O15" s="141"/>
      <c r="P15" s="141"/>
      <c r="Q15" s="141"/>
      <c r="R15" s="141"/>
      <c r="S15" s="141"/>
      <c r="T15" s="141"/>
      <c r="U15" s="141" t="s">
        <v>108</v>
      </c>
      <c r="V15" s="141">
        <v>0</v>
      </c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</row>
    <row r="16" spans="1:50" outlineLevel="1" x14ac:dyDescent="0.2">
      <c r="A16" s="165">
        <v>4</v>
      </c>
      <c r="B16" s="167" t="s">
        <v>116</v>
      </c>
      <c r="C16" s="172" t="s">
        <v>117</v>
      </c>
      <c r="D16" s="182" t="s">
        <v>114</v>
      </c>
      <c r="E16" s="169">
        <v>9.875</v>
      </c>
      <c r="F16" s="302"/>
      <c r="G16" s="145">
        <f>ROUND(E16*F16,2)</f>
        <v>0</v>
      </c>
      <c r="H16" s="208" t="s">
        <v>694</v>
      </c>
      <c r="I16" s="202">
        <f t="shared" si="0"/>
        <v>0</v>
      </c>
      <c r="J16" s="143"/>
      <c r="K16" s="143"/>
      <c r="L16" s="141"/>
      <c r="M16" s="141"/>
      <c r="N16" s="141"/>
      <c r="O16" s="141"/>
      <c r="P16" s="141"/>
      <c r="Q16" s="141"/>
      <c r="R16" s="141"/>
      <c r="S16" s="141"/>
      <c r="T16" s="141"/>
      <c r="U16" s="141" t="s">
        <v>106</v>
      </c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</row>
    <row r="17" spans="1:50" outlineLevel="1" x14ac:dyDescent="0.2">
      <c r="A17" s="165"/>
      <c r="B17" s="167"/>
      <c r="C17" s="173" t="s">
        <v>118</v>
      </c>
      <c r="D17" s="183"/>
      <c r="E17" s="178">
        <v>9.875</v>
      </c>
      <c r="F17" s="302"/>
      <c r="G17" s="145"/>
      <c r="H17" s="208">
        <v>0</v>
      </c>
      <c r="I17" s="202">
        <f t="shared" si="0"/>
        <v>0</v>
      </c>
      <c r="J17" s="143"/>
      <c r="K17" s="143"/>
      <c r="L17" s="141"/>
      <c r="M17" s="141"/>
      <c r="N17" s="141"/>
      <c r="O17" s="141"/>
      <c r="P17" s="141"/>
      <c r="Q17" s="141"/>
      <c r="R17" s="141"/>
      <c r="S17" s="141"/>
      <c r="T17" s="141"/>
      <c r="U17" s="141" t="s">
        <v>108</v>
      </c>
      <c r="V17" s="141">
        <v>0</v>
      </c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</row>
    <row r="18" spans="1:50" outlineLevel="1" x14ac:dyDescent="0.2">
      <c r="A18" s="165">
        <v>5</v>
      </c>
      <c r="B18" s="167" t="s">
        <v>119</v>
      </c>
      <c r="C18" s="172" t="s">
        <v>120</v>
      </c>
      <c r="D18" s="182" t="s">
        <v>114</v>
      </c>
      <c r="E18" s="169">
        <v>3.4286000000000003</v>
      </c>
      <c r="F18" s="302"/>
      <c r="G18" s="145">
        <f>ROUND(E18*F18,2)</f>
        <v>0</v>
      </c>
      <c r="H18" s="208" t="s">
        <v>694</v>
      </c>
      <c r="I18" s="202">
        <f t="shared" si="0"/>
        <v>0</v>
      </c>
      <c r="J18" s="143"/>
      <c r="K18" s="143"/>
      <c r="L18" s="141"/>
      <c r="M18" s="141"/>
      <c r="N18" s="141"/>
      <c r="O18" s="141"/>
      <c r="P18" s="141"/>
      <c r="Q18" s="141"/>
      <c r="R18" s="141"/>
      <c r="S18" s="141"/>
      <c r="T18" s="141"/>
      <c r="U18" s="141" t="s">
        <v>106</v>
      </c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</row>
    <row r="19" spans="1:50" outlineLevel="1" x14ac:dyDescent="0.2">
      <c r="A19" s="165"/>
      <c r="B19" s="167"/>
      <c r="C19" s="173" t="s">
        <v>121</v>
      </c>
      <c r="D19" s="183"/>
      <c r="E19" s="178">
        <v>3.4285999999999999</v>
      </c>
      <c r="F19" s="302"/>
      <c r="G19" s="145"/>
      <c r="H19" s="208">
        <v>0</v>
      </c>
      <c r="I19" s="202">
        <f t="shared" si="0"/>
        <v>0</v>
      </c>
      <c r="J19" s="143"/>
      <c r="K19" s="143"/>
      <c r="L19" s="141"/>
      <c r="M19" s="141"/>
      <c r="N19" s="141"/>
      <c r="O19" s="141"/>
      <c r="P19" s="141"/>
      <c r="Q19" s="141"/>
      <c r="R19" s="141"/>
      <c r="S19" s="141"/>
      <c r="T19" s="141"/>
      <c r="U19" s="141" t="s">
        <v>108</v>
      </c>
      <c r="V19" s="141">
        <v>0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</row>
    <row r="20" spans="1:50" outlineLevel="1" x14ac:dyDescent="0.2">
      <c r="A20" s="165">
        <v>6</v>
      </c>
      <c r="B20" s="167" t="s">
        <v>122</v>
      </c>
      <c r="C20" s="172" t="s">
        <v>123</v>
      </c>
      <c r="D20" s="182" t="s">
        <v>114</v>
      </c>
      <c r="E20" s="169">
        <v>2.8079999999999998</v>
      </c>
      <c r="F20" s="302"/>
      <c r="G20" s="145">
        <f>ROUND(E20*F20,2)</f>
        <v>0</v>
      </c>
      <c r="H20" s="208" t="s">
        <v>694</v>
      </c>
      <c r="I20" s="202">
        <f t="shared" si="0"/>
        <v>0</v>
      </c>
      <c r="J20" s="143"/>
      <c r="K20" s="143"/>
      <c r="L20" s="141"/>
      <c r="M20" s="141"/>
      <c r="N20" s="141"/>
      <c r="O20" s="141"/>
      <c r="P20" s="141"/>
      <c r="Q20" s="141"/>
      <c r="R20" s="141"/>
      <c r="S20" s="141"/>
      <c r="T20" s="141"/>
      <c r="U20" s="141" t="s">
        <v>106</v>
      </c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</row>
    <row r="21" spans="1:50" outlineLevel="1" x14ac:dyDescent="0.2">
      <c r="A21" s="165"/>
      <c r="B21" s="167"/>
      <c r="C21" s="173" t="s">
        <v>124</v>
      </c>
      <c r="D21" s="183"/>
      <c r="E21" s="178">
        <v>2.8079999999999998</v>
      </c>
      <c r="F21" s="302"/>
      <c r="G21" s="145"/>
      <c r="H21" s="208">
        <v>0</v>
      </c>
      <c r="I21" s="202">
        <f t="shared" si="0"/>
        <v>0</v>
      </c>
      <c r="J21" s="143"/>
      <c r="K21" s="143"/>
      <c r="L21" s="141"/>
      <c r="M21" s="141"/>
      <c r="N21" s="141"/>
      <c r="O21" s="141"/>
      <c r="P21" s="141"/>
      <c r="Q21" s="141"/>
      <c r="R21" s="141"/>
      <c r="S21" s="141"/>
      <c r="T21" s="141"/>
      <c r="U21" s="141" t="s">
        <v>108</v>
      </c>
      <c r="V21" s="141">
        <v>0</v>
      </c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</row>
    <row r="22" spans="1:50" outlineLevel="1" x14ac:dyDescent="0.2">
      <c r="A22" s="165">
        <v>7</v>
      </c>
      <c r="B22" s="167" t="s">
        <v>125</v>
      </c>
      <c r="C22" s="172" t="s">
        <v>126</v>
      </c>
      <c r="D22" s="182" t="s">
        <v>127</v>
      </c>
      <c r="E22" s="169">
        <v>24.91</v>
      </c>
      <c r="F22" s="302"/>
      <c r="G22" s="145">
        <f>ROUND(E22*F22,2)</f>
        <v>0</v>
      </c>
      <c r="H22" s="208" t="s">
        <v>694</v>
      </c>
      <c r="I22" s="202">
        <f t="shared" si="0"/>
        <v>0</v>
      </c>
      <c r="J22" s="143"/>
      <c r="K22" s="143"/>
      <c r="L22" s="141"/>
      <c r="M22" s="141"/>
      <c r="N22" s="141"/>
      <c r="O22" s="141"/>
      <c r="P22" s="141"/>
      <c r="Q22" s="141"/>
      <c r="R22" s="141"/>
      <c r="S22" s="141"/>
      <c r="T22" s="141"/>
      <c r="U22" s="141" t="s">
        <v>106</v>
      </c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</row>
    <row r="23" spans="1:50" outlineLevel="1" x14ac:dyDescent="0.2">
      <c r="A23" s="165"/>
      <c r="B23" s="167"/>
      <c r="C23" s="173" t="s">
        <v>128</v>
      </c>
      <c r="D23" s="183"/>
      <c r="E23" s="178">
        <v>24.91</v>
      </c>
      <c r="F23" s="302"/>
      <c r="G23" s="145"/>
      <c r="H23" s="208">
        <v>0</v>
      </c>
      <c r="I23" s="202">
        <f t="shared" si="0"/>
        <v>0</v>
      </c>
      <c r="J23" s="143"/>
      <c r="K23" s="143"/>
      <c r="L23" s="141"/>
      <c r="M23" s="141"/>
      <c r="N23" s="141"/>
      <c r="O23" s="141"/>
      <c r="P23" s="141"/>
      <c r="Q23" s="141"/>
      <c r="R23" s="141"/>
      <c r="S23" s="141"/>
      <c r="T23" s="141"/>
      <c r="U23" s="141" t="s">
        <v>108</v>
      </c>
      <c r="V23" s="141">
        <v>0</v>
      </c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</row>
    <row r="24" spans="1:50" outlineLevel="1" x14ac:dyDescent="0.2">
      <c r="A24" s="165">
        <v>8</v>
      </c>
      <c r="B24" s="167" t="s">
        <v>129</v>
      </c>
      <c r="C24" s="172" t="s">
        <v>130</v>
      </c>
      <c r="D24" s="182" t="s">
        <v>127</v>
      </c>
      <c r="E24" s="169">
        <v>6.7200000000000006</v>
      </c>
      <c r="F24" s="302"/>
      <c r="G24" s="145">
        <f>ROUND(E24*F24,2)</f>
        <v>0</v>
      </c>
      <c r="H24" s="208" t="s">
        <v>694</v>
      </c>
      <c r="I24" s="202">
        <f t="shared" si="0"/>
        <v>0</v>
      </c>
      <c r="J24" s="143"/>
      <c r="K24" s="143"/>
      <c r="L24" s="141"/>
      <c r="M24" s="141"/>
      <c r="N24" s="141"/>
      <c r="O24" s="141"/>
      <c r="P24" s="141"/>
      <c r="Q24" s="141"/>
      <c r="R24" s="141"/>
      <c r="S24" s="141"/>
      <c r="T24" s="141"/>
      <c r="U24" s="141" t="s">
        <v>106</v>
      </c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</row>
    <row r="25" spans="1:50" outlineLevel="1" x14ac:dyDescent="0.2">
      <c r="A25" s="165"/>
      <c r="B25" s="167"/>
      <c r="C25" s="173" t="s">
        <v>131</v>
      </c>
      <c r="D25" s="183"/>
      <c r="E25" s="178">
        <v>6.72</v>
      </c>
      <c r="F25" s="302"/>
      <c r="G25" s="145"/>
      <c r="H25" s="208">
        <v>0</v>
      </c>
      <c r="I25" s="202">
        <f t="shared" si="0"/>
        <v>0</v>
      </c>
      <c r="J25" s="143"/>
      <c r="K25" s="143"/>
      <c r="L25" s="141"/>
      <c r="M25" s="141"/>
      <c r="N25" s="141"/>
      <c r="O25" s="141"/>
      <c r="P25" s="141"/>
      <c r="Q25" s="141"/>
      <c r="R25" s="141"/>
      <c r="S25" s="141"/>
      <c r="T25" s="141"/>
      <c r="U25" s="141" t="s">
        <v>108</v>
      </c>
      <c r="V25" s="141">
        <v>0</v>
      </c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</row>
    <row r="26" spans="1:50" outlineLevel="1" x14ac:dyDescent="0.2">
      <c r="A26" s="165">
        <v>9</v>
      </c>
      <c r="B26" s="167" t="s">
        <v>132</v>
      </c>
      <c r="C26" s="172" t="s">
        <v>133</v>
      </c>
      <c r="D26" s="182" t="s">
        <v>127</v>
      </c>
      <c r="E26" s="169">
        <v>6.7200000000000006</v>
      </c>
      <c r="F26" s="302"/>
      <c r="G26" s="145">
        <f>ROUND(E26*F26,2)</f>
        <v>0</v>
      </c>
      <c r="H26" s="208" t="s">
        <v>694</v>
      </c>
      <c r="I26" s="202">
        <f t="shared" si="0"/>
        <v>0</v>
      </c>
      <c r="J26" s="143"/>
      <c r="K26" s="143"/>
      <c r="L26" s="141"/>
      <c r="M26" s="141"/>
      <c r="N26" s="141"/>
      <c r="O26" s="141"/>
      <c r="P26" s="141"/>
      <c r="Q26" s="141"/>
      <c r="R26" s="141"/>
      <c r="S26" s="141"/>
      <c r="T26" s="141"/>
      <c r="U26" s="141" t="s">
        <v>106</v>
      </c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</row>
    <row r="27" spans="1:50" outlineLevel="1" x14ac:dyDescent="0.2">
      <c r="A27" s="165"/>
      <c r="B27" s="167"/>
      <c r="C27" s="173" t="s">
        <v>131</v>
      </c>
      <c r="D27" s="183"/>
      <c r="E27" s="178">
        <v>6.72</v>
      </c>
      <c r="F27" s="302"/>
      <c r="G27" s="145"/>
      <c r="H27" s="208">
        <v>0</v>
      </c>
      <c r="I27" s="202">
        <f t="shared" si="0"/>
        <v>0</v>
      </c>
      <c r="J27" s="143"/>
      <c r="K27" s="143"/>
      <c r="L27" s="141"/>
      <c r="M27" s="141"/>
      <c r="N27" s="141"/>
      <c r="O27" s="141"/>
      <c r="P27" s="141"/>
      <c r="Q27" s="141"/>
      <c r="R27" s="141"/>
      <c r="S27" s="141"/>
      <c r="T27" s="141"/>
      <c r="U27" s="141" t="s">
        <v>108</v>
      </c>
      <c r="V27" s="141">
        <v>0</v>
      </c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</row>
    <row r="28" spans="1:50" ht="22.5" outlineLevel="1" x14ac:dyDescent="0.2">
      <c r="A28" s="165">
        <v>10</v>
      </c>
      <c r="B28" s="167" t="s">
        <v>134</v>
      </c>
      <c r="C28" s="172" t="s">
        <v>135</v>
      </c>
      <c r="D28" s="182" t="s">
        <v>136</v>
      </c>
      <c r="E28" s="169">
        <v>2</v>
      </c>
      <c r="F28" s="302"/>
      <c r="G28" s="145">
        <f>ROUND(E28*F28,2)</f>
        <v>0</v>
      </c>
      <c r="H28" s="208" t="s">
        <v>694</v>
      </c>
      <c r="I28" s="202">
        <f t="shared" si="0"/>
        <v>0</v>
      </c>
      <c r="J28" s="143"/>
      <c r="K28" s="143"/>
      <c r="L28" s="141"/>
      <c r="M28" s="141"/>
      <c r="N28" s="141"/>
      <c r="O28" s="141"/>
      <c r="P28" s="141"/>
      <c r="Q28" s="141"/>
      <c r="R28" s="141"/>
      <c r="S28" s="141"/>
      <c r="T28" s="141"/>
      <c r="U28" s="141" t="s">
        <v>106</v>
      </c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</row>
    <row r="29" spans="1:50" outlineLevel="1" x14ac:dyDescent="0.2">
      <c r="A29" s="165"/>
      <c r="B29" s="167"/>
      <c r="C29" s="173" t="s">
        <v>137</v>
      </c>
      <c r="D29" s="183"/>
      <c r="E29" s="178">
        <v>2</v>
      </c>
      <c r="F29" s="302"/>
      <c r="G29" s="145"/>
      <c r="H29" s="208">
        <v>0</v>
      </c>
      <c r="I29" s="202">
        <f t="shared" si="0"/>
        <v>0</v>
      </c>
      <c r="J29" s="143"/>
      <c r="K29" s="143"/>
      <c r="L29" s="141"/>
      <c r="M29" s="141"/>
      <c r="N29" s="141"/>
      <c r="O29" s="141"/>
      <c r="P29" s="141"/>
      <c r="Q29" s="141"/>
      <c r="R29" s="141"/>
      <c r="S29" s="141"/>
      <c r="T29" s="141"/>
      <c r="U29" s="141" t="s">
        <v>108</v>
      </c>
      <c r="V29" s="141">
        <v>0</v>
      </c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</row>
    <row r="30" spans="1:50" x14ac:dyDescent="0.2">
      <c r="A30" s="166" t="s">
        <v>101</v>
      </c>
      <c r="B30" s="168" t="s">
        <v>51</v>
      </c>
      <c r="C30" s="174" t="s">
        <v>52</v>
      </c>
      <c r="D30" s="184"/>
      <c r="E30" s="170"/>
      <c r="F30" s="303"/>
      <c r="G30" s="146">
        <f>SUMIF(U31:U34,"&lt;&gt;NOR",G31:G34)</f>
        <v>0</v>
      </c>
      <c r="H30" s="209"/>
      <c r="I30" s="203">
        <f t="shared" si="0"/>
        <v>0</v>
      </c>
      <c r="J30" s="144"/>
      <c r="K30" s="144"/>
      <c r="L30" s="141"/>
      <c r="U30" t="s">
        <v>102</v>
      </c>
    </row>
    <row r="31" spans="1:50" outlineLevel="1" x14ac:dyDescent="0.2">
      <c r="A31" s="165">
        <v>11</v>
      </c>
      <c r="B31" s="167" t="s">
        <v>138</v>
      </c>
      <c r="C31" s="172" t="s">
        <v>139</v>
      </c>
      <c r="D31" s="182" t="s">
        <v>114</v>
      </c>
      <c r="E31" s="169">
        <v>10</v>
      </c>
      <c r="F31" s="302"/>
      <c r="G31" s="145">
        <f>ROUND(E31*F31,2)</f>
        <v>0</v>
      </c>
      <c r="H31" s="208" t="s">
        <v>694</v>
      </c>
      <c r="I31" s="202">
        <f t="shared" si="0"/>
        <v>0</v>
      </c>
      <c r="J31" s="143"/>
      <c r="K31" s="143"/>
      <c r="L31" s="141"/>
      <c r="M31" s="141"/>
      <c r="N31" s="141"/>
      <c r="O31" s="141"/>
      <c r="P31" s="141"/>
      <c r="Q31" s="141"/>
      <c r="R31" s="141"/>
      <c r="S31" s="141"/>
      <c r="T31" s="141"/>
      <c r="U31" s="141" t="s">
        <v>106</v>
      </c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</row>
    <row r="32" spans="1:50" outlineLevel="1" x14ac:dyDescent="0.2">
      <c r="A32" s="165"/>
      <c r="B32" s="167"/>
      <c r="C32" s="173" t="s">
        <v>140</v>
      </c>
      <c r="D32" s="183"/>
      <c r="E32" s="178">
        <v>10</v>
      </c>
      <c r="F32" s="302"/>
      <c r="G32" s="145"/>
      <c r="H32" s="208">
        <v>0</v>
      </c>
      <c r="I32" s="202">
        <f t="shared" si="0"/>
        <v>0</v>
      </c>
      <c r="J32" s="143"/>
      <c r="K32" s="143"/>
      <c r="L32" s="141"/>
      <c r="M32" s="141"/>
      <c r="N32" s="141"/>
      <c r="O32" s="141"/>
      <c r="P32" s="141"/>
      <c r="Q32" s="141"/>
      <c r="R32" s="141"/>
      <c r="S32" s="141"/>
      <c r="T32" s="141"/>
      <c r="U32" s="141" t="s">
        <v>108</v>
      </c>
      <c r="V32" s="141">
        <v>0</v>
      </c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</row>
    <row r="33" spans="1:50" outlineLevel="1" x14ac:dyDescent="0.2">
      <c r="A33" s="165">
        <v>12</v>
      </c>
      <c r="B33" s="167" t="s">
        <v>141</v>
      </c>
      <c r="C33" s="172" t="s">
        <v>142</v>
      </c>
      <c r="D33" s="182" t="s">
        <v>114</v>
      </c>
      <c r="E33" s="169">
        <v>10</v>
      </c>
      <c r="F33" s="302"/>
      <c r="G33" s="145">
        <f>ROUND(E33*F33,2)</f>
        <v>0</v>
      </c>
      <c r="H33" s="208" t="s">
        <v>694</v>
      </c>
      <c r="I33" s="202">
        <f t="shared" si="0"/>
        <v>0</v>
      </c>
      <c r="J33" s="143"/>
      <c r="K33" s="143"/>
      <c r="L33" s="141"/>
      <c r="M33" s="141"/>
      <c r="N33" s="141"/>
      <c r="O33" s="141"/>
      <c r="P33" s="141"/>
      <c r="Q33" s="141"/>
      <c r="R33" s="141"/>
      <c r="S33" s="141"/>
      <c r="T33" s="141"/>
      <c r="U33" s="141" t="s">
        <v>106</v>
      </c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</row>
    <row r="34" spans="1:50" outlineLevel="1" x14ac:dyDescent="0.2">
      <c r="A34" s="165"/>
      <c r="B34" s="167"/>
      <c r="C34" s="173" t="s">
        <v>140</v>
      </c>
      <c r="D34" s="183"/>
      <c r="E34" s="178">
        <v>10</v>
      </c>
      <c r="F34" s="302"/>
      <c r="G34" s="145"/>
      <c r="H34" s="208">
        <v>0</v>
      </c>
      <c r="I34" s="202">
        <f t="shared" si="0"/>
        <v>0</v>
      </c>
      <c r="J34" s="143"/>
      <c r="K34" s="143"/>
      <c r="L34" s="141"/>
      <c r="M34" s="141"/>
      <c r="N34" s="141"/>
      <c r="O34" s="141"/>
      <c r="P34" s="141"/>
      <c r="Q34" s="141"/>
      <c r="R34" s="141"/>
      <c r="S34" s="141"/>
      <c r="T34" s="141"/>
      <c r="U34" s="141" t="s">
        <v>108</v>
      </c>
      <c r="V34" s="141">
        <v>0</v>
      </c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</row>
    <row r="35" spans="1:50" x14ac:dyDescent="0.2">
      <c r="A35" s="166" t="s">
        <v>101</v>
      </c>
      <c r="B35" s="168" t="s">
        <v>53</v>
      </c>
      <c r="C35" s="174" t="s">
        <v>54</v>
      </c>
      <c r="D35" s="184"/>
      <c r="E35" s="170"/>
      <c r="F35" s="303"/>
      <c r="G35" s="146">
        <f>SUMIF(U36:U69,"&lt;&gt;NOR",G36:G69)</f>
        <v>0</v>
      </c>
      <c r="H35" s="209"/>
      <c r="I35" s="203">
        <f t="shared" si="0"/>
        <v>0</v>
      </c>
      <c r="J35" s="144"/>
      <c r="K35" s="144"/>
      <c r="L35" s="141"/>
      <c r="U35" t="s">
        <v>102</v>
      </c>
    </row>
    <row r="36" spans="1:50" outlineLevel="1" x14ac:dyDescent="0.2">
      <c r="A36" s="165">
        <v>13</v>
      </c>
      <c r="B36" s="167" t="s">
        <v>143</v>
      </c>
      <c r="C36" s="172" t="s">
        <v>144</v>
      </c>
      <c r="D36" s="182" t="s">
        <v>114</v>
      </c>
      <c r="E36" s="169">
        <v>173.82999999999998</v>
      </c>
      <c r="F36" s="302"/>
      <c r="G36" s="145">
        <f>ROUND(E36*F36,2)</f>
        <v>0</v>
      </c>
      <c r="H36" s="208" t="s">
        <v>694</v>
      </c>
      <c r="I36" s="202">
        <f t="shared" si="0"/>
        <v>0</v>
      </c>
      <c r="J36" s="143"/>
      <c r="K36" s="143"/>
      <c r="L36" s="141"/>
      <c r="M36" s="141"/>
      <c r="N36" s="141"/>
      <c r="O36" s="141"/>
      <c r="P36" s="141"/>
      <c r="Q36" s="141"/>
      <c r="R36" s="141"/>
      <c r="S36" s="141"/>
      <c r="T36" s="141"/>
      <c r="U36" s="141" t="s">
        <v>106</v>
      </c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</row>
    <row r="37" spans="1:50" outlineLevel="1" x14ac:dyDescent="0.2">
      <c r="A37" s="165"/>
      <c r="B37" s="167"/>
      <c r="C37" s="173" t="s">
        <v>145</v>
      </c>
      <c r="D37" s="183"/>
      <c r="E37" s="178">
        <v>13.83</v>
      </c>
      <c r="F37" s="302"/>
      <c r="G37" s="145"/>
      <c r="H37" s="208">
        <v>0</v>
      </c>
      <c r="I37" s="202">
        <f t="shared" si="0"/>
        <v>0</v>
      </c>
      <c r="J37" s="143"/>
      <c r="K37" s="143"/>
      <c r="L37" s="141"/>
      <c r="M37" s="141"/>
      <c r="N37" s="141"/>
      <c r="O37" s="141"/>
      <c r="P37" s="141"/>
      <c r="Q37" s="141"/>
      <c r="R37" s="141"/>
      <c r="S37" s="141"/>
      <c r="T37" s="141"/>
      <c r="U37" s="141" t="s">
        <v>108</v>
      </c>
      <c r="V37" s="141">
        <v>0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</row>
    <row r="38" spans="1:50" outlineLevel="1" x14ac:dyDescent="0.2">
      <c r="A38" s="165"/>
      <c r="B38" s="167"/>
      <c r="C38" s="173" t="s">
        <v>146</v>
      </c>
      <c r="D38" s="183"/>
      <c r="E38" s="178">
        <v>90</v>
      </c>
      <c r="F38" s="302"/>
      <c r="G38" s="145"/>
      <c r="H38" s="208">
        <v>0</v>
      </c>
      <c r="I38" s="202">
        <f t="shared" si="0"/>
        <v>0</v>
      </c>
      <c r="J38" s="143"/>
      <c r="K38" s="143"/>
      <c r="L38" s="141"/>
      <c r="M38" s="141"/>
      <c r="N38" s="141"/>
      <c r="O38" s="141"/>
      <c r="P38" s="141"/>
      <c r="Q38" s="141"/>
      <c r="R38" s="141"/>
      <c r="S38" s="141"/>
      <c r="T38" s="141"/>
      <c r="U38" s="141" t="s">
        <v>108</v>
      </c>
      <c r="V38" s="141">
        <v>0</v>
      </c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</row>
    <row r="39" spans="1:50" outlineLevel="1" x14ac:dyDescent="0.2">
      <c r="A39" s="165"/>
      <c r="B39" s="167"/>
      <c r="C39" s="173" t="s">
        <v>147</v>
      </c>
      <c r="D39" s="183"/>
      <c r="E39" s="178">
        <v>70</v>
      </c>
      <c r="F39" s="302"/>
      <c r="G39" s="145"/>
      <c r="H39" s="208">
        <v>0</v>
      </c>
      <c r="I39" s="202">
        <f t="shared" si="0"/>
        <v>0</v>
      </c>
      <c r="J39" s="143"/>
      <c r="K39" s="143"/>
      <c r="L39" s="141"/>
      <c r="M39" s="141"/>
      <c r="N39" s="141"/>
      <c r="O39" s="141"/>
      <c r="P39" s="141"/>
      <c r="Q39" s="141"/>
      <c r="R39" s="141"/>
      <c r="S39" s="141"/>
      <c r="T39" s="141"/>
      <c r="U39" s="141" t="s">
        <v>108</v>
      </c>
      <c r="V39" s="141">
        <v>0</v>
      </c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</row>
    <row r="40" spans="1:50" ht="22.5" outlineLevel="1" x14ac:dyDescent="0.2">
      <c r="A40" s="165">
        <v>14</v>
      </c>
      <c r="B40" s="167" t="s">
        <v>148</v>
      </c>
      <c r="C40" s="172" t="s">
        <v>149</v>
      </c>
      <c r="D40" s="182" t="s">
        <v>127</v>
      </c>
      <c r="E40" s="169">
        <v>9.379999999999999</v>
      </c>
      <c r="F40" s="302"/>
      <c r="G40" s="145">
        <f>ROUND(E40*F40,2)</f>
        <v>0</v>
      </c>
      <c r="H40" s="208" t="s">
        <v>694</v>
      </c>
      <c r="I40" s="202">
        <f t="shared" si="0"/>
        <v>0</v>
      </c>
      <c r="J40" s="143"/>
      <c r="K40" s="143"/>
      <c r="L40" s="141"/>
      <c r="M40" s="141"/>
      <c r="N40" s="141"/>
      <c r="O40" s="141"/>
      <c r="P40" s="141"/>
      <c r="Q40" s="141"/>
      <c r="R40" s="141"/>
      <c r="S40" s="141"/>
      <c r="T40" s="141"/>
      <c r="U40" s="141" t="s">
        <v>106</v>
      </c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</row>
    <row r="41" spans="1:50" outlineLevel="1" x14ac:dyDescent="0.2">
      <c r="A41" s="165"/>
      <c r="B41" s="167"/>
      <c r="C41" s="173" t="s">
        <v>150</v>
      </c>
      <c r="D41" s="183"/>
      <c r="E41" s="178">
        <v>9.3800000000000008</v>
      </c>
      <c r="F41" s="302"/>
      <c r="G41" s="145"/>
      <c r="H41" s="208">
        <v>0</v>
      </c>
      <c r="I41" s="202">
        <f t="shared" si="0"/>
        <v>0</v>
      </c>
      <c r="J41" s="143"/>
      <c r="K41" s="143"/>
      <c r="L41" s="141"/>
      <c r="M41" s="141"/>
      <c r="N41" s="141"/>
      <c r="O41" s="141"/>
      <c r="P41" s="141"/>
      <c r="Q41" s="141"/>
      <c r="R41" s="141"/>
      <c r="S41" s="141"/>
      <c r="T41" s="141"/>
      <c r="U41" s="141" t="s">
        <v>108</v>
      </c>
      <c r="V41" s="141">
        <v>0</v>
      </c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</row>
    <row r="42" spans="1:50" outlineLevel="1" x14ac:dyDescent="0.2">
      <c r="A42" s="165">
        <v>15</v>
      </c>
      <c r="B42" s="167" t="s">
        <v>151</v>
      </c>
      <c r="C42" s="172" t="s">
        <v>152</v>
      </c>
      <c r="D42" s="182" t="s">
        <v>114</v>
      </c>
      <c r="E42" s="169">
        <v>193.82999999999998</v>
      </c>
      <c r="F42" s="302"/>
      <c r="G42" s="145">
        <f>ROUND(E42*F42,2)</f>
        <v>0</v>
      </c>
      <c r="H42" s="208" t="s">
        <v>694</v>
      </c>
      <c r="I42" s="202">
        <f t="shared" si="0"/>
        <v>0</v>
      </c>
      <c r="J42" s="143"/>
      <c r="K42" s="143"/>
      <c r="L42" s="141"/>
      <c r="M42" s="141"/>
      <c r="N42" s="141"/>
      <c r="O42" s="141"/>
      <c r="P42" s="141"/>
      <c r="Q42" s="141"/>
      <c r="R42" s="141"/>
      <c r="S42" s="141"/>
      <c r="T42" s="141"/>
      <c r="U42" s="141" t="s">
        <v>106</v>
      </c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</row>
    <row r="43" spans="1:50" outlineLevel="1" x14ac:dyDescent="0.2">
      <c r="A43" s="165"/>
      <c r="B43" s="167"/>
      <c r="C43" s="173" t="s">
        <v>145</v>
      </c>
      <c r="D43" s="183"/>
      <c r="E43" s="178">
        <v>13.83</v>
      </c>
      <c r="F43" s="302"/>
      <c r="G43" s="145"/>
      <c r="H43" s="208">
        <v>0</v>
      </c>
      <c r="I43" s="202">
        <f t="shared" si="0"/>
        <v>0</v>
      </c>
      <c r="J43" s="143"/>
      <c r="K43" s="143"/>
      <c r="L43" s="141"/>
      <c r="M43" s="141"/>
      <c r="N43" s="141"/>
      <c r="O43" s="141"/>
      <c r="P43" s="141"/>
      <c r="Q43" s="141"/>
      <c r="R43" s="141"/>
      <c r="S43" s="141"/>
      <c r="T43" s="141"/>
      <c r="U43" s="141" t="s">
        <v>108</v>
      </c>
      <c r="V43" s="141">
        <v>0</v>
      </c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</row>
    <row r="44" spans="1:50" outlineLevel="1" x14ac:dyDescent="0.2">
      <c r="A44" s="165"/>
      <c r="B44" s="167"/>
      <c r="C44" s="173" t="s">
        <v>146</v>
      </c>
      <c r="D44" s="183"/>
      <c r="E44" s="178">
        <v>90</v>
      </c>
      <c r="F44" s="302"/>
      <c r="G44" s="145"/>
      <c r="H44" s="208">
        <v>0</v>
      </c>
      <c r="I44" s="202">
        <f t="shared" si="0"/>
        <v>0</v>
      </c>
      <c r="J44" s="143"/>
      <c r="K44" s="143"/>
      <c r="L44" s="141"/>
      <c r="M44" s="141"/>
      <c r="N44" s="141"/>
      <c r="O44" s="141"/>
      <c r="P44" s="141"/>
      <c r="Q44" s="141"/>
      <c r="R44" s="141"/>
      <c r="S44" s="141"/>
      <c r="T44" s="141"/>
      <c r="U44" s="141" t="s">
        <v>108</v>
      </c>
      <c r="V44" s="141">
        <v>0</v>
      </c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</row>
    <row r="45" spans="1:50" outlineLevel="1" x14ac:dyDescent="0.2">
      <c r="A45" s="165"/>
      <c r="B45" s="167"/>
      <c r="C45" s="173" t="s">
        <v>147</v>
      </c>
      <c r="D45" s="183"/>
      <c r="E45" s="178">
        <v>70</v>
      </c>
      <c r="F45" s="302"/>
      <c r="G45" s="145"/>
      <c r="H45" s="208">
        <v>0</v>
      </c>
      <c r="I45" s="202">
        <f t="shared" si="0"/>
        <v>0</v>
      </c>
      <c r="J45" s="143"/>
      <c r="K45" s="143"/>
      <c r="L45" s="141"/>
      <c r="M45" s="141"/>
      <c r="N45" s="141"/>
      <c r="O45" s="141"/>
      <c r="P45" s="141"/>
      <c r="Q45" s="141"/>
      <c r="R45" s="141"/>
      <c r="S45" s="141"/>
      <c r="T45" s="141"/>
      <c r="U45" s="141" t="s">
        <v>108</v>
      </c>
      <c r="V45" s="141">
        <v>0</v>
      </c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</row>
    <row r="46" spans="1:50" outlineLevel="1" x14ac:dyDescent="0.2">
      <c r="A46" s="165"/>
      <c r="B46" s="167"/>
      <c r="C46" s="173" t="s">
        <v>153</v>
      </c>
      <c r="D46" s="183"/>
      <c r="E46" s="178">
        <v>20</v>
      </c>
      <c r="F46" s="302"/>
      <c r="G46" s="145"/>
      <c r="H46" s="208">
        <v>0</v>
      </c>
      <c r="I46" s="202">
        <f t="shared" si="0"/>
        <v>0</v>
      </c>
      <c r="J46" s="143"/>
      <c r="K46" s="143"/>
      <c r="L46" s="141"/>
      <c r="M46" s="141"/>
      <c r="N46" s="141"/>
      <c r="O46" s="141"/>
      <c r="P46" s="141"/>
      <c r="Q46" s="141"/>
      <c r="R46" s="141"/>
      <c r="S46" s="141"/>
      <c r="T46" s="141"/>
      <c r="U46" s="141" t="s">
        <v>108</v>
      </c>
      <c r="V46" s="141">
        <v>0</v>
      </c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</row>
    <row r="47" spans="1:50" outlineLevel="1" x14ac:dyDescent="0.2">
      <c r="A47" s="165">
        <v>16</v>
      </c>
      <c r="B47" s="167" t="s">
        <v>154</v>
      </c>
      <c r="C47" s="172" t="s">
        <v>155</v>
      </c>
      <c r="D47" s="182" t="s">
        <v>114</v>
      </c>
      <c r="E47" s="169">
        <v>16.984999999999999</v>
      </c>
      <c r="F47" s="302"/>
      <c r="G47" s="145">
        <f>ROUND(E47*F47,2)</f>
        <v>0</v>
      </c>
      <c r="H47" s="208" t="s">
        <v>694</v>
      </c>
      <c r="I47" s="202">
        <f t="shared" si="0"/>
        <v>0</v>
      </c>
      <c r="J47" s="143"/>
      <c r="K47" s="143"/>
      <c r="L47" s="141"/>
      <c r="M47" s="141"/>
      <c r="N47" s="141"/>
      <c r="O47" s="141"/>
      <c r="P47" s="141"/>
      <c r="Q47" s="141"/>
      <c r="R47" s="141"/>
      <c r="S47" s="141"/>
      <c r="T47" s="141"/>
      <c r="U47" s="141" t="s">
        <v>106</v>
      </c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</row>
    <row r="48" spans="1:50" outlineLevel="1" x14ac:dyDescent="0.2">
      <c r="A48" s="165"/>
      <c r="B48" s="167"/>
      <c r="C48" s="173" t="s">
        <v>156</v>
      </c>
      <c r="D48" s="183"/>
      <c r="E48" s="178">
        <v>16.984999999999999</v>
      </c>
      <c r="F48" s="302"/>
      <c r="G48" s="145"/>
      <c r="H48" s="208">
        <v>0</v>
      </c>
      <c r="I48" s="202">
        <f t="shared" si="0"/>
        <v>0</v>
      </c>
      <c r="J48" s="143"/>
      <c r="K48" s="143"/>
      <c r="L48" s="141"/>
      <c r="M48" s="141"/>
      <c r="N48" s="141"/>
      <c r="O48" s="141"/>
      <c r="P48" s="141"/>
      <c r="Q48" s="141"/>
      <c r="R48" s="141"/>
      <c r="S48" s="141"/>
      <c r="T48" s="141"/>
      <c r="U48" s="141" t="s">
        <v>108</v>
      </c>
      <c r="V48" s="141">
        <v>0</v>
      </c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</row>
    <row r="49" spans="1:50" ht="22.5" outlineLevel="1" x14ac:dyDescent="0.2">
      <c r="A49" s="165">
        <v>17</v>
      </c>
      <c r="B49" s="167" t="s">
        <v>157</v>
      </c>
      <c r="C49" s="172" t="s">
        <v>158</v>
      </c>
      <c r="D49" s="182" t="s">
        <v>114</v>
      </c>
      <c r="E49" s="169">
        <v>0.93799999999999994</v>
      </c>
      <c r="F49" s="302"/>
      <c r="G49" s="145">
        <f>ROUND(E49*F49,2)</f>
        <v>0</v>
      </c>
      <c r="H49" s="208" t="s">
        <v>694</v>
      </c>
      <c r="I49" s="202">
        <f t="shared" si="0"/>
        <v>0</v>
      </c>
      <c r="J49" s="143"/>
      <c r="K49" s="143"/>
      <c r="L49" s="141"/>
      <c r="M49" s="141"/>
      <c r="N49" s="141"/>
      <c r="O49" s="141"/>
      <c r="P49" s="141"/>
      <c r="Q49" s="141"/>
      <c r="R49" s="141"/>
      <c r="S49" s="141"/>
      <c r="T49" s="141"/>
      <c r="U49" s="141" t="s">
        <v>106</v>
      </c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</row>
    <row r="50" spans="1:50" outlineLevel="1" x14ac:dyDescent="0.2">
      <c r="A50" s="165"/>
      <c r="B50" s="167"/>
      <c r="C50" s="173" t="s">
        <v>159</v>
      </c>
      <c r="D50" s="183"/>
      <c r="E50" s="178">
        <v>0.93799999999999994</v>
      </c>
      <c r="F50" s="302"/>
      <c r="G50" s="145"/>
      <c r="H50" s="208">
        <v>0</v>
      </c>
      <c r="I50" s="202">
        <f t="shared" si="0"/>
        <v>0</v>
      </c>
      <c r="J50" s="143"/>
      <c r="K50" s="143"/>
      <c r="L50" s="141"/>
      <c r="M50" s="141"/>
      <c r="N50" s="141"/>
      <c r="O50" s="141"/>
      <c r="P50" s="141"/>
      <c r="Q50" s="141"/>
      <c r="R50" s="141"/>
      <c r="S50" s="141"/>
      <c r="T50" s="141"/>
      <c r="U50" s="141" t="s">
        <v>108</v>
      </c>
      <c r="V50" s="141">
        <v>0</v>
      </c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</row>
    <row r="51" spans="1:50" outlineLevel="1" x14ac:dyDescent="0.2">
      <c r="A51" s="165">
        <v>18</v>
      </c>
      <c r="B51" s="167" t="s">
        <v>160</v>
      </c>
      <c r="C51" s="172" t="s">
        <v>161</v>
      </c>
      <c r="D51" s="182" t="s">
        <v>114</v>
      </c>
      <c r="E51" s="169">
        <v>23.487199999999998</v>
      </c>
      <c r="F51" s="302"/>
      <c r="G51" s="145">
        <f>ROUND(E51*F51,2)</f>
        <v>0</v>
      </c>
      <c r="H51" s="208" t="s">
        <v>694</v>
      </c>
      <c r="I51" s="202">
        <f t="shared" si="0"/>
        <v>0</v>
      </c>
      <c r="J51" s="143"/>
      <c r="K51" s="143"/>
      <c r="L51" s="141"/>
      <c r="M51" s="141"/>
      <c r="N51" s="141"/>
      <c r="O51" s="141"/>
      <c r="P51" s="141"/>
      <c r="Q51" s="141"/>
      <c r="R51" s="141"/>
      <c r="S51" s="141"/>
      <c r="T51" s="141"/>
      <c r="U51" s="141" t="s">
        <v>106</v>
      </c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</row>
    <row r="52" spans="1:50" outlineLevel="1" x14ac:dyDescent="0.2">
      <c r="A52" s="165"/>
      <c r="B52" s="167"/>
      <c r="C52" s="173" t="s">
        <v>162</v>
      </c>
      <c r="D52" s="183"/>
      <c r="E52" s="178">
        <v>23.487200000000001</v>
      </c>
      <c r="F52" s="302"/>
      <c r="G52" s="145"/>
      <c r="H52" s="208">
        <v>0</v>
      </c>
      <c r="I52" s="202">
        <f t="shared" si="0"/>
        <v>0</v>
      </c>
      <c r="J52" s="143"/>
      <c r="K52" s="143"/>
      <c r="L52" s="141"/>
      <c r="M52" s="141"/>
      <c r="N52" s="141"/>
      <c r="O52" s="141"/>
      <c r="P52" s="141"/>
      <c r="Q52" s="141"/>
      <c r="R52" s="141"/>
      <c r="S52" s="141"/>
      <c r="T52" s="141"/>
      <c r="U52" s="141" t="s">
        <v>108</v>
      </c>
      <c r="V52" s="141">
        <v>0</v>
      </c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</row>
    <row r="53" spans="1:50" outlineLevel="1" x14ac:dyDescent="0.2">
      <c r="A53" s="165">
        <v>19</v>
      </c>
      <c r="B53" s="167" t="s">
        <v>163</v>
      </c>
      <c r="C53" s="172" t="s">
        <v>164</v>
      </c>
      <c r="D53" s="182" t="s">
        <v>114</v>
      </c>
      <c r="E53" s="169">
        <v>150.35</v>
      </c>
      <c r="F53" s="302"/>
      <c r="G53" s="145">
        <f>ROUND(E53*F53,2)</f>
        <v>0</v>
      </c>
      <c r="H53" s="208" t="s">
        <v>694</v>
      </c>
      <c r="I53" s="202">
        <f t="shared" si="0"/>
        <v>0</v>
      </c>
      <c r="J53" s="143"/>
      <c r="K53" s="143"/>
      <c r="L53" s="141"/>
      <c r="M53" s="141"/>
      <c r="N53" s="141"/>
      <c r="O53" s="141"/>
      <c r="P53" s="141"/>
      <c r="Q53" s="141"/>
      <c r="R53" s="141"/>
      <c r="S53" s="141"/>
      <c r="T53" s="141"/>
      <c r="U53" s="141" t="s">
        <v>106</v>
      </c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</row>
    <row r="54" spans="1:50" outlineLevel="1" x14ac:dyDescent="0.2">
      <c r="A54" s="165"/>
      <c r="B54" s="167"/>
      <c r="C54" s="173" t="s">
        <v>145</v>
      </c>
      <c r="D54" s="183"/>
      <c r="E54" s="178">
        <v>13.83</v>
      </c>
      <c r="F54" s="302"/>
      <c r="G54" s="145"/>
      <c r="H54" s="208">
        <v>0</v>
      </c>
      <c r="I54" s="202">
        <f t="shared" si="0"/>
        <v>0</v>
      </c>
      <c r="J54" s="143"/>
      <c r="K54" s="143"/>
      <c r="L54" s="141"/>
      <c r="M54" s="141"/>
      <c r="N54" s="141"/>
      <c r="O54" s="141"/>
      <c r="P54" s="141"/>
      <c r="Q54" s="141"/>
      <c r="R54" s="141"/>
      <c r="S54" s="141"/>
      <c r="T54" s="141"/>
      <c r="U54" s="141" t="s">
        <v>108</v>
      </c>
      <c r="V54" s="141">
        <v>0</v>
      </c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</row>
    <row r="55" spans="1:50" outlineLevel="1" x14ac:dyDescent="0.2">
      <c r="A55" s="165"/>
      <c r="B55" s="167"/>
      <c r="C55" s="173" t="s">
        <v>146</v>
      </c>
      <c r="D55" s="183"/>
      <c r="E55" s="178">
        <v>90</v>
      </c>
      <c r="F55" s="302"/>
      <c r="G55" s="145"/>
      <c r="H55" s="208">
        <v>0</v>
      </c>
      <c r="I55" s="202">
        <f t="shared" si="0"/>
        <v>0</v>
      </c>
      <c r="J55" s="143"/>
      <c r="K55" s="143"/>
      <c r="L55" s="141"/>
      <c r="M55" s="141"/>
      <c r="N55" s="141"/>
      <c r="O55" s="141"/>
      <c r="P55" s="141"/>
      <c r="Q55" s="141"/>
      <c r="R55" s="141"/>
      <c r="S55" s="141"/>
      <c r="T55" s="141"/>
      <c r="U55" s="141" t="s">
        <v>108</v>
      </c>
      <c r="V55" s="141">
        <v>0</v>
      </c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</row>
    <row r="56" spans="1:50" outlineLevel="1" x14ac:dyDescent="0.2">
      <c r="A56" s="165"/>
      <c r="B56" s="167"/>
      <c r="C56" s="173" t="s">
        <v>147</v>
      </c>
      <c r="D56" s="183"/>
      <c r="E56" s="178">
        <v>70</v>
      </c>
      <c r="F56" s="302"/>
      <c r="G56" s="145"/>
      <c r="H56" s="208">
        <v>0</v>
      </c>
      <c r="I56" s="202">
        <f t="shared" si="0"/>
        <v>0</v>
      </c>
      <c r="J56" s="143"/>
      <c r="K56" s="143"/>
      <c r="L56" s="141"/>
      <c r="M56" s="141"/>
      <c r="N56" s="141"/>
      <c r="O56" s="141"/>
      <c r="P56" s="141"/>
      <c r="Q56" s="141"/>
      <c r="R56" s="141"/>
      <c r="S56" s="141"/>
      <c r="T56" s="141"/>
      <c r="U56" s="141" t="s">
        <v>108</v>
      </c>
      <c r="V56" s="141">
        <v>0</v>
      </c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</row>
    <row r="57" spans="1:50" outlineLevel="1" x14ac:dyDescent="0.2">
      <c r="A57" s="165"/>
      <c r="B57" s="167"/>
      <c r="C57" s="173" t="s">
        <v>165</v>
      </c>
      <c r="D57" s="183"/>
      <c r="E57" s="178">
        <v>-23.48</v>
      </c>
      <c r="F57" s="302"/>
      <c r="G57" s="145"/>
      <c r="H57" s="208">
        <v>0</v>
      </c>
      <c r="I57" s="202">
        <f t="shared" si="0"/>
        <v>0</v>
      </c>
      <c r="J57" s="143"/>
      <c r="K57" s="143"/>
      <c r="L57" s="141"/>
      <c r="M57" s="141"/>
      <c r="N57" s="141"/>
      <c r="O57" s="141"/>
      <c r="P57" s="141"/>
      <c r="Q57" s="141"/>
      <c r="R57" s="141"/>
      <c r="S57" s="141"/>
      <c r="T57" s="141"/>
      <c r="U57" s="141" t="s">
        <v>108</v>
      </c>
      <c r="V57" s="141">
        <v>0</v>
      </c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</row>
    <row r="58" spans="1:50" outlineLevel="1" x14ac:dyDescent="0.2">
      <c r="A58" s="165">
        <v>20</v>
      </c>
      <c r="B58" s="167" t="s">
        <v>166</v>
      </c>
      <c r="C58" s="172" t="s">
        <v>167</v>
      </c>
      <c r="D58" s="182" t="s">
        <v>114</v>
      </c>
      <c r="E58" s="169">
        <v>173.82999999999998</v>
      </c>
      <c r="F58" s="302"/>
      <c r="G58" s="145">
        <f>ROUND(E58*F58,2)</f>
        <v>0</v>
      </c>
      <c r="H58" s="208" t="s">
        <v>694</v>
      </c>
      <c r="I58" s="202">
        <f t="shared" si="0"/>
        <v>0</v>
      </c>
      <c r="J58" s="143"/>
      <c r="K58" s="143"/>
      <c r="L58" s="141"/>
      <c r="M58" s="141"/>
      <c r="N58" s="141"/>
      <c r="O58" s="141"/>
      <c r="P58" s="141"/>
      <c r="Q58" s="141"/>
      <c r="R58" s="141"/>
      <c r="S58" s="141"/>
      <c r="T58" s="141"/>
      <c r="U58" s="141" t="s">
        <v>106</v>
      </c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</row>
    <row r="59" spans="1:50" outlineLevel="1" x14ac:dyDescent="0.2">
      <c r="A59" s="165"/>
      <c r="B59" s="167"/>
      <c r="C59" s="173" t="s">
        <v>145</v>
      </c>
      <c r="D59" s="183"/>
      <c r="E59" s="178">
        <v>13.83</v>
      </c>
      <c r="F59" s="302"/>
      <c r="G59" s="145"/>
      <c r="H59" s="208">
        <v>0</v>
      </c>
      <c r="I59" s="202">
        <f t="shared" si="0"/>
        <v>0</v>
      </c>
      <c r="J59" s="143"/>
      <c r="K59" s="143"/>
      <c r="L59" s="141"/>
      <c r="M59" s="141"/>
      <c r="N59" s="141"/>
      <c r="O59" s="141"/>
      <c r="P59" s="141"/>
      <c r="Q59" s="141"/>
      <c r="R59" s="141"/>
      <c r="S59" s="141"/>
      <c r="T59" s="141"/>
      <c r="U59" s="141" t="s">
        <v>108</v>
      </c>
      <c r="V59" s="141">
        <v>0</v>
      </c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</row>
    <row r="60" spans="1:50" outlineLevel="1" x14ac:dyDescent="0.2">
      <c r="A60" s="165"/>
      <c r="B60" s="167"/>
      <c r="C60" s="173" t="s">
        <v>146</v>
      </c>
      <c r="D60" s="183"/>
      <c r="E60" s="178">
        <v>90</v>
      </c>
      <c r="F60" s="302"/>
      <c r="G60" s="145"/>
      <c r="H60" s="208">
        <v>0</v>
      </c>
      <c r="I60" s="202">
        <f t="shared" si="0"/>
        <v>0</v>
      </c>
      <c r="J60" s="143"/>
      <c r="K60" s="143"/>
      <c r="L60" s="141"/>
      <c r="M60" s="141"/>
      <c r="N60" s="141"/>
      <c r="O60" s="141"/>
      <c r="P60" s="141"/>
      <c r="Q60" s="141"/>
      <c r="R60" s="141"/>
      <c r="S60" s="141"/>
      <c r="T60" s="141"/>
      <c r="U60" s="141" t="s">
        <v>108</v>
      </c>
      <c r="V60" s="141">
        <v>0</v>
      </c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</row>
    <row r="61" spans="1:50" outlineLevel="1" x14ac:dyDescent="0.2">
      <c r="A61" s="165"/>
      <c r="B61" s="167"/>
      <c r="C61" s="173" t="s">
        <v>147</v>
      </c>
      <c r="D61" s="183"/>
      <c r="E61" s="178">
        <v>70</v>
      </c>
      <c r="F61" s="302"/>
      <c r="G61" s="145"/>
      <c r="H61" s="208">
        <v>0</v>
      </c>
      <c r="I61" s="202">
        <f t="shared" si="0"/>
        <v>0</v>
      </c>
      <c r="J61" s="143"/>
      <c r="K61" s="143"/>
      <c r="L61" s="141"/>
      <c r="M61" s="141"/>
      <c r="N61" s="141"/>
      <c r="O61" s="141"/>
      <c r="P61" s="141"/>
      <c r="Q61" s="141"/>
      <c r="R61" s="141"/>
      <c r="S61" s="141"/>
      <c r="T61" s="141"/>
      <c r="U61" s="141" t="s">
        <v>108</v>
      </c>
      <c r="V61" s="141">
        <v>0</v>
      </c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</row>
    <row r="62" spans="1:50" outlineLevel="1" x14ac:dyDescent="0.2">
      <c r="A62" s="165">
        <v>21</v>
      </c>
      <c r="B62" s="167" t="s">
        <v>168</v>
      </c>
      <c r="C62" s="172" t="s">
        <v>169</v>
      </c>
      <c r="D62" s="182" t="s">
        <v>127</v>
      </c>
      <c r="E62" s="169">
        <v>173.82999999999998</v>
      </c>
      <c r="F62" s="302"/>
      <c r="G62" s="145">
        <f>ROUND(E62*F62,2)</f>
        <v>0</v>
      </c>
      <c r="H62" s="208" t="s">
        <v>694</v>
      </c>
      <c r="I62" s="202">
        <f t="shared" si="0"/>
        <v>0</v>
      </c>
      <c r="J62" s="143"/>
      <c r="K62" s="143"/>
      <c r="L62" s="141"/>
      <c r="M62" s="141"/>
      <c r="N62" s="141"/>
      <c r="O62" s="141"/>
      <c r="P62" s="141"/>
      <c r="Q62" s="141"/>
      <c r="R62" s="141"/>
      <c r="S62" s="141"/>
      <c r="T62" s="141"/>
      <c r="U62" s="141" t="s">
        <v>106</v>
      </c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</row>
    <row r="63" spans="1:50" outlineLevel="1" x14ac:dyDescent="0.2">
      <c r="A63" s="165"/>
      <c r="B63" s="167"/>
      <c r="C63" s="173" t="s">
        <v>145</v>
      </c>
      <c r="D63" s="183"/>
      <c r="E63" s="178">
        <v>13.83</v>
      </c>
      <c r="F63" s="302"/>
      <c r="G63" s="145"/>
      <c r="H63" s="208">
        <v>0</v>
      </c>
      <c r="I63" s="202">
        <f t="shared" si="0"/>
        <v>0</v>
      </c>
      <c r="J63" s="143"/>
      <c r="K63" s="143"/>
      <c r="L63" s="141"/>
      <c r="M63" s="141"/>
      <c r="N63" s="141"/>
      <c r="O63" s="141"/>
      <c r="P63" s="141"/>
      <c r="Q63" s="141"/>
      <c r="R63" s="141"/>
      <c r="S63" s="141"/>
      <c r="T63" s="141"/>
      <c r="U63" s="141" t="s">
        <v>108</v>
      </c>
      <c r="V63" s="141">
        <v>0</v>
      </c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</row>
    <row r="64" spans="1:50" outlineLevel="1" x14ac:dyDescent="0.2">
      <c r="A64" s="165"/>
      <c r="B64" s="167"/>
      <c r="C64" s="173" t="s">
        <v>146</v>
      </c>
      <c r="D64" s="183"/>
      <c r="E64" s="178">
        <v>90</v>
      </c>
      <c r="F64" s="302"/>
      <c r="G64" s="145"/>
      <c r="H64" s="208">
        <v>0</v>
      </c>
      <c r="I64" s="202">
        <f t="shared" si="0"/>
        <v>0</v>
      </c>
      <c r="J64" s="143"/>
      <c r="K64" s="143"/>
      <c r="L64" s="141"/>
      <c r="M64" s="141"/>
      <c r="N64" s="141"/>
      <c r="O64" s="141"/>
      <c r="P64" s="141"/>
      <c r="Q64" s="141"/>
      <c r="R64" s="141"/>
      <c r="S64" s="141"/>
      <c r="T64" s="141"/>
      <c r="U64" s="141" t="s">
        <v>108</v>
      </c>
      <c r="V64" s="141">
        <v>0</v>
      </c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</row>
    <row r="65" spans="1:50" outlineLevel="1" x14ac:dyDescent="0.2">
      <c r="A65" s="165"/>
      <c r="B65" s="167"/>
      <c r="C65" s="173" t="s">
        <v>147</v>
      </c>
      <c r="D65" s="183"/>
      <c r="E65" s="178">
        <v>70</v>
      </c>
      <c r="F65" s="302"/>
      <c r="G65" s="145"/>
      <c r="H65" s="208">
        <v>0</v>
      </c>
      <c r="I65" s="202">
        <f t="shared" si="0"/>
        <v>0</v>
      </c>
      <c r="J65" s="143"/>
      <c r="K65" s="143"/>
      <c r="L65" s="141"/>
      <c r="M65" s="141"/>
      <c r="N65" s="141"/>
      <c r="O65" s="141"/>
      <c r="P65" s="141"/>
      <c r="Q65" s="141"/>
      <c r="R65" s="141"/>
      <c r="S65" s="141"/>
      <c r="T65" s="141"/>
      <c r="U65" s="141" t="s">
        <v>108</v>
      </c>
      <c r="V65" s="141">
        <v>0</v>
      </c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</row>
    <row r="66" spans="1:50" outlineLevel="1" x14ac:dyDescent="0.2">
      <c r="A66" s="165">
        <v>22</v>
      </c>
      <c r="B66" s="167" t="s">
        <v>170</v>
      </c>
      <c r="C66" s="172" t="s">
        <v>171</v>
      </c>
      <c r="D66" s="182" t="s">
        <v>127</v>
      </c>
      <c r="E66" s="169">
        <v>50</v>
      </c>
      <c r="F66" s="302"/>
      <c r="G66" s="145">
        <f>ROUND(E66*F66,2)</f>
        <v>0</v>
      </c>
      <c r="H66" s="208" t="s">
        <v>694</v>
      </c>
      <c r="I66" s="202">
        <f t="shared" si="0"/>
        <v>0</v>
      </c>
      <c r="J66" s="143"/>
      <c r="K66" s="143"/>
      <c r="L66" s="141"/>
      <c r="M66" s="141"/>
      <c r="N66" s="141"/>
      <c r="O66" s="141"/>
      <c r="P66" s="141"/>
      <c r="Q66" s="141"/>
      <c r="R66" s="141"/>
      <c r="S66" s="141"/>
      <c r="T66" s="141"/>
      <c r="U66" s="141" t="s">
        <v>106</v>
      </c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</row>
    <row r="67" spans="1:50" outlineLevel="1" x14ac:dyDescent="0.2">
      <c r="A67" s="165"/>
      <c r="B67" s="167"/>
      <c r="C67" s="173" t="s">
        <v>172</v>
      </c>
      <c r="D67" s="183"/>
      <c r="E67" s="178">
        <v>50</v>
      </c>
      <c r="F67" s="302"/>
      <c r="G67" s="145"/>
      <c r="H67" s="208">
        <v>0</v>
      </c>
      <c r="I67" s="202">
        <f t="shared" si="0"/>
        <v>0</v>
      </c>
      <c r="J67" s="143"/>
      <c r="K67" s="143"/>
      <c r="L67" s="141"/>
      <c r="M67" s="141"/>
      <c r="N67" s="141"/>
      <c r="O67" s="141"/>
      <c r="P67" s="141"/>
      <c r="Q67" s="141"/>
      <c r="R67" s="141"/>
      <c r="S67" s="141"/>
      <c r="T67" s="141"/>
      <c r="U67" s="141" t="s">
        <v>108</v>
      </c>
      <c r="V67" s="141">
        <v>0</v>
      </c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</row>
    <row r="68" spans="1:50" outlineLevel="1" x14ac:dyDescent="0.2">
      <c r="A68" s="165">
        <v>23</v>
      </c>
      <c r="B68" s="167" t="s">
        <v>173</v>
      </c>
      <c r="C68" s="172" t="s">
        <v>174</v>
      </c>
      <c r="D68" s="182" t="s">
        <v>127</v>
      </c>
      <c r="E68" s="169">
        <v>15</v>
      </c>
      <c r="F68" s="302"/>
      <c r="G68" s="145">
        <f>ROUND(E68*F68,2)</f>
        <v>0</v>
      </c>
      <c r="H68" s="208" t="s">
        <v>694</v>
      </c>
      <c r="I68" s="202">
        <f t="shared" si="0"/>
        <v>0</v>
      </c>
      <c r="J68" s="143"/>
      <c r="K68" s="143"/>
      <c r="L68" s="141"/>
      <c r="M68" s="141"/>
      <c r="N68" s="141"/>
      <c r="O68" s="141"/>
      <c r="P68" s="141"/>
      <c r="Q68" s="141"/>
      <c r="R68" s="141"/>
      <c r="S68" s="141"/>
      <c r="T68" s="141"/>
      <c r="U68" s="141" t="s">
        <v>106</v>
      </c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</row>
    <row r="69" spans="1:50" outlineLevel="1" x14ac:dyDescent="0.2">
      <c r="A69" s="165"/>
      <c r="B69" s="167"/>
      <c r="C69" s="173" t="s">
        <v>175</v>
      </c>
      <c r="D69" s="183"/>
      <c r="E69" s="178">
        <v>15</v>
      </c>
      <c r="F69" s="302"/>
      <c r="G69" s="145"/>
      <c r="H69" s="208">
        <v>0</v>
      </c>
      <c r="I69" s="202">
        <f t="shared" si="0"/>
        <v>0</v>
      </c>
      <c r="J69" s="143"/>
      <c r="K69" s="143"/>
      <c r="L69" s="141"/>
      <c r="M69" s="141"/>
      <c r="N69" s="141"/>
      <c r="O69" s="141"/>
      <c r="P69" s="141"/>
      <c r="Q69" s="141"/>
      <c r="R69" s="141"/>
      <c r="S69" s="141"/>
      <c r="T69" s="141"/>
      <c r="U69" s="141" t="s">
        <v>108</v>
      </c>
      <c r="V69" s="141">
        <v>0</v>
      </c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</row>
    <row r="70" spans="1:50" x14ac:dyDescent="0.2">
      <c r="A70" s="166" t="s">
        <v>101</v>
      </c>
      <c r="B70" s="168" t="s">
        <v>55</v>
      </c>
      <c r="C70" s="174" t="s">
        <v>56</v>
      </c>
      <c r="D70" s="184"/>
      <c r="E70" s="170"/>
      <c r="F70" s="303"/>
      <c r="G70" s="146">
        <f>SUMIF(U71:U83,"&lt;&gt;NOR",G71:G83)</f>
        <v>0</v>
      </c>
      <c r="H70" s="209"/>
      <c r="I70" s="203">
        <f t="shared" si="0"/>
        <v>0</v>
      </c>
      <c r="J70" s="144"/>
      <c r="K70" s="144"/>
      <c r="L70" s="141"/>
      <c r="U70" t="s">
        <v>102</v>
      </c>
    </row>
    <row r="71" spans="1:50" outlineLevel="1" x14ac:dyDescent="0.2">
      <c r="A71" s="165">
        <v>24</v>
      </c>
      <c r="B71" s="167" t="s">
        <v>176</v>
      </c>
      <c r="C71" s="172" t="s">
        <v>177</v>
      </c>
      <c r="D71" s="182" t="s">
        <v>114</v>
      </c>
      <c r="E71" s="169">
        <v>34.33</v>
      </c>
      <c r="F71" s="302"/>
      <c r="G71" s="145">
        <f>ROUND(E71*F71,2)</f>
        <v>0</v>
      </c>
      <c r="H71" s="208" t="s">
        <v>694</v>
      </c>
      <c r="I71" s="202">
        <f t="shared" si="0"/>
        <v>0</v>
      </c>
      <c r="J71" s="143"/>
      <c r="K71" s="143"/>
      <c r="L71" s="141"/>
      <c r="M71" s="141"/>
      <c r="N71" s="141"/>
      <c r="O71" s="141"/>
      <c r="P71" s="141"/>
      <c r="Q71" s="141"/>
      <c r="R71" s="141"/>
      <c r="S71" s="141"/>
      <c r="T71" s="141"/>
      <c r="U71" s="141" t="s">
        <v>106</v>
      </c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</row>
    <row r="72" spans="1:50" outlineLevel="1" x14ac:dyDescent="0.2">
      <c r="A72" s="165"/>
      <c r="B72" s="167"/>
      <c r="C72" s="173" t="s">
        <v>178</v>
      </c>
      <c r="D72" s="183"/>
      <c r="E72" s="178">
        <v>34.33</v>
      </c>
      <c r="F72" s="302"/>
      <c r="G72" s="145"/>
      <c r="H72" s="208">
        <v>0</v>
      </c>
      <c r="I72" s="202">
        <f t="shared" si="0"/>
        <v>0</v>
      </c>
      <c r="J72" s="143"/>
      <c r="K72" s="143"/>
      <c r="L72" s="141"/>
      <c r="M72" s="141"/>
      <c r="N72" s="141"/>
      <c r="O72" s="141"/>
      <c r="P72" s="141"/>
      <c r="Q72" s="141"/>
      <c r="R72" s="141"/>
      <c r="S72" s="141"/>
      <c r="T72" s="141"/>
      <c r="U72" s="141" t="s">
        <v>108</v>
      </c>
      <c r="V72" s="141">
        <v>0</v>
      </c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</row>
    <row r="73" spans="1:50" outlineLevel="1" x14ac:dyDescent="0.2">
      <c r="A73" s="165">
        <v>25</v>
      </c>
      <c r="B73" s="167" t="s">
        <v>179</v>
      </c>
      <c r="C73" s="172" t="s">
        <v>180</v>
      </c>
      <c r="D73" s="182" t="s">
        <v>114</v>
      </c>
      <c r="E73" s="169">
        <v>27</v>
      </c>
      <c r="F73" s="302"/>
      <c r="G73" s="145">
        <f>ROUND(E73*F73,2)</f>
        <v>0</v>
      </c>
      <c r="H73" s="208" t="s">
        <v>694</v>
      </c>
      <c r="I73" s="202">
        <f t="shared" ref="I73:I136" si="1">G73</f>
        <v>0</v>
      </c>
      <c r="J73" s="143"/>
      <c r="K73" s="143"/>
      <c r="L73" s="141"/>
      <c r="M73" s="141"/>
      <c r="N73" s="141"/>
      <c r="O73" s="141"/>
      <c r="P73" s="141"/>
      <c r="Q73" s="141"/>
      <c r="R73" s="141"/>
      <c r="S73" s="141"/>
      <c r="T73" s="141"/>
      <c r="U73" s="141" t="s">
        <v>106</v>
      </c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</row>
    <row r="74" spans="1:50" outlineLevel="1" x14ac:dyDescent="0.2">
      <c r="A74" s="165"/>
      <c r="B74" s="167"/>
      <c r="C74" s="173" t="s">
        <v>181</v>
      </c>
      <c r="D74" s="183"/>
      <c r="E74" s="178">
        <v>27</v>
      </c>
      <c r="F74" s="302"/>
      <c r="G74" s="145"/>
      <c r="H74" s="208">
        <v>0</v>
      </c>
      <c r="I74" s="202">
        <f t="shared" si="1"/>
        <v>0</v>
      </c>
      <c r="J74" s="143"/>
      <c r="K74" s="143"/>
      <c r="L74" s="141"/>
      <c r="M74" s="141"/>
      <c r="N74" s="141"/>
      <c r="O74" s="141"/>
      <c r="P74" s="141"/>
      <c r="Q74" s="141"/>
      <c r="R74" s="141"/>
      <c r="S74" s="141"/>
      <c r="T74" s="141"/>
      <c r="U74" s="141" t="s">
        <v>108</v>
      </c>
      <c r="V74" s="141">
        <v>0</v>
      </c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</row>
    <row r="75" spans="1:50" outlineLevel="1" x14ac:dyDescent="0.2">
      <c r="A75" s="165">
        <v>26</v>
      </c>
      <c r="B75" s="167" t="s">
        <v>182</v>
      </c>
      <c r="C75" s="172" t="s">
        <v>183</v>
      </c>
      <c r="D75" s="182" t="s">
        <v>114</v>
      </c>
      <c r="E75" s="169">
        <v>19.900000000000002</v>
      </c>
      <c r="F75" s="302"/>
      <c r="G75" s="145">
        <f>ROUND(E75*F75,2)</f>
        <v>0</v>
      </c>
      <c r="H75" s="208" t="s">
        <v>694</v>
      </c>
      <c r="I75" s="202">
        <f t="shared" si="1"/>
        <v>0</v>
      </c>
      <c r="J75" s="143"/>
      <c r="K75" s="143"/>
      <c r="L75" s="141"/>
      <c r="M75" s="141"/>
      <c r="N75" s="141"/>
      <c r="O75" s="141"/>
      <c r="P75" s="141"/>
      <c r="Q75" s="141"/>
      <c r="R75" s="141"/>
      <c r="S75" s="141"/>
      <c r="T75" s="141"/>
      <c r="U75" s="141" t="s">
        <v>106</v>
      </c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</row>
    <row r="76" spans="1:50" outlineLevel="1" x14ac:dyDescent="0.2">
      <c r="A76" s="165"/>
      <c r="B76" s="167"/>
      <c r="C76" s="173" t="s">
        <v>184</v>
      </c>
      <c r="D76" s="183"/>
      <c r="E76" s="178">
        <v>19.899999999999999</v>
      </c>
      <c r="F76" s="302"/>
      <c r="G76" s="145"/>
      <c r="H76" s="208">
        <v>0</v>
      </c>
      <c r="I76" s="202">
        <f t="shared" si="1"/>
        <v>0</v>
      </c>
      <c r="J76" s="143"/>
      <c r="K76" s="143"/>
      <c r="L76" s="141"/>
      <c r="M76" s="141"/>
      <c r="N76" s="141"/>
      <c r="O76" s="141"/>
      <c r="P76" s="141"/>
      <c r="Q76" s="141"/>
      <c r="R76" s="141"/>
      <c r="S76" s="141"/>
      <c r="T76" s="141"/>
      <c r="U76" s="141" t="s">
        <v>108</v>
      </c>
      <c r="V76" s="141">
        <v>0</v>
      </c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</row>
    <row r="77" spans="1:50" outlineLevel="1" x14ac:dyDescent="0.2">
      <c r="A77" s="165">
        <v>27</v>
      </c>
      <c r="B77" s="167" t="s">
        <v>185</v>
      </c>
      <c r="C77" s="172" t="s">
        <v>186</v>
      </c>
      <c r="D77" s="182" t="s">
        <v>114</v>
      </c>
      <c r="E77" s="169">
        <v>5.8</v>
      </c>
      <c r="F77" s="302"/>
      <c r="G77" s="145">
        <f>ROUND(E77*F77,2)</f>
        <v>0</v>
      </c>
      <c r="H77" s="208" t="s">
        <v>694</v>
      </c>
      <c r="I77" s="202">
        <f t="shared" si="1"/>
        <v>0</v>
      </c>
      <c r="J77" s="143"/>
      <c r="K77" s="143"/>
      <c r="L77" s="141"/>
      <c r="M77" s="141"/>
      <c r="N77" s="141"/>
      <c r="O77" s="141"/>
      <c r="P77" s="141"/>
      <c r="Q77" s="141"/>
      <c r="R77" s="141"/>
      <c r="S77" s="141"/>
      <c r="T77" s="141"/>
      <c r="U77" s="141" t="s">
        <v>106</v>
      </c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</row>
    <row r="78" spans="1:50" outlineLevel="1" x14ac:dyDescent="0.2">
      <c r="A78" s="165"/>
      <c r="B78" s="167"/>
      <c r="C78" s="173" t="s">
        <v>187</v>
      </c>
      <c r="D78" s="183"/>
      <c r="E78" s="178">
        <v>5.8</v>
      </c>
      <c r="F78" s="302"/>
      <c r="G78" s="145"/>
      <c r="H78" s="208">
        <v>0</v>
      </c>
      <c r="I78" s="202">
        <f t="shared" si="1"/>
        <v>0</v>
      </c>
      <c r="J78" s="143"/>
      <c r="K78" s="143"/>
      <c r="L78" s="141"/>
      <c r="M78" s="141"/>
      <c r="N78" s="141"/>
      <c r="O78" s="141"/>
      <c r="P78" s="141"/>
      <c r="Q78" s="141"/>
      <c r="R78" s="141"/>
      <c r="S78" s="141"/>
      <c r="T78" s="141"/>
      <c r="U78" s="141" t="s">
        <v>108</v>
      </c>
      <c r="V78" s="141">
        <v>0</v>
      </c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</row>
    <row r="79" spans="1:50" outlineLevel="1" x14ac:dyDescent="0.2">
      <c r="A79" s="165">
        <v>28</v>
      </c>
      <c r="B79" s="167" t="s">
        <v>188</v>
      </c>
      <c r="C79" s="172" t="s">
        <v>189</v>
      </c>
      <c r="D79" s="182" t="s">
        <v>114</v>
      </c>
      <c r="E79" s="169">
        <v>8.6300000000000008</v>
      </c>
      <c r="F79" s="302"/>
      <c r="G79" s="145">
        <f>ROUND(E79*F79,2)</f>
        <v>0</v>
      </c>
      <c r="H79" s="208" t="s">
        <v>694</v>
      </c>
      <c r="I79" s="202">
        <f t="shared" si="1"/>
        <v>0</v>
      </c>
      <c r="J79" s="143"/>
      <c r="K79" s="143"/>
      <c r="L79" s="141"/>
      <c r="M79" s="141"/>
      <c r="N79" s="141"/>
      <c r="O79" s="141"/>
      <c r="P79" s="141"/>
      <c r="Q79" s="141"/>
      <c r="R79" s="141"/>
      <c r="S79" s="141"/>
      <c r="T79" s="141"/>
      <c r="U79" s="141" t="s">
        <v>106</v>
      </c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</row>
    <row r="80" spans="1:50" outlineLevel="1" x14ac:dyDescent="0.2">
      <c r="A80" s="165"/>
      <c r="B80" s="167"/>
      <c r="C80" s="173" t="s">
        <v>190</v>
      </c>
      <c r="D80" s="183"/>
      <c r="E80" s="178">
        <v>8.6300000000000008</v>
      </c>
      <c r="F80" s="302"/>
      <c r="G80" s="145"/>
      <c r="H80" s="208">
        <v>0</v>
      </c>
      <c r="I80" s="202">
        <f t="shared" si="1"/>
        <v>0</v>
      </c>
      <c r="J80" s="143"/>
      <c r="K80" s="143"/>
      <c r="L80" s="141"/>
      <c r="M80" s="141"/>
      <c r="N80" s="141"/>
      <c r="O80" s="141"/>
      <c r="P80" s="141"/>
      <c r="Q80" s="141"/>
      <c r="R80" s="141"/>
      <c r="S80" s="141"/>
      <c r="T80" s="141"/>
      <c r="U80" s="141" t="s">
        <v>108</v>
      </c>
      <c r="V80" s="141">
        <v>0</v>
      </c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</row>
    <row r="81" spans="1:50" outlineLevel="1" x14ac:dyDescent="0.2">
      <c r="A81" s="165">
        <v>29</v>
      </c>
      <c r="B81" s="167" t="s">
        <v>191</v>
      </c>
      <c r="C81" s="172" t="s">
        <v>192</v>
      </c>
      <c r="D81" s="182" t="s">
        <v>114</v>
      </c>
      <c r="E81" s="169">
        <v>61.33</v>
      </c>
      <c r="F81" s="302"/>
      <c r="G81" s="145">
        <f>ROUND(E81*F81,2)</f>
        <v>0</v>
      </c>
      <c r="H81" s="208" t="s">
        <v>694</v>
      </c>
      <c r="I81" s="202">
        <f t="shared" si="1"/>
        <v>0</v>
      </c>
      <c r="J81" s="143"/>
      <c r="K81" s="143"/>
      <c r="L81" s="141"/>
      <c r="M81" s="141"/>
      <c r="N81" s="141"/>
      <c r="O81" s="141"/>
      <c r="P81" s="141"/>
      <c r="Q81" s="141"/>
      <c r="R81" s="141"/>
      <c r="S81" s="141"/>
      <c r="T81" s="141"/>
      <c r="U81" s="141" t="s">
        <v>106</v>
      </c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</row>
    <row r="82" spans="1:50" outlineLevel="1" x14ac:dyDescent="0.2">
      <c r="A82" s="165"/>
      <c r="B82" s="167"/>
      <c r="C82" s="173" t="s">
        <v>178</v>
      </c>
      <c r="D82" s="183"/>
      <c r="E82" s="178">
        <v>34.33</v>
      </c>
      <c r="F82" s="302"/>
      <c r="G82" s="145"/>
      <c r="H82" s="208">
        <v>0</v>
      </c>
      <c r="I82" s="202">
        <f t="shared" si="1"/>
        <v>0</v>
      </c>
      <c r="J82" s="143"/>
      <c r="K82" s="143"/>
      <c r="L82" s="141"/>
      <c r="M82" s="141"/>
      <c r="N82" s="141"/>
      <c r="O82" s="141"/>
      <c r="P82" s="141"/>
      <c r="Q82" s="141"/>
      <c r="R82" s="141"/>
      <c r="S82" s="141"/>
      <c r="T82" s="141"/>
      <c r="U82" s="141" t="s">
        <v>108</v>
      </c>
      <c r="V82" s="141">
        <v>0</v>
      </c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</row>
    <row r="83" spans="1:50" outlineLevel="1" x14ac:dyDescent="0.2">
      <c r="A83" s="165"/>
      <c r="B83" s="167"/>
      <c r="C83" s="173" t="s">
        <v>181</v>
      </c>
      <c r="D83" s="183"/>
      <c r="E83" s="178">
        <v>27</v>
      </c>
      <c r="F83" s="302"/>
      <c r="G83" s="145"/>
      <c r="H83" s="208">
        <v>0</v>
      </c>
      <c r="I83" s="202">
        <f t="shared" si="1"/>
        <v>0</v>
      </c>
      <c r="J83" s="143"/>
      <c r="K83" s="143"/>
      <c r="L83" s="141"/>
      <c r="M83" s="141"/>
      <c r="N83" s="141"/>
      <c r="O83" s="141"/>
      <c r="P83" s="141"/>
      <c r="Q83" s="141"/>
      <c r="R83" s="141"/>
      <c r="S83" s="141"/>
      <c r="T83" s="141"/>
      <c r="U83" s="141" t="s">
        <v>108</v>
      </c>
      <c r="V83" s="141">
        <v>0</v>
      </c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</row>
    <row r="84" spans="1:50" x14ac:dyDescent="0.2">
      <c r="A84" s="166" t="s">
        <v>101</v>
      </c>
      <c r="B84" s="168" t="s">
        <v>57</v>
      </c>
      <c r="C84" s="174" t="s">
        <v>58</v>
      </c>
      <c r="D84" s="184"/>
      <c r="E84" s="170"/>
      <c r="F84" s="303"/>
      <c r="G84" s="146">
        <f>SUMIF(U85:U87,"&lt;&gt;NOR",G85:G87)</f>
        <v>0</v>
      </c>
      <c r="H84" s="209"/>
      <c r="I84" s="203">
        <f t="shared" si="1"/>
        <v>0</v>
      </c>
      <c r="J84" s="144"/>
      <c r="K84" s="144"/>
      <c r="L84" s="141"/>
      <c r="U84" t="s">
        <v>102</v>
      </c>
    </row>
    <row r="85" spans="1:50" outlineLevel="1" x14ac:dyDescent="0.2">
      <c r="A85" s="165">
        <v>30</v>
      </c>
      <c r="B85" s="167" t="s">
        <v>193</v>
      </c>
      <c r="C85" s="172" t="s">
        <v>194</v>
      </c>
      <c r="D85" s="182" t="s">
        <v>114</v>
      </c>
      <c r="E85" s="169">
        <v>49.5</v>
      </c>
      <c r="F85" s="302"/>
      <c r="G85" s="145">
        <f>ROUND(E85*F85,2)</f>
        <v>0</v>
      </c>
      <c r="H85" s="208" t="s">
        <v>694</v>
      </c>
      <c r="I85" s="202">
        <f t="shared" si="1"/>
        <v>0</v>
      </c>
      <c r="J85" s="143"/>
      <c r="K85" s="143"/>
      <c r="L85" s="141"/>
      <c r="M85" s="141"/>
      <c r="N85" s="141"/>
      <c r="O85" s="141"/>
      <c r="P85" s="141"/>
      <c r="Q85" s="141"/>
      <c r="R85" s="141"/>
      <c r="S85" s="141"/>
      <c r="T85" s="141"/>
      <c r="U85" s="141" t="s">
        <v>106</v>
      </c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</row>
    <row r="86" spans="1:50" outlineLevel="1" x14ac:dyDescent="0.2">
      <c r="A86" s="165"/>
      <c r="B86" s="167"/>
      <c r="C86" s="173" t="s">
        <v>195</v>
      </c>
      <c r="D86" s="183"/>
      <c r="E86" s="178">
        <v>34.28</v>
      </c>
      <c r="F86" s="302"/>
      <c r="G86" s="145"/>
      <c r="H86" s="208">
        <v>0</v>
      </c>
      <c r="I86" s="202">
        <f t="shared" si="1"/>
        <v>0</v>
      </c>
      <c r="J86" s="143"/>
      <c r="K86" s="143"/>
      <c r="L86" s="141"/>
      <c r="M86" s="141"/>
      <c r="N86" s="141"/>
      <c r="O86" s="141"/>
      <c r="P86" s="141"/>
      <c r="Q86" s="141"/>
      <c r="R86" s="141"/>
      <c r="S86" s="141"/>
      <c r="T86" s="141"/>
      <c r="U86" s="141" t="s">
        <v>108</v>
      </c>
      <c r="V86" s="141">
        <v>0</v>
      </c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</row>
    <row r="87" spans="1:50" outlineLevel="1" x14ac:dyDescent="0.2">
      <c r="A87" s="165"/>
      <c r="B87" s="167"/>
      <c r="C87" s="173" t="s">
        <v>196</v>
      </c>
      <c r="D87" s="183"/>
      <c r="E87" s="178">
        <v>15.22</v>
      </c>
      <c r="F87" s="302"/>
      <c r="G87" s="145"/>
      <c r="H87" s="208">
        <v>0</v>
      </c>
      <c r="I87" s="202">
        <f t="shared" si="1"/>
        <v>0</v>
      </c>
      <c r="J87" s="143"/>
      <c r="K87" s="143"/>
      <c r="L87" s="141"/>
      <c r="M87" s="141"/>
      <c r="N87" s="141"/>
      <c r="O87" s="141"/>
      <c r="P87" s="141"/>
      <c r="Q87" s="141"/>
      <c r="R87" s="141"/>
      <c r="S87" s="141"/>
      <c r="T87" s="141"/>
      <c r="U87" s="141" t="s">
        <v>108</v>
      </c>
      <c r="V87" s="141">
        <v>0</v>
      </c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</row>
    <row r="88" spans="1:50" x14ac:dyDescent="0.2">
      <c r="A88" s="166" t="s">
        <v>101</v>
      </c>
      <c r="B88" s="168" t="s">
        <v>59</v>
      </c>
      <c r="C88" s="174" t="s">
        <v>60</v>
      </c>
      <c r="D88" s="184"/>
      <c r="E88" s="170"/>
      <c r="F88" s="303"/>
      <c r="G88" s="146">
        <f>SUMIF(U89:U93,"&lt;&gt;NOR",G89:G93)</f>
        <v>0</v>
      </c>
      <c r="H88" s="209"/>
      <c r="I88" s="203">
        <f t="shared" si="1"/>
        <v>0</v>
      </c>
      <c r="J88" s="144"/>
      <c r="K88" s="144"/>
      <c r="L88" s="141"/>
      <c r="U88" t="s">
        <v>102</v>
      </c>
    </row>
    <row r="89" spans="1:50" outlineLevel="1" x14ac:dyDescent="0.2">
      <c r="A89" s="165">
        <v>31</v>
      </c>
      <c r="B89" s="167" t="s">
        <v>197</v>
      </c>
      <c r="C89" s="172" t="s">
        <v>198</v>
      </c>
      <c r="D89" s="182" t="s">
        <v>114</v>
      </c>
      <c r="E89" s="169">
        <v>49.5</v>
      </c>
      <c r="F89" s="302"/>
      <c r="G89" s="145">
        <f>ROUND(E89*F89,2)</f>
        <v>0</v>
      </c>
      <c r="H89" s="208" t="s">
        <v>694</v>
      </c>
      <c r="I89" s="202">
        <f t="shared" si="1"/>
        <v>0</v>
      </c>
      <c r="J89" s="143"/>
      <c r="K89" s="143"/>
      <c r="L89" s="141"/>
      <c r="M89" s="141"/>
      <c r="N89" s="141"/>
      <c r="O89" s="141"/>
      <c r="P89" s="141"/>
      <c r="Q89" s="141"/>
      <c r="R89" s="141"/>
      <c r="S89" s="141"/>
      <c r="T89" s="141"/>
      <c r="U89" s="141" t="s">
        <v>106</v>
      </c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</row>
    <row r="90" spans="1:50" outlineLevel="1" x14ac:dyDescent="0.2">
      <c r="A90" s="165"/>
      <c r="B90" s="167"/>
      <c r="C90" s="173" t="s">
        <v>195</v>
      </c>
      <c r="D90" s="183"/>
      <c r="E90" s="178">
        <v>34.28</v>
      </c>
      <c r="F90" s="302"/>
      <c r="G90" s="145"/>
      <c r="H90" s="208">
        <v>0</v>
      </c>
      <c r="I90" s="202">
        <f t="shared" si="1"/>
        <v>0</v>
      </c>
      <c r="J90" s="143"/>
      <c r="K90" s="143"/>
      <c r="L90" s="141"/>
      <c r="M90" s="141"/>
      <c r="N90" s="141"/>
      <c r="O90" s="141"/>
      <c r="P90" s="141"/>
      <c r="Q90" s="141"/>
      <c r="R90" s="141"/>
      <c r="S90" s="141"/>
      <c r="T90" s="141"/>
      <c r="U90" s="141" t="s">
        <v>108</v>
      </c>
      <c r="V90" s="141">
        <v>0</v>
      </c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</row>
    <row r="91" spans="1:50" outlineLevel="1" x14ac:dyDescent="0.2">
      <c r="A91" s="165"/>
      <c r="B91" s="167"/>
      <c r="C91" s="173" t="s">
        <v>196</v>
      </c>
      <c r="D91" s="183"/>
      <c r="E91" s="178">
        <v>15.22</v>
      </c>
      <c r="F91" s="302"/>
      <c r="G91" s="145"/>
      <c r="H91" s="208">
        <v>0</v>
      </c>
      <c r="I91" s="202">
        <f t="shared" si="1"/>
        <v>0</v>
      </c>
      <c r="J91" s="143"/>
      <c r="K91" s="143"/>
      <c r="L91" s="141"/>
      <c r="M91" s="141"/>
      <c r="N91" s="141"/>
      <c r="O91" s="141"/>
      <c r="P91" s="141"/>
      <c r="Q91" s="141"/>
      <c r="R91" s="141"/>
      <c r="S91" s="141"/>
      <c r="T91" s="141"/>
      <c r="U91" s="141" t="s">
        <v>108</v>
      </c>
      <c r="V91" s="141">
        <v>0</v>
      </c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</row>
    <row r="92" spans="1:50" outlineLevel="1" x14ac:dyDescent="0.2">
      <c r="A92" s="165">
        <v>32</v>
      </c>
      <c r="B92" s="167" t="s">
        <v>199</v>
      </c>
      <c r="C92" s="172" t="s">
        <v>200</v>
      </c>
      <c r="D92" s="182" t="s">
        <v>105</v>
      </c>
      <c r="E92" s="169">
        <v>11</v>
      </c>
      <c r="F92" s="302"/>
      <c r="G92" s="145">
        <f>ROUND(E92*F92,2)</f>
        <v>0</v>
      </c>
      <c r="H92" s="208" t="s">
        <v>693</v>
      </c>
      <c r="I92" s="202">
        <f t="shared" si="1"/>
        <v>0</v>
      </c>
      <c r="J92" s="143"/>
      <c r="K92" s="143"/>
      <c r="L92" s="141"/>
      <c r="M92" s="141"/>
      <c r="N92" s="141"/>
      <c r="O92" s="141"/>
      <c r="P92" s="141"/>
      <c r="Q92" s="141"/>
      <c r="R92" s="141"/>
      <c r="S92" s="141"/>
      <c r="T92" s="141"/>
      <c r="U92" s="141" t="s">
        <v>106</v>
      </c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</row>
    <row r="93" spans="1:50" outlineLevel="1" x14ac:dyDescent="0.2">
      <c r="A93" s="165"/>
      <c r="B93" s="167"/>
      <c r="C93" s="173" t="s">
        <v>201</v>
      </c>
      <c r="D93" s="183"/>
      <c r="E93" s="178">
        <v>11</v>
      </c>
      <c r="F93" s="302"/>
      <c r="G93" s="145"/>
      <c r="H93" s="208">
        <v>0</v>
      </c>
      <c r="I93" s="202">
        <f t="shared" si="1"/>
        <v>0</v>
      </c>
      <c r="J93" s="143"/>
      <c r="K93" s="143"/>
      <c r="L93" s="141"/>
      <c r="M93" s="141"/>
      <c r="N93" s="141"/>
      <c r="O93" s="141"/>
      <c r="P93" s="141"/>
      <c r="Q93" s="141"/>
      <c r="R93" s="141"/>
      <c r="S93" s="141"/>
      <c r="T93" s="141"/>
      <c r="U93" s="141" t="s">
        <v>108</v>
      </c>
      <c r="V93" s="141">
        <v>0</v>
      </c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</row>
    <row r="94" spans="1:50" x14ac:dyDescent="0.2">
      <c r="A94" s="166" t="s">
        <v>101</v>
      </c>
      <c r="B94" s="168" t="s">
        <v>61</v>
      </c>
      <c r="C94" s="174" t="s">
        <v>62</v>
      </c>
      <c r="D94" s="184"/>
      <c r="E94" s="170"/>
      <c r="F94" s="303"/>
      <c r="G94" s="146">
        <f>SUMIF(U95:U190,"&lt;&gt;NOR",G95:G190)</f>
        <v>0</v>
      </c>
      <c r="H94" s="209"/>
      <c r="I94" s="203">
        <f t="shared" si="1"/>
        <v>0</v>
      </c>
      <c r="J94" s="144"/>
      <c r="K94" s="144"/>
      <c r="L94" s="141"/>
      <c r="U94" t="s">
        <v>102</v>
      </c>
    </row>
    <row r="95" spans="1:50" outlineLevel="1" x14ac:dyDescent="0.2">
      <c r="A95" s="165">
        <v>33</v>
      </c>
      <c r="B95" s="167" t="s">
        <v>202</v>
      </c>
      <c r="C95" s="172" t="s">
        <v>203</v>
      </c>
      <c r="D95" s="182" t="s">
        <v>114</v>
      </c>
      <c r="E95" s="169">
        <v>56.21</v>
      </c>
      <c r="F95" s="302"/>
      <c r="G95" s="145">
        <f>ROUND(E95*F95,2)</f>
        <v>0</v>
      </c>
      <c r="H95" s="208" t="s">
        <v>694</v>
      </c>
      <c r="I95" s="202">
        <f t="shared" si="1"/>
        <v>0</v>
      </c>
      <c r="J95" s="143"/>
      <c r="K95" s="143"/>
      <c r="L95" s="141"/>
      <c r="M95" s="141"/>
      <c r="N95" s="141"/>
      <c r="O95" s="141"/>
      <c r="P95" s="141"/>
      <c r="Q95" s="141"/>
      <c r="R95" s="141"/>
      <c r="S95" s="141"/>
      <c r="T95" s="141"/>
      <c r="U95" s="141" t="s">
        <v>106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</row>
    <row r="96" spans="1:50" outlineLevel="1" x14ac:dyDescent="0.2">
      <c r="A96" s="165"/>
      <c r="B96" s="167"/>
      <c r="C96" s="173" t="s">
        <v>204</v>
      </c>
      <c r="D96" s="183"/>
      <c r="E96" s="178">
        <v>56.21</v>
      </c>
      <c r="F96" s="302"/>
      <c r="G96" s="145"/>
      <c r="H96" s="208">
        <v>0</v>
      </c>
      <c r="I96" s="202">
        <f t="shared" si="1"/>
        <v>0</v>
      </c>
      <c r="J96" s="143"/>
      <c r="K96" s="143"/>
      <c r="L96" s="141"/>
      <c r="M96" s="141"/>
      <c r="N96" s="141"/>
      <c r="O96" s="141"/>
      <c r="P96" s="141"/>
      <c r="Q96" s="141"/>
      <c r="R96" s="141"/>
      <c r="S96" s="141"/>
      <c r="T96" s="141"/>
      <c r="U96" s="141" t="s">
        <v>108</v>
      </c>
      <c r="V96" s="141">
        <v>0</v>
      </c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</row>
    <row r="97" spans="1:50" outlineLevel="1" x14ac:dyDescent="0.2">
      <c r="A97" s="165">
        <v>34</v>
      </c>
      <c r="B97" s="167" t="s">
        <v>205</v>
      </c>
      <c r="C97" s="172" t="s">
        <v>206</v>
      </c>
      <c r="D97" s="182" t="s">
        <v>127</v>
      </c>
      <c r="E97" s="169">
        <v>52.6</v>
      </c>
      <c r="F97" s="302"/>
      <c r="G97" s="145">
        <f>ROUND(E97*F97,2)</f>
        <v>0</v>
      </c>
      <c r="H97" s="208" t="s">
        <v>694</v>
      </c>
      <c r="I97" s="202">
        <f t="shared" si="1"/>
        <v>0</v>
      </c>
      <c r="J97" s="143"/>
      <c r="K97" s="143"/>
      <c r="L97" s="141"/>
      <c r="M97" s="141"/>
      <c r="N97" s="141"/>
      <c r="O97" s="141"/>
      <c r="P97" s="141"/>
      <c r="Q97" s="141"/>
      <c r="R97" s="141"/>
      <c r="S97" s="141"/>
      <c r="T97" s="141"/>
      <c r="U97" s="141" t="s">
        <v>106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</row>
    <row r="98" spans="1:50" outlineLevel="1" x14ac:dyDescent="0.2">
      <c r="A98" s="165"/>
      <c r="B98" s="167"/>
      <c r="C98" s="173" t="s">
        <v>207</v>
      </c>
      <c r="D98" s="183"/>
      <c r="E98" s="178">
        <v>52.6</v>
      </c>
      <c r="F98" s="302"/>
      <c r="G98" s="145"/>
      <c r="H98" s="208">
        <v>0</v>
      </c>
      <c r="I98" s="202">
        <f t="shared" si="1"/>
        <v>0</v>
      </c>
      <c r="J98" s="143"/>
      <c r="K98" s="143"/>
      <c r="L98" s="141"/>
      <c r="M98" s="141"/>
      <c r="N98" s="141"/>
      <c r="O98" s="141"/>
      <c r="P98" s="141"/>
      <c r="Q98" s="141"/>
      <c r="R98" s="141"/>
      <c r="S98" s="141"/>
      <c r="T98" s="141"/>
      <c r="U98" s="141" t="s">
        <v>108</v>
      </c>
      <c r="V98" s="141">
        <v>0</v>
      </c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</row>
    <row r="99" spans="1:50" ht="22.5" outlineLevel="1" x14ac:dyDescent="0.2">
      <c r="A99" s="165">
        <v>35</v>
      </c>
      <c r="B99" s="167" t="s">
        <v>208</v>
      </c>
      <c r="C99" s="172" t="s">
        <v>209</v>
      </c>
      <c r="D99" s="182" t="s">
        <v>114</v>
      </c>
      <c r="E99" s="169">
        <v>1</v>
      </c>
      <c r="F99" s="302"/>
      <c r="G99" s="145">
        <f>ROUND(E99*F99,2)</f>
        <v>0</v>
      </c>
      <c r="H99" s="208" t="s">
        <v>694</v>
      </c>
      <c r="I99" s="202">
        <f t="shared" si="1"/>
        <v>0</v>
      </c>
      <c r="J99" s="143"/>
      <c r="K99" s="143"/>
      <c r="L99" s="141"/>
      <c r="M99" s="141"/>
      <c r="N99" s="141"/>
      <c r="O99" s="141"/>
      <c r="P99" s="141"/>
      <c r="Q99" s="141"/>
      <c r="R99" s="141"/>
      <c r="S99" s="141"/>
      <c r="T99" s="141"/>
      <c r="U99" s="141" t="s">
        <v>106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</row>
    <row r="100" spans="1:50" outlineLevel="1" x14ac:dyDescent="0.2">
      <c r="A100" s="165"/>
      <c r="B100" s="167"/>
      <c r="C100" s="173" t="s">
        <v>210</v>
      </c>
      <c r="D100" s="183"/>
      <c r="E100" s="178">
        <v>1</v>
      </c>
      <c r="F100" s="302"/>
      <c r="G100" s="145"/>
      <c r="H100" s="208">
        <v>0</v>
      </c>
      <c r="I100" s="202">
        <f t="shared" si="1"/>
        <v>0</v>
      </c>
      <c r="J100" s="143"/>
      <c r="K100" s="143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 t="s">
        <v>108</v>
      </c>
      <c r="V100" s="141">
        <v>0</v>
      </c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</row>
    <row r="101" spans="1:50" outlineLevel="1" x14ac:dyDescent="0.2">
      <c r="A101" s="165">
        <v>36</v>
      </c>
      <c r="B101" s="167" t="s">
        <v>211</v>
      </c>
      <c r="C101" s="172" t="s">
        <v>212</v>
      </c>
      <c r="D101" s="182" t="s">
        <v>114</v>
      </c>
      <c r="E101" s="169">
        <v>187.58</v>
      </c>
      <c r="F101" s="302"/>
      <c r="G101" s="145">
        <f>ROUND(E101*F101,2)</f>
        <v>0</v>
      </c>
      <c r="H101" s="208" t="s">
        <v>694</v>
      </c>
      <c r="I101" s="202">
        <f t="shared" si="1"/>
        <v>0</v>
      </c>
      <c r="J101" s="143"/>
      <c r="K101" s="143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 t="s">
        <v>213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</row>
    <row r="102" spans="1:50" outlineLevel="1" x14ac:dyDescent="0.2">
      <c r="A102" s="165"/>
      <c r="B102" s="167"/>
      <c r="C102" s="173" t="s">
        <v>214</v>
      </c>
      <c r="D102" s="183"/>
      <c r="E102" s="178">
        <v>33.53</v>
      </c>
      <c r="F102" s="302"/>
      <c r="G102" s="145"/>
      <c r="H102" s="208">
        <v>0</v>
      </c>
      <c r="I102" s="202">
        <f t="shared" si="1"/>
        <v>0</v>
      </c>
      <c r="J102" s="143"/>
      <c r="K102" s="143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 t="s">
        <v>108</v>
      </c>
      <c r="V102" s="141">
        <v>0</v>
      </c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</row>
    <row r="103" spans="1:50" outlineLevel="1" x14ac:dyDescent="0.2">
      <c r="A103" s="165"/>
      <c r="B103" s="167"/>
      <c r="C103" s="173" t="s">
        <v>215</v>
      </c>
      <c r="D103" s="183"/>
      <c r="E103" s="178">
        <v>154.05000000000001</v>
      </c>
      <c r="F103" s="302"/>
      <c r="G103" s="145"/>
      <c r="H103" s="208">
        <v>0</v>
      </c>
      <c r="I103" s="202">
        <f t="shared" si="1"/>
        <v>0</v>
      </c>
      <c r="J103" s="143"/>
      <c r="K103" s="143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 t="s">
        <v>108</v>
      </c>
      <c r="V103" s="141">
        <v>0</v>
      </c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</row>
    <row r="104" spans="1:50" outlineLevel="1" x14ac:dyDescent="0.2">
      <c r="A104" s="165">
        <v>37</v>
      </c>
      <c r="B104" s="167" t="s">
        <v>216</v>
      </c>
      <c r="C104" s="172" t="s">
        <v>217</v>
      </c>
      <c r="D104" s="182" t="s">
        <v>136</v>
      </c>
      <c r="E104" s="169">
        <v>5</v>
      </c>
      <c r="F104" s="302"/>
      <c r="G104" s="145">
        <f>ROUND(E104*F104,2)</f>
        <v>0</v>
      </c>
      <c r="H104" s="208" t="s">
        <v>694</v>
      </c>
      <c r="I104" s="202">
        <f t="shared" si="1"/>
        <v>0</v>
      </c>
      <c r="J104" s="143"/>
      <c r="K104" s="143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 t="s">
        <v>106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</row>
    <row r="105" spans="1:50" outlineLevel="1" x14ac:dyDescent="0.2">
      <c r="A105" s="165"/>
      <c r="B105" s="167"/>
      <c r="C105" s="173" t="s">
        <v>218</v>
      </c>
      <c r="D105" s="183"/>
      <c r="E105" s="178">
        <v>5</v>
      </c>
      <c r="F105" s="302"/>
      <c r="G105" s="145"/>
      <c r="H105" s="208">
        <v>0</v>
      </c>
      <c r="I105" s="202">
        <f t="shared" si="1"/>
        <v>0</v>
      </c>
      <c r="J105" s="143"/>
      <c r="K105" s="143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 t="s">
        <v>108</v>
      </c>
      <c r="V105" s="141">
        <v>0</v>
      </c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</row>
    <row r="106" spans="1:50" outlineLevel="1" x14ac:dyDescent="0.2">
      <c r="A106" s="165">
        <v>38</v>
      </c>
      <c r="B106" s="167" t="s">
        <v>219</v>
      </c>
      <c r="C106" s="172" t="s">
        <v>220</v>
      </c>
      <c r="D106" s="182" t="s">
        <v>114</v>
      </c>
      <c r="E106" s="169">
        <v>6.6979999999999995</v>
      </c>
      <c r="F106" s="302"/>
      <c r="G106" s="145">
        <f>ROUND(E106*F106,2)</f>
        <v>0</v>
      </c>
      <c r="H106" s="208" t="s">
        <v>694</v>
      </c>
      <c r="I106" s="202">
        <f t="shared" si="1"/>
        <v>0</v>
      </c>
      <c r="J106" s="143"/>
      <c r="K106" s="143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 t="s">
        <v>106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</row>
    <row r="107" spans="1:50" outlineLevel="1" x14ac:dyDescent="0.2">
      <c r="A107" s="165"/>
      <c r="B107" s="167"/>
      <c r="C107" s="173" t="s">
        <v>221</v>
      </c>
      <c r="D107" s="183"/>
      <c r="E107" s="178">
        <v>6.6980000000000004</v>
      </c>
      <c r="F107" s="302"/>
      <c r="G107" s="145"/>
      <c r="H107" s="208">
        <v>0</v>
      </c>
      <c r="I107" s="202">
        <f t="shared" si="1"/>
        <v>0</v>
      </c>
      <c r="J107" s="143"/>
      <c r="K107" s="143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 t="s">
        <v>108</v>
      </c>
      <c r="V107" s="141">
        <v>0</v>
      </c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</row>
    <row r="108" spans="1:50" outlineLevel="1" x14ac:dyDescent="0.2">
      <c r="A108" s="165">
        <v>39</v>
      </c>
      <c r="B108" s="167" t="s">
        <v>222</v>
      </c>
      <c r="C108" s="172" t="s">
        <v>223</v>
      </c>
      <c r="D108" s="182" t="s">
        <v>114</v>
      </c>
      <c r="E108" s="169">
        <v>16.984999999999999</v>
      </c>
      <c r="F108" s="302"/>
      <c r="G108" s="145">
        <f>ROUND(E108*F108,2)</f>
        <v>0</v>
      </c>
      <c r="H108" s="208" t="s">
        <v>694</v>
      </c>
      <c r="I108" s="202">
        <f t="shared" si="1"/>
        <v>0</v>
      </c>
      <c r="J108" s="143"/>
      <c r="K108" s="143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 t="s">
        <v>106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</row>
    <row r="109" spans="1:50" outlineLevel="1" x14ac:dyDescent="0.2">
      <c r="A109" s="165"/>
      <c r="B109" s="167"/>
      <c r="C109" s="173" t="s">
        <v>224</v>
      </c>
      <c r="D109" s="183"/>
      <c r="E109" s="178">
        <v>16.984999999999999</v>
      </c>
      <c r="F109" s="302"/>
      <c r="G109" s="145"/>
      <c r="H109" s="208">
        <v>0</v>
      </c>
      <c r="I109" s="202">
        <f t="shared" si="1"/>
        <v>0</v>
      </c>
      <c r="J109" s="143"/>
      <c r="K109" s="143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 t="s">
        <v>108</v>
      </c>
      <c r="V109" s="141">
        <v>0</v>
      </c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</row>
    <row r="110" spans="1:50" outlineLevel="1" x14ac:dyDescent="0.2">
      <c r="A110" s="165">
        <v>40</v>
      </c>
      <c r="B110" s="167" t="s">
        <v>225</v>
      </c>
      <c r="C110" s="172" t="s">
        <v>226</v>
      </c>
      <c r="D110" s="182" t="s">
        <v>114</v>
      </c>
      <c r="E110" s="169">
        <v>28.062000000000005</v>
      </c>
      <c r="F110" s="302"/>
      <c r="G110" s="145">
        <f>ROUND(E110*F110,2)</f>
        <v>0</v>
      </c>
      <c r="H110" s="208" t="s">
        <v>694</v>
      </c>
      <c r="I110" s="202">
        <f t="shared" si="1"/>
        <v>0</v>
      </c>
      <c r="J110" s="143"/>
      <c r="K110" s="143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 t="s">
        <v>106</v>
      </c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</row>
    <row r="111" spans="1:50" outlineLevel="1" x14ac:dyDescent="0.2">
      <c r="A111" s="165"/>
      <c r="B111" s="167"/>
      <c r="C111" s="173" t="s">
        <v>227</v>
      </c>
      <c r="D111" s="183"/>
      <c r="E111" s="178">
        <v>28.062000000000001</v>
      </c>
      <c r="F111" s="302"/>
      <c r="G111" s="145"/>
      <c r="H111" s="208">
        <v>0</v>
      </c>
      <c r="I111" s="202">
        <f t="shared" si="1"/>
        <v>0</v>
      </c>
      <c r="J111" s="143"/>
      <c r="K111" s="143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 t="s">
        <v>108</v>
      </c>
      <c r="V111" s="141">
        <v>0</v>
      </c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</row>
    <row r="112" spans="1:50" outlineLevel="1" x14ac:dyDescent="0.2">
      <c r="A112" s="165">
        <v>41</v>
      </c>
      <c r="B112" s="167" t="s">
        <v>228</v>
      </c>
      <c r="C112" s="172" t="s">
        <v>229</v>
      </c>
      <c r="D112" s="182" t="s">
        <v>114</v>
      </c>
      <c r="E112" s="169">
        <v>0.46610000000000001</v>
      </c>
      <c r="F112" s="302"/>
      <c r="G112" s="145">
        <f>ROUND(E112*F112,2)</f>
        <v>0</v>
      </c>
      <c r="H112" s="208" t="s">
        <v>694</v>
      </c>
      <c r="I112" s="202">
        <f t="shared" si="1"/>
        <v>0</v>
      </c>
      <c r="J112" s="143"/>
      <c r="K112" s="143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 t="s">
        <v>213</v>
      </c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</row>
    <row r="113" spans="1:50" outlineLevel="1" x14ac:dyDescent="0.2">
      <c r="A113" s="165"/>
      <c r="B113" s="167"/>
      <c r="C113" s="173" t="s">
        <v>230</v>
      </c>
      <c r="D113" s="183"/>
      <c r="E113" s="178">
        <v>0.46610000000000001</v>
      </c>
      <c r="F113" s="302"/>
      <c r="G113" s="145"/>
      <c r="H113" s="208">
        <v>0</v>
      </c>
      <c r="I113" s="202">
        <f t="shared" si="1"/>
        <v>0</v>
      </c>
      <c r="J113" s="143"/>
      <c r="K113" s="143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 t="s">
        <v>108</v>
      </c>
      <c r="V113" s="141">
        <v>0</v>
      </c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</row>
    <row r="114" spans="1:50" outlineLevel="1" x14ac:dyDescent="0.2">
      <c r="A114" s="165">
        <v>42</v>
      </c>
      <c r="B114" s="167" t="s">
        <v>231</v>
      </c>
      <c r="C114" s="172" t="s">
        <v>232</v>
      </c>
      <c r="D114" s="182" t="s">
        <v>114</v>
      </c>
      <c r="E114" s="169">
        <v>3.1194999999999999</v>
      </c>
      <c r="F114" s="302"/>
      <c r="G114" s="145">
        <f>ROUND(E114*F114,2)</f>
        <v>0</v>
      </c>
      <c r="H114" s="208" t="s">
        <v>694</v>
      </c>
      <c r="I114" s="202">
        <f t="shared" si="1"/>
        <v>0</v>
      </c>
      <c r="J114" s="143"/>
      <c r="K114" s="143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 t="s">
        <v>106</v>
      </c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</row>
    <row r="115" spans="1:50" outlineLevel="1" x14ac:dyDescent="0.2">
      <c r="A115" s="165"/>
      <c r="B115" s="167"/>
      <c r="C115" s="173" t="s">
        <v>233</v>
      </c>
      <c r="D115" s="183"/>
      <c r="E115" s="178">
        <v>3.1194999999999999</v>
      </c>
      <c r="F115" s="302"/>
      <c r="G115" s="145"/>
      <c r="H115" s="208">
        <v>0</v>
      </c>
      <c r="I115" s="202">
        <f t="shared" si="1"/>
        <v>0</v>
      </c>
      <c r="J115" s="143"/>
      <c r="K115" s="143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 t="s">
        <v>108</v>
      </c>
      <c r="V115" s="141">
        <v>0</v>
      </c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</row>
    <row r="116" spans="1:50" outlineLevel="1" x14ac:dyDescent="0.2">
      <c r="A116" s="165">
        <v>43</v>
      </c>
      <c r="B116" s="167" t="s">
        <v>234</v>
      </c>
      <c r="C116" s="172" t="s">
        <v>235</v>
      </c>
      <c r="D116" s="182" t="s">
        <v>114</v>
      </c>
      <c r="E116" s="169">
        <v>27.8048</v>
      </c>
      <c r="F116" s="302"/>
      <c r="G116" s="145">
        <f>ROUND(E116*F116,2)</f>
        <v>0</v>
      </c>
      <c r="H116" s="208" t="s">
        <v>694</v>
      </c>
      <c r="I116" s="202">
        <f t="shared" si="1"/>
        <v>0</v>
      </c>
      <c r="J116" s="143"/>
      <c r="K116" s="143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 t="s">
        <v>106</v>
      </c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</row>
    <row r="117" spans="1:50" outlineLevel="1" x14ac:dyDescent="0.2">
      <c r="A117" s="165"/>
      <c r="B117" s="167"/>
      <c r="C117" s="173" t="s">
        <v>236</v>
      </c>
      <c r="D117" s="183"/>
      <c r="E117" s="178">
        <v>27.8048</v>
      </c>
      <c r="F117" s="302"/>
      <c r="G117" s="145"/>
      <c r="H117" s="208">
        <v>0</v>
      </c>
      <c r="I117" s="202">
        <f t="shared" si="1"/>
        <v>0</v>
      </c>
      <c r="J117" s="143"/>
      <c r="K117" s="143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 t="s">
        <v>108</v>
      </c>
      <c r="V117" s="141">
        <v>0</v>
      </c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</row>
    <row r="118" spans="1:50" outlineLevel="1" x14ac:dyDescent="0.2">
      <c r="A118" s="165">
        <v>44</v>
      </c>
      <c r="B118" s="167" t="s">
        <v>237</v>
      </c>
      <c r="C118" s="172" t="s">
        <v>238</v>
      </c>
      <c r="D118" s="182" t="s">
        <v>136</v>
      </c>
      <c r="E118" s="169">
        <v>1</v>
      </c>
      <c r="F118" s="302"/>
      <c r="G118" s="145">
        <f>ROUND(E118*F118,2)</f>
        <v>0</v>
      </c>
      <c r="H118" s="208" t="s">
        <v>694</v>
      </c>
      <c r="I118" s="202">
        <f t="shared" si="1"/>
        <v>0</v>
      </c>
      <c r="J118" s="143"/>
      <c r="K118" s="143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 t="s">
        <v>106</v>
      </c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</row>
    <row r="119" spans="1:50" outlineLevel="1" x14ac:dyDescent="0.2">
      <c r="A119" s="165"/>
      <c r="B119" s="167"/>
      <c r="C119" s="173" t="s">
        <v>239</v>
      </c>
      <c r="D119" s="183"/>
      <c r="E119" s="178">
        <v>1</v>
      </c>
      <c r="F119" s="302"/>
      <c r="G119" s="145"/>
      <c r="H119" s="208">
        <v>0</v>
      </c>
      <c r="I119" s="202">
        <f t="shared" si="1"/>
        <v>0</v>
      </c>
      <c r="J119" s="143"/>
      <c r="K119" s="143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 t="s">
        <v>108</v>
      </c>
      <c r="V119" s="141">
        <v>0</v>
      </c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</row>
    <row r="120" spans="1:50" ht="22.5" outlineLevel="1" x14ac:dyDescent="0.2">
      <c r="A120" s="165">
        <v>45</v>
      </c>
      <c r="B120" s="167" t="s">
        <v>240</v>
      </c>
      <c r="C120" s="172" t="s">
        <v>241</v>
      </c>
      <c r="D120" s="182" t="s">
        <v>242</v>
      </c>
      <c r="E120" s="169">
        <v>1</v>
      </c>
      <c r="F120" s="302"/>
      <c r="G120" s="145">
        <f>ROUND(E120*F120,2)</f>
        <v>0</v>
      </c>
      <c r="H120" s="208" t="s">
        <v>694</v>
      </c>
      <c r="I120" s="202">
        <f t="shared" si="1"/>
        <v>0</v>
      </c>
      <c r="J120" s="143"/>
      <c r="K120" s="143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 t="s">
        <v>106</v>
      </c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</row>
    <row r="121" spans="1:50" outlineLevel="1" x14ac:dyDescent="0.2">
      <c r="A121" s="165"/>
      <c r="B121" s="167"/>
      <c r="C121" s="173" t="s">
        <v>239</v>
      </c>
      <c r="D121" s="183"/>
      <c r="E121" s="178">
        <v>1</v>
      </c>
      <c r="F121" s="302"/>
      <c r="G121" s="145"/>
      <c r="H121" s="208">
        <v>0</v>
      </c>
      <c r="I121" s="202">
        <f t="shared" si="1"/>
        <v>0</v>
      </c>
      <c r="J121" s="143"/>
      <c r="K121" s="143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 t="s">
        <v>108</v>
      </c>
      <c r="V121" s="141">
        <v>0</v>
      </c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</row>
    <row r="122" spans="1:50" outlineLevel="1" x14ac:dyDescent="0.2">
      <c r="A122" s="165">
        <v>46</v>
      </c>
      <c r="B122" s="167" t="s">
        <v>243</v>
      </c>
      <c r="C122" s="172" t="s">
        <v>244</v>
      </c>
      <c r="D122" s="182" t="s">
        <v>136</v>
      </c>
      <c r="E122" s="169">
        <v>1</v>
      </c>
      <c r="F122" s="302"/>
      <c r="G122" s="145">
        <f>ROUND(E122*F122,2)</f>
        <v>0</v>
      </c>
      <c r="H122" s="208" t="s">
        <v>694</v>
      </c>
      <c r="I122" s="202">
        <f t="shared" si="1"/>
        <v>0</v>
      </c>
      <c r="J122" s="143"/>
      <c r="K122" s="143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 t="s">
        <v>213</v>
      </c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</row>
    <row r="123" spans="1:50" outlineLevel="1" x14ac:dyDescent="0.2">
      <c r="A123" s="165"/>
      <c r="B123" s="167"/>
      <c r="C123" s="173" t="s">
        <v>239</v>
      </c>
      <c r="D123" s="183"/>
      <c r="E123" s="178">
        <v>1</v>
      </c>
      <c r="F123" s="302"/>
      <c r="G123" s="145"/>
      <c r="H123" s="208">
        <v>0</v>
      </c>
      <c r="I123" s="202">
        <f t="shared" si="1"/>
        <v>0</v>
      </c>
      <c r="J123" s="143"/>
      <c r="K123" s="143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 t="s">
        <v>108</v>
      </c>
      <c r="V123" s="141">
        <v>0</v>
      </c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</row>
    <row r="124" spans="1:50" ht="22.5" outlineLevel="1" x14ac:dyDescent="0.2">
      <c r="A124" s="165">
        <v>47</v>
      </c>
      <c r="B124" s="167" t="s">
        <v>245</v>
      </c>
      <c r="C124" s="172" t="s">
        <v>246</v>
      </c>
      <c r="D124" s="182" t="s">
        <v>242</v>
      </c>
      <c r="E124" s="169">
        <v>1</v>
      </c>
      <c r="F124" s="302"/>
      <c r="G124" s="145">
        <f>ROUND(E124*F124,2)</f>
        <v>0</v>
      </c>
      <c r="H124" s="208" t="s">
        <v>694</v>
      </c>
      <c r="I124" s="202">
        <f t="shared" si="1"/>
        <v>0</v>
      </c>
      <c r="J124" s="143"/>
      <c r="K124" s="143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 t="s">
        <v>106</v>
      </c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</row>
    <row r="125" spans="1:50" outlineLevel="1" x14ac:dyDescent="0.2">
      <c r="A125" s="165"/>
      <c r="B125" s="167"/>
      <c r="C125" s="173" t="s">
        <v>239</v>
      </c>
      <c r="D125" s="183"/>
      <c r="E125" s="178">
        <v>1</v>
      </c>
      <c r="F125" s="302"/>
      <c r="G125" s="145"/>
      <c r="H125" s="208">
        <v>0</v>
      </c>
      <c r="I125" s="202">
        <f t="shared" si="1"/>
        <v>0</v>
      </c>
      <c r="J125" s="143"/>
      <c r="K125" s="143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 t="s">
        <v>108</v>
      </c>
      <c r="V125" s="141">
        <v>0</v>
      </c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</row>
    <row r="126" spans="1:50" outlineLevel="1" x14ac:dyDescent="0.2">
      <c r="A126" s="165">
        <v>48</v>
      </c>
      <c r="B126" s="167" t="s">
        <v>247</v>
      </c>
      <c r="C126" s="172" t="s">
        <v>248</v>
      </c>
      <c r="D126" s="182" t="s">
        <v>136</v>
      </c>
      <c r="E126" s="169">
        <v>1</v>
      </c>
      <c r="F126" s="302"/>
      <c r="G126" s="145">
        <f>ROUND(E126*F126,2)</f>
        <v>0</v>
      </c>
      <c r="H126" s="208" t="s">
        <v>694</v>
      </c>
      <c r="I126" s="202">
        <f t="shared" si="1"/>
        <v>0</v>
      </c>
      <c r="J126" s="143"/>
      <c r="K126" s="143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 t="s">
        <v>213</v>
      </c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</row>
    <row r="127" spans="1:50" outlineLevel="1" x14ac:dyDescent="0.2">
      <c r="A127" s="165"/>
      <c r="B127" s="167"/>
      <c r="C127" s="173" t="s">
        <v>239</v>
      </c>
      <c r="D127" s="183"/>
      <c r="E127" s="178">
        <v>1</v>
      </c>
      <c r="F127" s="302"/>
      <c r="G127" s="145"/>
      <c r="H127" s="208">
        <v>0</v>
      </c>
      <c r="I127" s="202">
        <f t="shared" si="1"/>
        <v>0</v>
      </c>
      <c r="J127" s="143"/>
      <c r="K127" s="143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 t="s">
        <v>108</v>
      </c>
      <c r="V127" s="141">
        <v>0</v>
      </c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</row>
    <row r="128" spans="1:50" outlineLevel="1" x14ac:dyDescent="0.2">
      <c r="A128" s="165">
        <v>49</v>
      </c>
      <c r="B128" s="167" t="s">
        <v>249</v>
      </c>
      <c r="C128" s="172" t="s">
        <v>250</v>
      </c>
      <c r="D128" s="182" t="s">
        <v>114</v>
      </c>
      <c r="E128" s="169">
        <v>2.1200000000000006</v>
      </c>
      <c r="F128" s="302"/>
      <c r="G128" s="145">
        <f>ROUND(E128*F128,2)</f>
        <v>0</v>
      </c>
      <c r="H128" s="208" t="s">
        <v>694</v>
      </c>
      <c r="I128" s="202">
        <f t="shared" si="1"/>
        <v>0</v>
      </c>
      <c r="J128" s="143"/>
      <c r="K128" s="143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 t="s">
        <v>106</v>
      </c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</row>
    <row r="129" spans="1:50" outlineLevel="1" x14ac:dyDescent="0.2">
      <c r="A129" s="165"/>
      <c r="B129" s="167"/>
      <c r="C129" s="173" t="s">
        <v>251</v>
      </c>
      <c r="D129" s="183"/>
      <c r="E129" s="178">
        <v>2.12</v>
      </c>
      <c r="F129" s="302"/>
      <c r="G129" s="145"/>
      <c r="H129" s="208">
        <v>0</v>
      </c>
      <c r="I129" s="202">
        <f t="shared" si="1"/>
        <v>0</v>
      </c>
      <c r="J129" s="143"/>
      <c r="K129" s="143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 t="s">
        <v>108</v>
      </c>
      <c r="V129" s="141">
        <v>0</v>
      </c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</row>
    <row r="130" spans="1:50" ht="22.5" outlineLevel="1" x14ac:dyDescent="0.2">
      <c r="A130" s="165">
        <v>50</v>
      </c>
      <c r="B130" s="167" t="s">
        <v>252</v>
      </c>
      <c r="C130" s="172" t="s">
        <v>253</v>
      </c>
      <c r="D130" s="182" t="s">
        <v>254</v>
      </c>
      <c r="E130" s="169">
        <v>0.05</v>
      </c>
      <c r="F130" s="302"/>
      <c r="G130" s="145">
        <f>ROUND(E130*F130,2)</f>
        <v>0</v>
      </c>
      <c r="H130" s="208" t="s">
        <v>694</v>
      </c>
      <c r="I130" s="202">
        <f t="shared" si="1"/>
        <v>0</v>
      </c>
      <c r="J130" s="143"/>
      <c r="K130" s="143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 t="s">
        <v>106</v>
      </c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</row>
    <row r="131" spans="1:50" outlineLevel="1" x14ac:dyDescent="0.2">
      <c r="A131" s="165"/>
      <c r="B131" s="167"/>
      <c r="C131" s="173" t="s">
        <v>255</v>
      </c>
      <c r="D131" s="183"/>
      <c r="E131" s="178">
        <v>0.05</v>
      </c>
      <c r="F131" s="302"/>
      <c r="G131" s="145"/>
      <c r="H131" s="208">
        <v>0</v>
      </c>
      <c r="I131" s="202">
        <f t="shared" si="1"/>
        <v>0</v>
      </c>
      <c r="J131" s="143"/>
      <c r="K131" s="143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 t="s">
        <v>108</v>
      </c>
      <c r="V131" s="141">
        <v>0</v>
      </c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</row>
    <row r="132" spans="1:50" outlineLevel="1" x14ac:dyDescent="0.2">
      <c r="A132" s="165">
        <v>51</v>
      </c>
      <c r="B132" s="167" t="s">
        <v>256</v>
      </c>
      <c r="C132" s="172" t="s">
        <v>257</v>
      </c>
      <c r="D132" s="182" t="s">
        <v>114</v>
      </c>
      <c r="E132" s="169">
        <v>38.950000000000003</v>
      </c>
      <c r="F132" s="302"/>
      <c r="G132" s="145">
        <f>ROUND(E132*F132,2)</f>
        <v>0</v>
      </c>
      <c r="H132" s="208" t="s">
        <v>693</v>
      </c>
      <c r="I132" s="202">
        <f t="shared" si="1"/>
        <v>0</v>
      </c>
      <c r="J132" s="143"/>
      <c r="K132" s="143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 t="s">
        <v>106</v>
      </c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</row>
    <row r="133" spans="1:50" outlineLevel="1" x14ac:dyDescent="0.2">
      <c r="A133" s="165"/>
      <c r="B133" s="167"/>
      <c r="C133" s="173" t="s">
        <v>258</v>
      </c>
      <c r="D133" s="183"/>
      <c r="E133" s="178">
        <v>38.950000000000003</v>
      </c>
      <c r="F133" s="302"/>
      <c r="G133" s="145"/>
      <c r="H133" s="208">
        <v>0</v>
      </c>
      <c r="I133" s="202">
        <f t="shared" si="1"/>
        <v>0</v>
      </c>
      <c r="J133" s="143"/>
      <c r="K133" s="143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 t="s">
        <v>108</v>
      </c>
      <c r="V133" s="141">
        <v>0</v>
      </c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</row>
    <row r="134" spans="1:50" ht="22.5" outlineLevel="1" x14ac:dyDescent="0.2">
      <c r="A134" s="165">
        <v>52</v>
      </c>
      <c r="B134" s="167" t="s">
        <v>259</v>
      </c>
      <c r="C134" s="172" t="s">
        <v>260</v>
      </c>
      <c r="D134" s="182" t="s">
        <v>127</v>
      </c>
      <c r="E134" s="169">
        <v>4.2</v>
      </c>
      <c r="F134" s="302"/>
      <c r="G134" s="145">
        <f>ROUND(E134*F134,2)</f>
        <v>0</v>
      </c>
      <c r="H134" s="208" t="s">
        <v>693</v>
      </c>
      <c r="I134" s="202">
        <f t="shared" si="1"/>
        <v>0</v>
      </c>
      <c r="J134" s="143"/>
      <c r="K134" s="143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 t="s">
        <v>106</v>
      </c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</row>
    <row r="135" spans="1:50" outlineLevel="1" x14ac:dyDescent="0.2">
      <c r="A135" s="165"/>
      <c r="B135" s="167"/>
      <c r="C135" s="173" t="s">
        <v>261</v>
      </c>
      <c r="D135" s="183"/>
      <c r="E135" s="178">
        <v>4.2</v>
      </c>
      <c r="F135" s="302"/>
      <c r="G135" s="145"/>
      <c r="H135" s="208">
        <v>0</v>
      </c>
      <c r="I135" s="202">
        <f t="shared" si="1"/>
        <v>0</v>
      </c>
      <c r="J135" s="143"/>
      <c r="K135" s="143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 t="s">
        <v>108</v>
      </c>
      <c r="V135" s="141">
        <v>0</v>
      </c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</row>
    <row r="136" spans="1:50" outlineLevel="1" x14ac:dyDescent="0.2">
      <c r="A136" s="165">
        <v>53</v>
      </c>
      <c r="B136" s="167" t="s">
        <v>262</v>
      </c>
      <c r="C136" s="172" t="s">
        <v>263</v>
      </c>
      <c r="D136" s="182" t="s">
        <v>136</v>
      </c>
      <c r="E136" s="169">
        <v>1</v>
      </c>
      <c r="F136" s="302"/>
      <c r="G136" s="145">
        <f>ROUND(E136*F136,2)</f>
        <v>0</v>
      </c>
      <c r="H136" s="208" t="s">
        <v>693</v>
      </c>
      <c r="I136" s="202">
        <f t="shared" si="1"/>
        <v>0</v>
      </c>
      <c r="J136" s="143"/>
      <c r="K136" s="143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 t="s">
        <v>106</v>
      </c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</row>
    <row r="137" spans="1:50" outlineLevel="1" x14ac:dyDescent="0.2">
      <c r="A137" s="165"/>
      <c r="B137" s="167"/>
      <c r="C137" s="173" t="s">
        <v>239</v>
      </c>
      <c r="D137" s="183"/>
      <c r="E137" s="178">
        <v>1</v>
      </c>
      <c r="F137" s="302"/>
      <c r="G137" s="145"/>
      <c r="H137" s="208">
        <v>0</v>
      </c>
      <c r="I137" s="202">
        <f t="shared" ref="I137:I200" si="2">G137</f>
        <v>0</v>
      </c>
      <c r="J137" s="143"/>
      <c r="K137" s="143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 t="s">
        <v>108</v>
      </c>
      <c r="V137" s="141">
        <v>0</v>
      </c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</row>
    <row r="138" spans="1:50" outlineLevel="1" x14ac:dyDescent="0.2">
      <c r="A138" s="165">
        <v>54</v>
      </c>
      <c r="B138" s="167" t="s">
        <v>264</v>
      </c>
      <c r="C138" s="172" t="s">
        <v>265</v>
      </c>
      <c r="D138" s="182" t="s">
        <v>127</v>
      </c>
      <c r="E138" s="169">
        <v>9</v>
      </c>
      <c r="F138" s="302"/>
      <c r="G138" s="145">
        <f>ROUND(E138*F138,2)</f>
        <v>0</v>
      </c>
      <c r="H138" s="208" t="s">
        <v>693</v>
      </c>
      <c r="I138" s="202">
        <f t="shared" si="2"/>
        <v>0</v>
      </c>
      <c r="J138" s="143"/>
      <c r="K138" s="143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 t="s">
        <v>106</v>
      </c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</row>
    <row r="139" spans="1:50" outlineLevel="1" x14ac:dyDescent="0.2">
      <c r="A139" s="165"/>
      <c r="B139" s="167"/>
      <c r="C139" s="173" t="s">
        <v>266</v>
      </c>
      <c r="D139" s="183"/>
      <c r="E139" s="178">
        <v>9</v>
      </c>
      <c r="F139" s="302"/>
      <c r="G139" s="145"/>
      <c r="H139" s="208">
        <v>0</v>
      </c>
      <c r="I139" s="202">
        <f t="shared" si="2"/>
        <v>0</v>
      </c>
      <c r="J139" s="143"/>
      <c r="K139" s="143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 t="s">
        <v>108</v>
      </c>
      <c r="V139" s="141">
        <v>0</v>
      </c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</row>
    <row r="140" spans="1:50" outlineLevel="1" x14ac:dyDescent="0.2">
      <c r="A140" s="165">
        <v>55</v>
      </c>
      <c r="B140" s="167" t="s">
        <v>267</v>
      </c>
      <c r="C140" s="172" t="s">
        <v>268</v>
      </c>
      <c r="D140" s="182" t="s">
        <v>114</v>
      </c>
      <c r="E140" s="169">
        <v>0.9</v>
      </c>
      <c r="F140" s="302"/>
      <c r="G140" s="145">
        <f>ROUND(E140*F140,2)</f>
        <v>0</v>
      </c>
      <c r="H140" s="208" t="s">
        <v>693</v>
      </c>
      <c r="I140" s="202">
        <f t="shared" si="2"/>
        <v>0</v>
      </c>
      <c r="J140" s="143"/>
      <c r="K140" s="143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 t="s">
        <v>106</v>
      </c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</row>
    <row r="141" spans="1:50" outlineLevel="1" x14ac:dyDescent="0.2">
      <c r="A141" s="165"/>
      <c r="B141" s="167"/>
      <c r="C141" s="173" t="s">
        <v>269</v>
      </c>
      <c r="D141" s="183"/>
      <c r="E141" s="178">
        <v>0.9</v>
      </c>
      <c r="F141" s="302"/>
      <c r="G141" s="145"/>
      <c r="H141" s="208">
        <v>0</v>
      </c>
      <c r="I141" s="202">
        <f t="shared" si="2"/>
        <v>0</v>
      </c>
      <c r="J141" s="143"/>
      <c r="K141" s="143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 t="s">
        <v>108</v>
      </c>
      <c r="V141" s="141">
        <v>0</v>
      </c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</row>
    <row r="142" spans="1:50" ht="22.5" outlineLevel="1" x14ac:dyDescent="0.2">
      <c r="A142" s="165">
        <v>56</v>
      </c>
      <c r="B142" s="167" t="s">
        <v>270</v>
      </c>
      <c r="C142" s="172" t="s">
        <v>271</v>
      </c>
      <c r="D142" s="182" t="s">
        <v>114</v>
      </c>
      <c r="E142" s="169">
        <v>1.48</v>
      </c>
      <c r="F142" s="302"/>
      <c r="G142" s="145">
        <f>ROUND(E142*F142,2)</f>
        <v>0</v>
      </c>
      <c r="H142" s="208" t="s">
        <v>693</v>
      </c>
      <c r="I142" s="202">
        <f t="shared" si="2"/>
        <v>0</v>
      </c>
      <c r="J142" s="143"/>
      <c r="K142" s="143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 t="s">
        <v>106</v>
      </c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</row>
    <row r="143" spans="1:50" outlineLevel="1" x14ac:dyDescent="0.2">
      <c r="A143" s="165"/>
      <c r="B143" s="167"/>
      <c r="C143" s="173" t="s">
        <v>272</v>
      </c>
      <c r="D143" s="183"/>
      <c r="E143" s="178">
        <v>1.48</v>
      </c>
      <c r="F143" s="302"/>
      <c r="G143" s="145"/>
      <c r="H143" s="208">
        <v>0</v>
      </c>
      <c r="I143" s="202">
        <f t="shared" si="2"/>
        <v>0</v>
      </c>
      <c r="J143" s="143"/>
      <c r="K143" s="143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 t="s">
        <v>108</v>
      </c>
      <c r="V143" s="141">
        <v>0</v>
      </c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</row>
    <row r="144" spans="1:50" outlineLevel="1" x14ac:dyDescent="0.2">
      <c r="A144" s="165">
        <v>57</v>
      </c>
      <c r="B144" s="167" t="s">
        <v>273</v>
      </c>
      <c r="C144" s="172" t="s">
        <v>274</v>
      </c>
      <c r="D144" s="182" t="s">
        <v>275</v>
      </c>
      <c r="E144" s="169">
        <v>2.2999999999999998</v>
      </c>
      <c r="F144" s="302"/>
      <c r="G144" s="145">
        <f>ROUND(E144*F144,2)</f>
        <v>0</v>
      </c>
      <c r="H144" s="208" t="s">
        <v>693</v>
      </c>
      <c r="I144" s="202">
        <f t="shared" si="2"/>
        <v>0</v>
      </c>
      <c r="J144" s="143"/>
      <c r="K144" s="143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 t="s">
        <v>106</v>
      </c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</row>
    <row r="145" spans="1:50" outlineLevel="1" x14ac:dyDescent="0.2">
      <c r="A145" s="165">
        <v>58</v>
      </c>
      <c r="B145" s="167" t="s">
        <v>276</v>
      </c>
      <c r="C145" s="172" t="s">
        <v>277</v>
      </c>
      <c r="D145" s="182" t="s">
        <v>136</v>
      </c>
      <c r="E145" s="169">
        <v>1</v>
      </c>
      <c r="F145" s="302"/>
      <c r="G145" s="145">
        <f>ROUND(E145*F145,2)</f>
        <v>0</v>
      </c>
      <c r="H145" s="208" t="s">
        <v>693</v>
      </c>
      <c r="I145" s="202">
        <f t="shared" si="2"/>
        <v>0</v>
      </c>
      <c r="J145" s="143"/>
      <c r="K145" s="143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 t="s">
        <v>106</v>
      </c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</row>
    <row r="146" spans="1:50" outlineLevel="1" x14ac:dyDescent="0.2">
      <c r="A146" s="165"/>
      <c r="B146" s="167"/>
      <c r="C146" s="173" t="s">
        <v>239</v>
      </c>
      <c r="D146" s="183"/>
      <c r="E146" s="178">
        <v>1</v>
      </c>
      <c r="F146" s="302"/>
      <c r="G146" s="145"/>
      <c r="H146" s="208">
        <v>0</v>
      </c>
      <c r="I146" s="202">
        <f t="shared" si="2"/>
        <v>0</v>
      </c>
      <c r="J146" s="143"/>
      <c r="K146" s="143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 t="s">
        <v>108</v>
      </c>
      <c r="V146" s="141">
        <v>0</v>
      </c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</row>
    <row r="147" spans="1:50" ht="22.5" outlineLevel="1" x14ac:dyDescent="0.2">
      <c r="A147" s="165">
        <v>59</v>
      </c>
      <c r="B147" s="167" t="s">
        <v>278</v>
      </c>
      <c r="C147" s="172" t="s">
        <v>279</v>
      </c>
      <c r="D147" s="182" t="s">
        <v>136</v>
      </c>
      <c r="E147" s="169">
        <v>1</v>
      </c>
      <c r="F147" s="302"/>
      <c r="G147" s="145">
        <f>ROUND(E147*F147,2)</f>
        <v>0</v>
      </c>
      <c r="H147" s="208" t="s">
        <v>693</v>
      </c>
      <c r="I147" s="202">
        <f t="shared" si="2"/>
        <v>0</v>
      </c>
      <c r="J147" s="143"/>
      <c r="K147" s="143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 t="s">
        <v>106</v>
      </c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</row>
    <row r="148" spans="1:50" outlineLevel="1" x14ac:dyDescent="0.2">
      <c r="A148" s="165">
        <v>60</v>
      </c>
      <c r="B148" s="167" t="s">
        <v>280</v>
      </c>
      <c r="C148" s="172" t="s">
        <v>281</v>
      </c>
      <c r="D148" s="182" t="s">
        <v>114</v>
      </c>
      <c r="E148" s="169">
        <v>33.53</v>
      </c>
      <c r="F148" s="302"/>
      <c r="G148" s="145">
        <f>ROUND(E148*F148,2)</f>
        <v>0</v>
      </c>
      <c r="H148" s="208" t="s">
        <v>693</v>
      </c>
      <c r="I148" s="202">
        <f t="shared" si="2"/>
        <v>0</v>
      </c>
      <c r="J148" s="143"/>
      <c r="K148" s="143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 t="s">
        <v>106</v>
      </c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</row>
    <row r="149" spans="1:50" outlineLevel="1" x14ac:dyDescent="0.2">
      <c r="A149" s="165"/>
      <c r="B149" s="167"/>
      <c r="C149" s="173" t="s">
        <v>282</v>
      </c>
      <c r="D149" s="183"/>
      <c r="E149" s="178">
        <v>33.53</v>
      </c>
      <c r="F149" s="302"/>
      <c r="G149" s="145"/>
      <c r="H149" s="208">
        <v>0</v>
      </c>
      <c r="I149" s="202">
        <f t="shared" si="2"/>
        <v>0</v>
      </c>
      <c r="J149" s="143"/>
      <c r="K149" s="143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 t="s">
        <v>108</v>
      </c>
      <c r="V149" s="141">
        <v>0</v>
      </c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</row>
    <row r="150" spans="1:50" outlineLevel="1" x14ac:dyDescent="0.2">
      <c r="A150" s="165">
        <v>61</v>
      </c>
      <c r="B150" s="167" t="s">
        <v>283</v>
      </c>
      <c r="C150" s="172" t="s">
        <v>284</v>
      </c>
      <c r="D150" s="182" t="s">
        <v>136</v>
      </c>
      <c r="E150" s="169">
        <v>1</v>
      </c>
      <c r="F150" s="302"/>
      <c r="G150" s="145">
        <f>ROUND(E150*F150,2)</f>
        <v>0</v>
      </c>
      <c r="H150" s="208" t="s">
        <v>693</v>
      </c>
      <c r="I150" s="202">
        <f t="shared" si="2"/>
        <v>0</v>
      </c>
      <c r="J150" s="143"/>
      <c r="K150" s="143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 t="s">
        <v>106</v>
      </c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</row>
    <row r="151" spans="1:50" outlineLevel="1" x14ac:dyDescent="0.2">
      <c r="A151" s="165">
        <v>62</v>
      </c>
      <c r="B151" s="167" t="s">
        <v>285</v>
      </c>
      <c r="C151" s="172" t="s">
        <v>286</v>
      </c>
      <c r="D151" s="182" t="s">
        <v>136</v>
      </c>
      <c r="E151" s="169">
        <v>10</v>
      </c>
      <c r="F151" s="302"/>
      <c r="G151" s="145">
        <f>ROUND(E151*F151,2)</f>
        <v>0</v>
      </c>
      <c r="H151" s="208" t="s">
        <v>693</v>
      </c>
      <c r="I151" s="202">
        <f t="shared" si="2"/>
        <v>0</v>
      </c>
      <c r="J151" s="143"/>
      <c r="K151" s="143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 t="s">
        <v>106</v>
      </c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</row>
    <row r="152" spans="1:50" outlineLevel="1" x14ac:dyDescent="0.2">
      <c r="A152" s="165">
        <v>63</v>
      </c>
      <c r="B152" s="167" t="s">
        <v>287</v>
      </c>
      <c r="C152" s="172" t="s">
        <v>288</v>
      </c>
      <c r="D152" s="182" t="s">
        <v>136</v>
      </c>
      <c r="E152" s="169">
        <v>1</v>
      </c>
      <c r="F152" s="302"/>
      <c r="G152" s="145">
        <f>ROUND(E152*F152,2)</f>
        <v>0</v>
      </c>
      <c r="H152" s="208" t="s">
        <v>693</v>
      </c>
      <c r="I152" s="202">
        <f t="shared" si="2"/>
        <v>0</v>
      </c>
      <c r="J152" s="143"/>
      <c r="K152" s="143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 t="s">
        <v>106</v>
      </c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</row>
    <row r="153" spans="1:50" outlineLevel="1" x14ac:dyDescent="0.2">
      <c r="A153" s="165">
        <v>64</v>
      </c>
      <c r="B153" s="167" t="s">
        <v>289</v>
      </c>
      <c r="C153" s="172" t="s">
        <v>290</v>
      </c>
      <c r="D153" s="182" t="s">
        <v>127</v>
      </c>
      <c r="E153" s="169">
        <v>50</v>
      </c>
      <c r="F153" s="302"/>
      <c r="G153" s="145">
        <f>ROUND(E153*F153,2)</f>
        <v>0</v>
      </c>
      <c r="H153" s="208" t="s">
        <v>694</v>
      </c>
      <c r="I153" s="202">
        <f t="shared" si="2"/>
        <v>0</v>
      </c>
      <c r="J153" s="143"/>
      <c r="K153" s="143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 t="s">
        <v>106</v>
      </c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</row>
    <row r="154" spans="1:50" outlineLevel="1" x14ac:dyDescent="0.2">
      <c r="A154" s="165"/>
      <c r="B154" s="167"/>
      <c r="C154" s="173" t="s">
        <v>291</v>
      </c>
      <c r="D154" s="183"/>
      <c r="E154" s="178">
        <v>50</v>
      </c>
      <c r="F154" s="302"/>
      <c r="G154" s="145"/>
      <c r="H154" s="208">
        <v>0</v>
      </c>
      <c r="I154" s="202">
        <f t="shared" si="2"/>
        <v>0</v>
      </c>
      <c r="J154" s="143"/>
      <c r="K154" s="143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 t="s">
        <v>108</v>
      </c>
      <c r="V154" s="141">
        <v>0</v>
      </c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</row>
    <row r="155" spans="1:50" outlineLevel="1" x14ac:dyDescent="0.2">
      <c r="A155" s="165">
        <v>65</v>
      </c>
      <c r="B155" s="167" t="s">
        <v>292</v>
      </c>
      <c r="C155" s="172" t="s">
        <v>293</v>
      </c>
      <c r="D155" s="182" t="s">
        <v>127</v>
      </c>
      <c r="E155" s="169">
        <v>15</v>
      </c>
      <c r="F155" s="302"/>
      <c r="G155" s="145">
        <f>ROUND(E155*F155,2)</f>
        <v>0</v>
      </c>
      <c r="H155" s="208" t="s">
        <v>694</v>
      </c>
      <c r="I155" s="202">
        <f t="shared" si="2"/>
        <v>0</v>
      </c>
      <c r="J155" s="143"/>
      <c r="K155" s="143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 t="s">
        <v>106</v>
      </c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</row>
    <row r="156" spans="1:50" outlineLevel="1" x14ac:dyDescent="0.2">
      <c r="A156" s="165"/>
      <c r="B156" s="167"/>
      <c r="C156" s="173" t="s">
        <v>294</v>
      </c>
      <c r="D156" s="183"/>
      <c r="E156" s="178">
        <v>15</v>
      </c>
      <c r="F156" s="302"/>
      <c r="G156" s="145"/>
      <c r="H156" s="208">
        <v>0</v>
      </c>
      <c r="I156" s="202">
        <f t="shared" si="2"/>
        <v>0</v>
      </c>
      <c r="J156" s="143"/>
      <c r="K156" s="143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 t="s">
        <v>108</v>
      </c>
      <c r="V156" s="141">
        <v>0</v>
      </c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</row>
    <row r="157" spans="1:50" outlineLevel="1" x14ac:dyDescent="0.2">
      <c r="A157" s="165">
        <v>66</v>
      </c>
      <c r="B157" s="167" t="s">
        <v>295</v>
      </c>
      <c r="C157" s="172" t="s">
        <v>296</v>
      </c>
      <c r="D157" s="182" t="s">
        <v>127</v>
      </c>
      <c r="E157" s="169">
        <v>1.5</v>
      </c>
      <c r="F157" s="302"/>
      <c r="G157" s="145">
        <f>ROUND(E157*F157,2)</f>
        <v>0</v>
      </c>
      <c r="H157" s="208" t="s">
        <v>694</v>
      </c>
      <c r="I157" s="202">
        <f t="shared" si="2"/>
        <v>0</v>
      </c>
      <c r="J157" s="143"/>
      <c r="K157" s="143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 t="s">
        <v>106</v>
      </c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</row>
    <row r="158" spans="1:50" outlineLevel="1" x14ac:dyDescent="0.2">
      <c r="A158" s="165"/>
      <c r="B158" s="167"/>
      <c r="C158" s="173" t="s">
        <v>297</v>
      </c>
      <c r="D158" s="183"/>
      <c r="E158" s="178">
        <v>1.5</v>
      </c>
      <c r="F158" s="302"/>
      <c r="G158" s="145"/>
      <c r="H158" s="208">
        <v>0</v>
      </c>
      <c r="I158" s="202">
        <f t="shared" si="2"/>
        <v>0</v>
      </c>
      <c r="J158" s="143"/>
      <c r="K158" s="143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 t="s">
        <v>108</v>
      </c>
      <c r="V158" s="141">
        <v>0</v>
      </c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</row>
    <row r="159" spans="1:50" outlineLevel="1" x14ac:dyDescent="0.2">
      <c r="A159" s="165">
        <v>67</v>
      </c>
      <c r="B159" s="167" t="s">
        <v>298</v>
      </c>
      <c r="C159" s="172" t="s">
        <v>299</v>
      </c>
      <c r="D159" s="182" t="s">
        <v>127</v>
      </c>
      <c r="E159" s="169">
        <v>1</v>
      </c>
      <c r="F159" s="302"/>
      <c r="G159" s="145">
        <f>ROUND(E159*F159,2)</f>
        <v>0</v>
      </c>
      <c r="H159" s="208" t="s">
        <v>694</v>
      </c>
      <c r="I159" s="202">
        <f t="shared" si="2"/>
        <v>0</v>
      </c>
      <c r="J159" s="143"/>
      <c r="K159" s="143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 t="s">
        <v>106</v>
      </c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</row>
    <row r="160" spans="1:50" outlineLevel="1" x14ac:dyDescent="0.2">
      <c r="A160" s="165"/>
      <c r="B160" s="167"/>
      <c r="C160" s="173" t="s">
        <v>239</v>
      </c>
      <c r="D160" s="183"/>
      <c r="E160" s="178">
        <v>1</v>
      </c>
      <c r="F160" s="302"/>
      <c r="G160" s="145"/>
      <c r="H160" s="208">
        <v>0</v>
      </c>
      <c r="I160" s="202">
        <f t="shared" si="2"/>
        <v>0</v>
      </c>
      <c r="J160" s="143"/>
      <c r="K160" s="143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 t="s">
        <v>108</v>
      </c>
      <c r="V160" s="141">
        <v>0</v>
      </c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</row>
    <row r="161" spans="1:50" outlineLevel="1" x14ac:dyDescent="0.2">
      <c r="A161" s="165">
        <v>68</v>
      </c>
      <c r="B161" s="167" t="s">
        <v>300</v>
      </c>
      <c r="C161" s="172" t="s">
        <v>301</v>
      </c>
      <c r="D161" s="182" t="s">
        <v>127</v>
      </c>
      <c r="E161" s="169">
        <v>0.8</v>
      </c>
      <c r="F161" s="302"/>
      <c r="G161" s="145">
        <f>ROUND(E161*F161,2)</f>
        <v>0</v>
      </c>
      <c r="H161" s="208" t="s">
        <v>694</v>
      </c>
      <c r="I161" s="202">
        <f t="shared" si="2"/>
        <v>0</v>
      </c>
      <c r="J161" s="143"/>
      <c r="K161" s="143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 t="s">
        <v>106</v>
      </c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</row>
    <row r="162" spans="1:50" outlineLevel="1" x14ac:dyDescent="0.2">
      <c r="A162" s="165"/>
      <c r="B162" s="167"/>
      <c r="C162" s="173" t="s">
        <v>302</v>
      </c>
      <c r="D162" s="183"/>
      <c r="E162" s="178">
        <v>0.8</v>
      </c>
      <c r="F162" s="302"/>
      <c r="G162" s="145"/>
      <c r="H162" s="208">
        <v>0</v>
      </c>
      <c r="I162" s="202">
        <f t="shared" si="2"/>
        <v>0</v>
      </c>
      <c r="J162" s="143"/>
      <c r="K162" s="143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 t="s">
        <v>108</v>
      </c>
      <c r="V162" s="141">
        <v>0</v>
      </c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</row>
    <row r="163" spans="1:50" outlineLevel="1" x14ac:dyDescent="0.2">
      <c r="A163" s="165">
        <v>69</v>
      </c>
      <c r="B163" s="167" t="s">
        <v>303</v>
      </c>
      <c r="C163" s="172" t="s">
        <v>304</v>
      </c>
      <c r="D163" s="182" t="s">
        <v>127</v>
      </c>
      <c r="E163" s="169">
        <v>0.5</v>
      </c>
      <c r="F163" s="302"/>
      <c r="G163" s="145">
        <f>ROUND(E163*F163,2)</f>
        <v>0</v>
      </c>
      <c r="H163" s="208" t="s">
        <v>694</v>
      </c>
      <c r="I163" s="202">
        <f t="shared" si="2"/>
        <v>0</v>
      </c>
      <c r="J163" s="143"/>
      <c r="K163" s="143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 t="s">
        <v>106</v>
      </c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</row>
    <row r="164" spans="1:50" outlineLevel="1" x14ac:dyDescent="0.2">
      <c r="A164" s="165"/>
      <c r="B164" s="167"/>
      <c r="C164" s="173" t="s">
        <v>305</v>
      </c>
      <c r="D164" s="183"/>
      <c r="E164" s="178">
        <v>0.5</v>
      </c>
      <c r="F164" s="302"/>
      <c r="G164" s="145"/>
      <c r="H164" s="208">
        <v>0</v>
      </c>
      <c r="I164" s="202">
        <f t="shared" si="2"/>
        <v>0</v>
      </c>
      <c r="J164" s="143"/>
      <c r="K164" s="143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 t="s">
        <v>108</v>
      </c>
      <c r="V164" s="141">
        <v>0</v>
      </c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</row>
    <row r="165" spans="1:50" outlineLevel="1" x14ac:dyDescent="0.2">
      <c r="A165" s="165">
        <v>70</v>
      </c>
      <c r="B165" s="167" t="s">
        <v>306</v>
      </c>
      <c r="C165" s="172" t="s">
        <v>307</v>
      </c>
      <c r="D165" s="182" t="s">
        <v>127</v>
      </c>
      <c r="E165" s="169">
        <v>1</v>
      </c>
      <c r="F165" s="302"/>
      <c r="G165" s="145">
        <f>ROUND(E165*F165,2)</f>
        <v>0</v>
      </c>
      <c r="H165" s="208" t="s">
        <v>694</v>
      </c>
      <c r="I165" s="202">
        <f t="shared" si="2"/>
        <v>0</v>
      </c>
      <c r="J165" s="143"/>
      <c r="K165" s="143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 t="s">
        <v>106</v>
      </c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</row>
    <row r="166" spans="1:50" outlineLevel="1" x14ac:dyDescent="0.2">
      <c r="A166" s="165"/>
      <c r="B166" s="167"/>
      <c r="C166" s="173" t="s">
        <v>239</v>
      </c>
      <c r="D166" s="183"/>
      <c r="E166" s="178">
        <v>1</v>
      </c>
      <c r="F166" s="302"/>
      <c r="G166" s="145"/>
      <c r="H166" s="208">
        <v>0</v>
      </c>
      <c r="I166" s="202">
        <f t="shared" si="2"/>
        <v>0</v>
      </c>
      <c r="J166" s="143"/>
      <c r="K166" s="143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 t="s">
        <v>108</v>
      </c>
      <c r="V166" s="141">
        <v>0</v>
      </c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</row>
    <row r="167" spans="1:50" outlineLevel="1" x14ac:dyDescent="0.2">
      <c r="A167" s="165">
        <v>71</v>
      </c>
      <c r="B167" s="167" t="s">
        <v>308</v>
      </c>
      <c r="C167" s="172" t="s">
        <v>309</v>
      </c>
      <c r="D167" s="182" t="s">
        <v>127</v>
      </c>
      <c r="E167" s="169">
        <v>0.5</v>
      </c>
      <c r="F167" s="302"/>
      <c r="G167" s="145">
        <f>ROUND(E167*F167,2)</f>
        <v>0</v>
      </c>
      <c r="H167" s="208" t="s">
        <v>694</v>
      </c>
      <c r="I167" s="202">
        <f t="shared" si="2"/>
        <v>0</v>
      </c>
      <c r="J167" s="143"/>
      <c r="K167" s="143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 t="s">
        <v>106</v>
      </c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</row>
    <row r="168" spans="1:50" outlineLevel="1" x14ac:dyDescent="0.2">
      <c r="A168" s="165"/>
      <c r="B168" s="167"/>
      <c r="C168" s="173" t="s">
        <v>305</v>
      </c>
      <c r="D168" s="183"/>
      <c r="E168" s="178">
        <v>0.5</v>
      </c>
      <c r="F168" s="302"/>
      <c r="G168" s="145"/>
      <c r="H168" s="208">
        <v>0</v>
      </c>
      <c r="I168" s="202">
        <f t="shared" si="2"/>
        <v>0</v>
      </c>
      <c r="J168" s="143"/>
      <c r="K168" s="143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 t="s">
        <v>108</v>
      </c>
      <c r="V168" s="141">
        <v>0</v>
      </c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</row>
    <row r="169" spans="1:50" outlineLevel="1" x14ac:dyDescent="0.2">
      <c r="A169" s="165">
        <v>72</v>
      </c>
      <c r="B169" s="167" t="s">
        <v>310</v>
      </c>
      <c r="C169" s="172" t="s">
        <v>311</v>
      </c>
      <c r="D169" s="182" t="s">
        <v>136</v>
      </c>
      <c r="E169" s="169">
        <v>5</v>
      </c>
      <c r="F169" s="302"/>
      <c r="G169" s="145">
        <f>ROUND(E169*F169,2)</f>
        <v>0</v>
      </c>
      <c r="H169" s="208" t="s">
        <v>694</v>
      </c>
      <c r="I169" s="202">
        <f t="shared" si="2"/>
        <v>0</v>
      </c>
      <c r="J169" s="143"/>
      <c r="K169" s="143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 t="s">
        <v>106</v>
      </c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</row>
    <row r="170" spans="1:50" outlineLevel="1" x14ac:dyDescent="0.2">
      <c r="A170" s="165"/>
      <c r="B170" s="167"/>
      <c r="C170" s="173" t="s">
        <v>218</v>
      </c>
      <c r="D170" s="183"/>
      <c r="E170" s="178">
        <v>5</v>
      </c>
      <c r="F170" s="302"/>
      <c r="G170" s="145"/>
      <c r="H170" s="208">
        <v>0</v>
      </c>
      <c r="I170" s="202">
        <f t="shared" si="2"/>
        <v>0</v>
      </c>
      <c r="J170" s="143"/>
      <c r="K170" s="143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 t="s">
        <v>108</v>
      </c>
      <c r="V170" s="141">
        <v>0</v>
      </c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</row>
    <row r="171" spans="1:50" outlineLevel="1" x14ac:dyDescent="0.2">
      <c r="A171" s="165">
        <v>73</v>
      </c>
      <c r="B171" s="167" t="s">
        <v>312</v>
      </c>
      <c r="C171" s="172" t="s">
        <v>313</v>
      </c>
      <c r="D171" s="182" t="s">
        <v>136</v>
      </c>
      <c r="E171" s="169">
        <v>3</v>
      </c>
      <c r="F171" s="302"/>
      <c r="G171" s="145">
        <f>ROUND(E171*F171,2)</f>
        <v>0</v>
      </c>
      <c r="H171" s="208" t="s">
        <v>694</v>
      </c>
      <c r="I171" s="202">
        <f t="shared" si="2"/>
        <v>0</v>
      </c>
      <c r="J171" s="143"/>
      <c r="K171" s="143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 t="s">
        <v>106</v>
      </c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</row>
    <row r="172" spans="1:50" outlineLevel="1" x14ac:dyDescent="0.2">
      <c r="A172" s="165"/>
      <c r="B172" s="167"/>
      <c r="C172" s="173" t="s">
        <v>314</v>
      </c>
      <c r="D172" s="183"/>
      <c r="E172" s="178">
        <v>3</v>
      </c>
      <c r="F172" s="302"/>
      <c r="G172" s="145"/>
      <c r="H172" s="208">
        <v>0</v>
      </c>
      <c r="I172" s="202">
        <f t="shared" si="2"/>
        <v>0</v>
      </c>
      <c r="J172" s="143"/>
      <c r="K172" s="143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 t="s">
        <v>108</v>
      </c>
      <c r="V172" s="141">
        <v>0</v>
      </c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</row>
    <row r="173" spans="1:50" outlineLevel="1" x14ac:dyDescent="0.2">
      <c r="A173" s="165">
        <v>74</v>
      </c>
      <c r="B173" s="167" t="s">
        <v>315</v>
      </c>
      <c r="C173" s="172" t="s">
        <v>316</v>
      </c>
      <c r="D173" s="182" t="s">
        <v>136</v>
      </c>
      <c r="E173" s="169">
        <v>3</v>
      </c>
      <c r="F173" s="302"/>
      <c r="G173" s="145">
        <f>ROUND(E173*F173,2)</f>
        <v>0</v>
      </c>
      <c r="H173" s="208" t="s">
        <v>694</v>
      </c>
      <c r="I173" s="202">
        <f t="shared" si="2"/>
        <v>0</v>
      </c>
      <c r="J173" s="143"/>
      <c r="K173" s="143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 t="s">
        <v>106</v>
      </c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</row>
    <row r="174" spans="1:50" outlineLevel="1" x14ac:dyDescent="0.2">
      <c r="A174" s="165"/>
      <c r="B174" s="167"/>
      <c r="C174" s="173" t="s">
        <v>317</v>
      </c>
      <c r="D174" s="183"/>
      <c r="E174" s="178">
        <v>3</v>
      </c>
      <c r="F174" s="302"/>
      <c r="G174" s="145"/>
      <c r="H174" s="208">
        <v>0</v>
      </c>
      <c r="I174" s="202">
        <f t="shared" si="2"/>
        <v>0</v>
      </c>
      <c r="J174" s="143"/>
      <c r="K174" s="143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 t="s">
        <v>108</v>
      </c>
      <c r="V174" s="141">
        <v>0</v>
      </c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</row>
    <row r="175" spans="1:50" outlineLevel="1" x14ac:dyDescent="0.2">
      <c r="A175" s="165">
        <v>75</v>
      </c>
      <c r="B175" s="167" t="s">
        <v>318</v>
      </c>
      <c r="C175" s="172" t="s">
        <v>319</v>
      </c>
      <c r="D175" s="182" t="s">
        <v>136</v>
      </c>
      <c r="E175" s="169">
        <v>2</v>
      </c>
      <c r="F175" s="302"/>
      <c r="G175" s="145">
        <f>ROUND(E175*F175,2)</f>
        <v>0</v>
      </c>
      <c r="H175" s="208" t="s">
        <v>694</v>
      </c>
      <c r="I175" s="202">
        <f t="shared" si="2"/>
        <v>0</v>
      </c>
      <c r="J175" s="143"/>
      <c r="K175" s="143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 t="s">
        <v>106</v>
      </c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</row>
    <row r="176" spans="1:50" outlineLevel="1" x14ac:dyDescent="0.2">
      <c r="A176" s="165"/>
      <c r="B176" s="167"/>
      <c r="C176" s="173" t="s">
        <v>137</v>
      </c>
      <c r="D176" s="183"/>
      <c r="E176" s="178">
        <v>2</v>
      </c>
      <c r="F176" s="302"/>
      <c r="G176" s="145"/>
      <c r="H176" s="208">
        <v>0</v>
      </c>
      <c r="I176" s="202">
        <f t="shared" si="2"/>
        <v>0</v>
      </c>
      <c r="J176" s="143"/>
      <c r="K176" s="143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 t="s">
        <v>108</v>
      </c>
      <c r="V176" s="141">
        <v>0</v>
      </c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</row>
    <row r="177" spans="1:50" outlineLevel="1" x14ac:dyDescent="0.2">
      <c r="A177" s="165">
        <v>76</v>
      </c>
      <c r="B177" s="167" t="s">
        <v>320</v>
      </c>
      <c r="C177" s="172" t="s">
        <v>321</v>
      </c>
      <c r="D177" s="182" t="s">
        <v>114</v>
      </c>
      <c r="E177" s="169">
        <v>13.825000000000001</v>
      </c>
      <c r="F177" s="302"/>
      <c r="G177" s="145">
        <f>ROUND(E177*F177,2)</f>
        <v>0</v>
      </c>
      <c r="H177" s="208" t="s">
        <v>694</v>
      </c>
      <c r="I177" s="202">
        <f t="shared" si="2"/>
        <v>0</v>
      </c>
      <c r="J177" s="143"/>
      <c r="K177" s="143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 t="s">
        <v>106</v>
      </c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</row>
    <row r="178" spans="1:50" outlineLevel="1" x14ac:dyDescent="0.2">
      <c r="A178" s="165"/>
      <c r="B178" s="167"/>
      <c r="C178" s="173" t="s">
        <v>322</v>
      </c>
      <c r="D178" s="183"/>
      <c r="E178" s="178">
        <v>13.824999999999999</v>
      </c>
      <c r="F178" s="302"/>
      <c r="G178" s="145"/>
      <c r="H178" s="208">
        <v>0</v>
      </c>
      <c r="I178" s="202">
        <f t="shared" si="2"/>
        <v>0</v>
      </c>
      <c r="J178" s="143"/>
      <c r="K178" s="143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 t="s">
        <v>108</v>
      </c>
      <c r="V178" s="141">
        <v>0</v>
      </c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</row>
    <row r="179" spans="1:50" outlineLevel="1" x14ac:dyDescent="0.2">
      <c r="A179" s="165">
        <v>77</v>
      </c>
      <c r="B179" s="167" t="s">
        <v>323</v>
      </c>
      <c r="C179" s="172" t="s">
        <v>324</v>
      </c>
      <c r="D179" s="182" t="s">
        <v>325</v>
      </c>
      <c r="E179" s="169">
        <v>15.5</v>
      </c>
      <c r="F179" s="302"/>
      <c r="G179" s="145">
        <f>ROUND(E179*F179,2)</f>
        <v>0</v>
      </c>
      <c r="H179" s="208" t="s">
        <v>694</v>
      </c>
      <c r="I179" s="202">
        <f t="shared" si="2"/>
        <v>0</v>
      </c>
      <c r="J179" s="143"/>
      <c r="K179" s="143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 t="s">
        <v>106</v>
      </c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</row>
    <row r="180" spans="1:50" outlineLevel="1" x14ac:dyDescent="0.2">
      <c r="A180" s="165"/>
      <c r="B180" s="167"/>
      <c r="C180" s="173" t="s">
        <v>326</v>
      </c>
      <c r="D180" s="183"/>
      <c r="E180" s="178">
        <v>15.5</v>
      </c>
      <c r="F180" s="302"/>
      <c r="G180" s="145"/>
      <c r="H180" s="208">
        <v>0</v>
      </c>
      <c r="I180" s="202">
        <f t="shared" si="2"/>
        <v>0</v>
      </c>
      <c r="J180" s="143"/>
      <c r="K180" s="143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 t="s">
        <v>108</v>
      </c>
      <c r="V180" s="141">
        <v>0</v>
      </c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</row>
    <row r="181" spans="1:50" outlineLevel="1" x14ac:dyDescent="0.2">
      <c r="A181" s="165">
        <v>78</v>
      </c>
      <c r="B181" s="167" t="s">
        <v>327</v>
      </c>
      <c r="C181" s="172" t="s">
        <v>328</v>
      </c>
      <c r="D181" s="182" t="s">
        <v>325</v>
      </c>
      <c r="E181" s="169">
        <v>15.5</v>
      </c>
      <c r="F181" s="302"/>
      <c r="G181" s="145">
        <f>ROUND(E181*F181,2)</f>
        <v>0</v>
      </c>
      <c r="H181" s="208" t="s">
        <v>694</v>
      </c>
      <c r="I181" s="202">
        <f t="shared" si="2"/>
        <v>0</v>
      </c>
      <c r="J181" s="143"/>
      <c r="K181" s="143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 t="s">
        <v>106</v>
      </c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</row>
    <row r="182" spans="1:50" outlineLevel="1" x14ac:dyDescent="0.2">
      <c r="A182" s="165"/>
      <c r="B182" s="167"/>
      <c r="C182" s="173" t="s">
        <v>326</v>
      </c>
      <c r="D182" s="183"/>
      <c r="E182" s="178">
        <v>15.5</v>
      </c>
      <c r="F182" s="302"/>
      <c r="G182" s="145"/>
      <c r="H182" s="208">
        <v>0</v>
      </c>
      <c r="I182" s="202">
        <f t="shared" si="2"/>
        <v>0</v>
      </c>
      <c r="J182" s="143"/>
      <c r="K182" s="143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 t="s">
        <v>108</v>
      </c>
      <c r="V182" s="141">
        <v>0</v>
      </c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</row>
    <row r="183" spans="1:50" outlineLevel="1" x14ac:dyDescent="0.2">
      <c r="A183" s="165">
        <v>79</v>
      </c>
      <c r="B183" s="167" t="s">
        <v>329</v>
      </c>
      <c r="C183" s="172" t="s">
        <v>330</v>
      </c>
      <c r="D183" s="182" t="s">
        <v>325</v>
      </c>
      <c r="E183" s="169">
        <v>15.5</v>
      </c>
      <c r="F183" s="302"/>
      <c r="G183" s="145">
        <f>ROUND(E183*F183,2)</f>
        <v>0</v>
      </c>
      <c r="H183" s="208" t="s">
        <v>694</v>
      </c>
      <c r="I183" s="202">
        <f t="shared" si="2"/>
        <v>0</v>
      </c>
      <c r="J183" s="143"/>
      <c r="K183" s="143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 t="s">
        <v>106</v>
      </c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</row>
    <row r="184" spans="1:50" outlineLevel="1" x14ac:dyDescent="0.2">
      <c r="A184" s="165"/>
      <c r="B184" s="167"/>
      <c r="C184" s="173" t="s">
        <v>326</v>
      </c>
      <c r="D184" s="183"/>
      <c r="E184" s="178">
        <v>15.5</v>
      </c>
      <c r="F184" s="302"/>
      <c r="G184" s="145"/>
      <c r="H184" s="208">
        <v>0</v>
      </c>
      <c r="I184" s="202">
        <f t="shared" si="2"/>
        <v>0</v>
      </c>
      <c r="J184" s="143"/>
      <c r="K184" s="143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 t="s">
        <v>108</v>
      </c>
      <c r="V184" s="141">
        <v>0</v>
      </c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</row>
    <row r="185" spans="1:50" outlineLevel="1" x14ac:dyDescent="0.2">
      <c r="A185" s="165">
        <v>80</v>
      </c>
      <c r="B185" s="167" t="s">
        <v>331</v>
      </c>
      <c r="C185" s="172" t="s">
        <v>332</v>
      </c>
      <c r="D185" s="182" t="s">
        <v>325</v>
      </c>
      <c r="E185" s="169">
        <v>15.5</v>
      </c>
      <c r="F185" s="302"/>
      <c r="G185" s="145">
        <f>ROUND(E185*F185,2)</f>
        <v>0</v>
      </c>
      <c r="H185" s="208" t="s">
        <v>694</v>
      </c>
      <c r="I185" s="202">
        <f t="shared" si="2"/>
        <v>0</v>
      </c>
      <c r="J185" s="143"/>
      <c r="K185" s="143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 t="s">
        <v>106</v>
      </c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</row>
    <row r="186" spans="1:50" outlineLevel="1" x14ac:dyDescent="0.2">
      <c r="A186" s="165"/>
      <c r="B186" s="167"/>
      <c r="C186" s="173" t="s">
        <v>326</v>
      </c>
      <c r="D186" s="183"/>
      <c r="E186" s="178">
        <v>15.5</v>
      </c>
      <c r="F186" s="302"/>
      <c r="G186" s="145"/>
      <c r="H186" s="208">
        <v>0</v>
      </c>
      <c r="I186" s="202">
        <f t="shared" si="2"/>
        <v>0</v>
      </c>
      <c r="J186" s="143"/>
      <c r="K186" s="143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 t="s">
        <v>108</v>
      </c>
      <c r="V186" s="141">
        <v>0</v>
      </c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</row>
    <row r="187" spans="1:50" outlineLevel="1" x14ac:dyDescent="0.2">
      <c r="A187" s="165">
        <v>81</v>
      </c>
      <c r="B187" s="167" t="s">
        <v>333</v>
      </c>
      <c r="C187" s="172" t="s">
        <v>334</v>
      </c>
      <c r="D187" s="182" t="s">
        <v>325</v>
      </c>
      <c r="E187" s="169">
        <v>155</v>
      </c>
      <c r="F187" s="302"/>
      <c r="G187" s="145">
        <f>ROUND(E187*F187,2)</f>
        <v>0</v>
      </c>
      <c r="H187" s="208" t="s">
        <v>694</v>
      </c>
      <c r="I187" s="202">
        <f t="shared" si="2"/>
        <v>0</v>
      </c>
      <c r="J187" s="143"/>
      <c r="K187" s="143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 t="s">
        <v>106</v>
      </c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</row>
    <row r="188" spans="1:50" outlineLevel="1" x14ac:dyDescent="0.2">
      <c r="A188" s="165"/>
      <c r="B188" s="167"/>
      <c r="C188" s="173" t="s">
        <v>335</v>
      </c>
      <c r="D188" s="183"/>
      <c r="E188" s="178">
        <v>155</v>
      </c>
      <c r="F188" s="302"/>
      <c r="G188" s="145"/>
      <c r="H188" s="208">
        <v>0</v>
      </c>
      <c r="I188" s="202">
        <f t="shared" si="2"/>
        <v>0</v>
      </c>
      <c r="J188" s="143"/>
      <c r="K188" s="143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 t="s">
        <v>108</v>
      </c>
      <c r="V188" s="141">
        <v>0</v>
      </c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</row>
    <row r="189" spans="1:50" outlineLevel="1" x14ac:dyDescent="0.2">
      <c r="A189" s="165">
        <v>82</v>
      </c>
      <c r="B189" s="167" t="s">
        <v>336</v>
      </c>
      <c r="C189" s="172" t="s">
        <v>337</v>
      </c>
      <c r="D189" s="182" t="s">
        <v>325</v>
      </c>
      <c r="E189" s="169">
        <v>15.5</v>
      </c>
      <c r="F189" s="302"/>
      <c r="G189" s="145">
        <f>ROUND(E189*F189,2)</f>
        <v>0</v>
      </c>
      <c r="H189" s="208" t="s">
        <v>694</v>
      </c>
      <c r="I189" s="202">
        <f t="shared" si="2"/>
        <v>0</v>
      </c>
      <c r="J189" s="143"/>
      <c r="K189" s="143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 t="s">
        <v>106</v>
      </c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</row>
    <row r="190" spans="1:50" outlineLevel="1" x14ac:dyDescent="0.2">
      <c r="A190" s="165"/>
      <c r="B190" s="167"/>
      <c r="C190" s="173" t="s">
        <v>326</v>
      </c>
      <c r="D190" s="183"/>
      <c r="E190" s="178">
        <v>15.5</v>
      </c>
      <c r="F190" s="302"/>
      <c r="G190" s="145"/>
      <c r="H190" s="208">
        <v>0</v>
      </c>
      <c r="I190" s="202">
        <f t="shared" si="2"/>
        <v>0</v>
      </c>
      <c r="J190" s="143"/>
      <c r="K190" s="143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 t="s">
        <v>108</v>
      </c>
      <c r="V190" s="141">
        <v>0</v>
      </c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</row>
    <row r="191" spans="1:50" x14ac:dyDescent="0.2">
      <c r="A191" s="166" t="s">
        <v>101</v>
      </c>
      <c r="B191" s="168" t="s">
        <v>63</v>
      </c>
      <c r="C191" s="174" t="s">
        <v>64</v>
      </c>
      <c r="D191" s="184"/>
      <c r="E191" s="170"/>
      <c r="F191" s="303"/>
      <c r="G191" s="146">
        <f>SUMIF(U192:U193,"&lt;&gt;NOR",G192:G193)</f>
        <v>0</v>
      </c>
      <c r="H191" s="209"/>
      <c r="I191" s="203">
        <f t="shared" si="2"/>
        <v>0</v>
      </c>
      <c r="J191" s="144"/>
      <c r="K191" s="144"/>
      <c r="L191" s="141"/>
      <c r="U191" t="s">
        <v>102</v>
      </c>
    </row>
    <row r="192" spans="1:50" outlineLevel="1" x14ac:dyDescent="0.2">
      <c r="A192" s="165">
        <v>83</v>
      </c>
      <c r="B192" s="167" t="s">
        <v>338</v>
      </c>
      <c r="C192" s="172" t="s">
        <v>339</v>
      </c>
      <c r="D192" s="182" t="s">
        <v>325</v>
      </c>
      <c r="E192" s="169">
        <v>11.45</v>
      </c>
      <c r="F192" s="302"/>
      <c r="G192" s="145">
        <f>ROUND(E192*F192,2)</f>
        <v>0</v>
      </c>
      <c r="H192" s="208" t="s">
        <v>694</v>
      </c>
      <c r="I192" s="202">
        <f t="shared" si="2"/>
        <v>0</v>
      </c>
      <c r="J192" s="143"/>
      <c r="K192" s="143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 t="s">
        <v>106</v>
      </c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</row>
    <row r="193" spans="1:50" outlineLevel="1" x14ac:dyDescent="0.2">
      <c r="A193" s="165"/>
      <c r="B193" s="167"/>
      <c r="C193" s="173" t="s">
        <v>340</v>
      </c>
      <c r="D193" s="183"/>
      <c r="E193" s="178">
        <v>11.45</v>
      </c>
      <c r="F193" s="302"/>
      <c r="G193" s="145"/>
      <c r="H193" s="208">
        <v>0</v>
      </c>
      <c r="I193" s="202">
        <f t="shared" si="2"/>
        <v>0</v>
      </c>
      <c r="J193" s="143"/>
      <c r="K193" s="143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 t="s">
        <v>108</v>
      </c>
      <c r="V193" s="141">
        <v>0</v>
      </c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</row>
    <row r="194" spans="1:50" x14ac:dyDescent="0.2">
      <c r="A194" s="166" t="s">
        <v>101</v>
      </c>
      <c r="B194" s="168" t="s">
        <v>65</v>
      </c>
      <c r="C194" s="174" t="s">
        <v>66</v>
      </c>
      <c r="D194" s="184"/>
      <c r="E194" s="170"/>
      <c r="F194" s="303"/>
      <c r="G194" s="146">
        <f>SUMIF(U195:U198,"&lt;&gt;NOR",G195:G198)</f>
        <v>0</v>
      </c>
      <c r="H194" s="209"/>
      <c r="I194" s="203">
        <f t="shared" si="2"/>
        <v>0</v>
      </c>
      <c r="J194" s="144"/>
      <c r="K194" s="144"/>
      <c r="L194" s="141"/>
      <c r="U194" t="s">
        <v>102</v>
      </c>
    </row>
    <row r="195" spans="1:50" outlineLevel="1" x14ac:dyDescent="0.2">
      <c r="A195" s="165">
        <v>84</v>
      </c>
      <c r="B195" s="167" t="s">
        <v>341</v>
      </c>
      <c r="C195" s="172" t="s">
        <v>342</v>
      </c>
      <c r="D195" s="182" t="s">
        <v>114</v>
      </c>
      <c r="E195" s="169">
        <v>10.719999999999999</v>
      </c>
      <c r="F195" s="302"/>
      <c r="G195" s="145">
        <f>ROUND(E195*F195,2)</f>
        <v>0</v>
      </c>
      <c r="H195" s="208" t="s">
        <v>694</v>
      </c>
      <c r="I195" s="202">
        <f t="shared" si="2"/>
        <v>0</v>
      </c>
      <c r="J195" s="143"/>
      <c r="K195" s="143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 t="s">
        <v>106</v>
      </c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</row>
    <row r="196" spans="1:50" outlineLevel="1" x14ac:dyDescent="0.2">
      <c r="A196" s="165"/>
      <c r="B196" s="167"/>
      <c r="C196" s="173" t="s">
        <v>343</v>
      </c>
      <c r="D196" s="183"/>
      <c r="E196" s="178">
        <v>5.1100000000000003</v>
      </c>
      <c r="F196" s="302"/>
      <c r="G196" s="145"/>
      <c r="H196" s="208">
        <v>0</v>
      </c>
      <c r="I196" s="202">
        <f t="shared" si="2"/>
        <v>0</v>
      </c>
      <c r="J196" s="143"/>
      <c r="K196" s="143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 t="s">
        <v>108</v>
      </c>
      <c r="V196" s="141">
        <v>0</v>
      </c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</row>
    <row r="197" spans="1:50" outlineLevel="1" x14ac:dyDescent="0.2">
      <c r="A197" s="165"/>
      <c r="B197" s="167"/>
      <c r="C197" s="173" t="s">
        <v>344</v>
      </c>
      <c r="D197" s="183"/>
      <c r="E197" s="178">
        <v>5.61</v>
      </c>
      <c r="F197" s="302"/>
      <c r="G197" s="145"/>
      <c r="H197" s="208">
        <v>0</v>
      </c>
      <c r="I197" s="202">
        <f t="shared" si="2"/>
        <v>0</v>
      </c>
      <c r="J197" s="143"/>
      <c r="K197" s="143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 t="s">
        <v>108</v>
      </c>
      <c r="V197" s="141">
        <v>0</v>
      </c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</row>
    <row r="198" spans="1:50" outlineLevel="1" x14ac:dyDescent="0.2">
      <c r="A198" s="165">
        <v>85</v>
      </c>
      <c r="B198" s="167" t="s">
        <v>345</v>
      </c>
      <c r="C198" s="172" t="s">
        <v>346</v>
      </c>
      <c r="D198" s="182" t="s">
        <v>0</v>
      </c>
      <c r="E198" s="169">
        <v>4.0999999999999996</v>
      </c>
      <c r="F198" s="302"/>
      <c r="G198" s="145">
        <f>ROUND(E198*F198,2)</f>
        <v>0</v>
      </c>
      <c r="H198" s="208" t="s">
        <v>694</v>
      </c>
      <c r="I198" s="202">
        <f t="shared" si="2"/>
        <v>0</v>
      </c>
      <c r="J198" s="143"/>
      <c r="K198" s="143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 t="s">
        <v>106</v>
      </c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</row>
    <row r="199" spans="1:50" x14ac:dyDescent="0.2">
      <c r="A199" s="166" t="s">
        <v>101</v>
      </c>
      <c r="B199" s="168" t="s">
        <v>67</v>
      </c>
      <c r="C199" s="174" t="s">
        <v>68</v>
      </c>
      <c r="D199" s="184"/>
      <c r="E199" s="170"/>
      <c r="F199" s="303"/>
      <c r="G199" s="146">
        <f>SUM(G200:G249)</f>
        <v>0</v>
      </c>
      <c r="H199" s="209">
        <v>0</v>
      </c>
      <c r="I199" s="203">
        <f t="shared" si="2"/>
        <v>0</v>
      </c>
      <c r="J199" s="144"/>
      <c r="K199" s="144"/>
      <c r="L199" s="141"/>
      <c r="U199" t="s">
        <v>102</v>
      </c>
    </row>
    <row r="200" spans="1:50" s="259" customFormat="1" outlineLevel="1" x14ac:dyDescent="0.2">
      <c r="A200" s="251"/>
      <c r="B200" s="252"/>
      <c r="C200" s="260" t="s">
        <v>736</v>
      </c>
      <c r="D200" s="254"/>
      <c r="E200" s="255"/>
      <c r="F200" s="304"/>
      <c r="G200" s="255">
        <f>ROUND(E200*F200,2)</f>
        <v>0</v>
      </c>
      <c r="H200" s="256">
        <v>0</v>
      </c>
      <c r="I200" s="255">
        <f t="shared" si="2"/>
        <v>0</v>
      </c>
      <c r="J200" s="257"/>
      <c r="K200" s="257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 t="s">
        <v>106</v>
      </c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</row>
    <row r="201" spans="1:50" s="259" customFormat="1" outlineLevel="1" x14ac:dyDescent="0.2">
      <c r="A201" s="251">
        <v>86</v>
      </c>
      <c r="B201" s="252">
        <v>1</v>
      </c>
      <c r="C201" s="253" t="s">
        <v>737</v>
      </c>
      <c r="D201" s="254" t="s">
        <v>127</v>
      </c>
      <c r="E201" s="255">
        <v>4</v>
      </c>
      <c r="F201" s="304"/>
      <c r="G201" s="202">
        <f t="shared" ref="G201:G212" si="3">ROUND(E201*F201,2)</f>
        <v>0</v>
      </c>
      <c r="H201" s="256" t="s">
        <v>693</v>
      </c>
      <c r="I201" s="202">
        <f t="shared" ref="I201:I245" si="4">G201</f>
        <v>0</v>
      </c>
      <c r="J201" s="257"/>
      <c r="K201" s="257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</row>
    <row r="202" spans="1:50" s="259" customFormat="1" outlineLevel="1" x14ac:dyDescent="0.2">
      <c r="A202" s="251">
        <v>87</v>
      </c>
      <c r="B202" s="252">
        <v>2</v>
      </c>
      <c r="C202" s="253" t="s">
        <v>738</v>
      </c>
      <c r="D202" s="254" t="s">
        <v>127</v>
      </c>
      <c r="E202" s="255">
        <v>3</v>
      </c>
      <c r="F202" s="304"/>
      <c r="G202" s="202">
        <f t="shared" si="3"/>
        <v>0</v>
      </c>
      <c r="H202" s="256" t="s">
        <v>693</v>
      </c>
      <c r="I202" s="202">
        <f t="shared" si="4"/>
        <v>0</v>
      </c>
      <c r="J202" s="257"/>
      <c r="K202" s="257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</row>
    <row r="203" spans="1:50" s="259" customFormat="1" ht="22.5" outlineLevel="1" x14ac:dyDescent="0.2">
      <c r="A203" s="251">
        <v>88</v>
      </c>
      <c r="B203" s="252">
        <v>3</v>
      </c>
      <c r="C203" s="253" t="s">
        <v>739</v>
      </c>
      <c r="D203" s="254" t="s">
        <v>127</v>
      </c>
      <c r="E203" s="255">
        <v>13</v>
      </c>
      <c r="F203" s="304"/>
      <c r="G203" s="202">
        <f t="shared" si="3"/>
        <v>0</v>
      </c>
      <c r="H203" s="256" t="s">
        <v>693</v>
      </c>
      <c r="I203" s="202">
        <f t="shared" si="4"/>
        <v>0</v>
      </c>
      <c r="J203" s="257"/>
      <c r="K203" s="257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  <c r="AR203" s="258"/>
      <c r="AS203" s="258"/>
      <c r="AT203" s="258"/>
      <c r="AU203" s="258"/>
      <c r="AV203" s="258"/>
      <c r="AW203" s="258"/>
      <c r="AX203" s="258"/>
    </row>
    <row r="204" spans="1:50" s="259" customFormat="1" ht="22.5" outlineLevel="1" x14ac:dyDescent="0.2">
      <c r="A204" s="251">
        <v>89</v>
      </c>
      <c r="B204" s="252">
        <v>4</v>
      </c>
      <c r="C204" s="253" t="s">
        <v>740</v>
      </c>
      <c r="D204" s="254" t="s">
        <v>127</v>
      </c>
      <c r="E204" s="255">
        <v>1</v>
      </c>
      <c r="F204" s="304"/>
      <c r="G204" s="202">
        <f t="shared" si="3"/>
        <v>0</v>
      </c>
      <c r="H204" s="256" t="s">
        <v>693</v>
      </c>
      <c r="I204" s="202">
        <f t="shared" si="4"/>
        <v>0</v>
      </c>
      <c r="J204" s="257"/>
      <c r="K204" s="257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</row>
    <row r="205" spans="1:50" s="259" customFormat="1" outlineLevel="1" x14ac:dyDescent="0.2">
      <c r="A205" s="251">
        <v>90</v>
      </c>
      <c r="B205" s="252">
        <v>5</v>
      </c>
      <c r="C205" s="253" t="s">
        <v>741</v>
      </c>
      <c r="D205" s="254" t="s">
        <v>136</v>
      </c>
      <c r="E205" s="255">
        <v>5</v>
      </c>
      <c r="F205" s="304"/>
      <c r="G205" s="202">
        <f t="shared" si="3"/>
        <v>0</v>
      </c>
      <c r="H205" s="256" t="s">
        <v>693</v>
      </c>
      <c r="I205" s="202">
        <f t="shared" si="4"/>
        <v>0</v>
      </c>
      <c r="J205" s="257"/>
      <c r="K205" s="257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</row>
    <row r="206" spans="1:50" s="259" customFormat="1" outlineLevel="1" x14ac:dyDescent="0.2">
      <c r="A206" s="251">
        <v>91</v>
      </c>
      <c r="B206" s="252">
        <v>6</v>
      </c>
      <c r="C206" s="253" t="s">
        <v>742</v>
      </c>
      <c r="D206" s="254" t="s">
        <v>136</v>
      </c>
      <c r="E206" s="255">
        <v>3</v>
      </c>
      <c r="F206" s="304"/>
      <c r="G206" s="202">
        <f t="shared" si="3"/>
        <v>0</v>
      </c>
      <c r="H206" s="256" t="s">
        <v>693</v>
      </c>
      <c r="I206" s="202">
        <f t="shared" si="4"/>
        <v>0</v>
      </c>
      <c r="J206" s="257"/>
      <c r="K206" s="257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</row>
    <row r="207" spans="1:50" s="259" customFormat="1" outlineLevel="1" x14ac:dyDescent="0.2">
      <c r="A207" s="251">
        <v>92</v>
      </c>
      <c r="B207" s="252">
        <v>7</v>
      </c>
      <c r="C207" s="253" t="s">
        <v>743</v>
      </c>
      <c r="D207" s="254" t="s">
        <v>127</v>
      </c>
      <c r="E207" s="255">
        <v>15</v>
      </c>
      <c r="F207" s="304"/>
      <c r="G207" s="202">
        <f t="shared" si="3"/>
        <v>0</v>
      </c>
      <c r="H207" s="256" t="s">
        <v>693</v>
      </c>
      <c r="I207" s="202">
        <f t="shared" si="4"/>
        <v>0</v>
      </c>
      <c r="J207" s="257"/>
      <c r="K207" s="257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</row>
    <row r="208" spans="1:50" s="259" customFormat="1" outlineLevel="1" x14ac:dyDescent="0.2">
      <c r="A208" s="251">
        <v>93</v>
      </c>
      <c r="B208" s="252">
        <v>8</v>
      </c>
      <c r="C208" s="253" t="s">
        <v>744</v>
      </c>
      <c r="D208" s="254" t="s">
        <v>136</v>
      </c>
      <c r="E208" s="255">
        <v>3</v>
      </c>
      <c r="F208" s="304"/>
      <c r="G208" s="202">
        <f t="shared" si="3"/>
        <v>0</v>
      </c>
      <c r="H208" s="256" t="s">
        <v>693</v>
      </c>
      <c r="I208" s="202">
        <f t="shared" si="4"/>
        <v>0</v>
      </c>
      <c r="J208" s="257"/>
      <c r="K208" s="257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</row>
    <row r="209" spans="1:50" s="259" customFormat="1" outlineLevel="1" x14ac:dyDescent="0.2">
      <c r="A209" s="251">
        <v>94</v>
      </c>
      <c r="B209" s="252">
        <v>9</v>
      </c>
      <c r="C209" s="253" t="s">
        <v>745</v>
      </c>
      <c r="D209" s="254" t="s">
        <v>136</v>
      </c>
      <c r="E209" s="255">
        <v>1</v>
      </c>
      <c r="F209" s="304"/>
      <c r="G209" s="202">
        <f t="shared" si="3"/>
        <v>0</v>
      </c>
      <c r="H209" s="256" t="s">
        <v>693</v>
      </c>
      <c r="I209" s="202">
        <f t="shared" si="4"/>
        <v>0</v>
      </c>
      <c r="J209" s="257"/>
      <c r="K209" s="257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</row>
    <row r="210" spans="1:50" s="259" customFormat="1" outlineLevel="1" x14ac:dyDescent="0.2">
      <c r="A210" s="251">
        <v>95</v>
      </c>
      <c r="B210" s="252">
        <v>10</v>
      </c>
      <c r="C210" s="253" t="s">
        <v>746</v>
      </c>
      <c r="D210" s="254" t="s">
        <v>136</v>
      </c>
      <c r="E210" s="255">
        <v>3</v>
      </c>
      <c r="F210" s="304"/>
      <c r="G210" s="202">
        <f t="shared" si="3"/>
        <v>0</v>
      </c>
      <c r="H210" s="256" t="s">
        <v>693</v>
      </c>
      <c r="I210" s="202">
        <f t="shared" si="4"/>
        <v>0</v>
      </c>
      <c r="J210" s="257"/>
      <c r="K210" s="257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</row>
    <row r="211" spans="1:50" s="259" customFormat="1" ht="22.5" outlineLevel="1" x14ac:dyDescent="0.2">
      <c r="A211" s="251">
        <v>96</v>
      </c>
      <c r="B211" s="252">
        <v>11</v>
      </c>
      <c r="C211" s="253" t="s">
        <v>778</v>
      </c>
      <c r="D211" s="254" t="s">
        <v>136</v>
      </c>
      <c r="E211" s="255">
        <v>4</v>
      </c>
      <c r="F211" s="304"/>
      <c r="G211" s="202">
        <f t="shared" si="3"/>
        <v>0</v>
      </c>
      <c r="H211" s="256" t="s">
        <v>693</v>
      </c>
      <c r="I211" s="202">
        <f t="shared" si="4"/>
        <v>0</v>
      </c>
      <c r="J211" s="257"/>
      <c r="K211" s="257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</row>
    <row r="212" spans="1:50" s="259" customFormat="1" outlineLevel="1" x14ac:dyDescent="0.2">
      <c r="A212" s="251">
        <v>97</v>
      </c>
      <c r="B212" s="252">
        <v>12</v>
      </c>
      <c r="C212" s="253" t="s">
        <v>748</v>
      </c>
      <c r="D212" s="254" t="s">
        <v>127</v>
      </c>
      <c r="E212" s="255">
        <v>21</v>
      </c>
      <c r="F212" s="304"/>
      <c r="G212" s="202">
        <f t="shared" si="3"/>
        <v>0</v>
      </c>
      <c r="H212" s="256" t="s">
        <v>693</v>
      </c>
      <c r="I212" s="202">
        <f t="shared" si="4"/>
        <v>0</v>
      </c>
      <c r="J212" s="257"/>
      <c r="K212" s="257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</row>
    <row r="213" spans="1:50" s="259" customFormat="1" outlineLevel="1" x14ac:dyDescent="0.2">
      <c r="A213" s="251"/>
      <c r="B213" s="252"/>
      <c r="C213" s="253"/>
      <c r="D213" s="254"/>
      <c r="E213" s="255"/>
      <c r="F213" s="304"/>
      <c r="G213" s="255"/>
      <c r="H213" s="256"/>
      <c r="I213" s="255">
        <f t="shared" si="4"/>
        <v>0</v>
      </c>
      <c r="J213" s="257"/>
      <c r="K213" s="257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</row>
    <row r="214" spans="1:50" s="259" customFormat="1" outlineLevel="1" x14ac:dyDescent="0.2">
      <c r="A214" s="251"/>
      <c r="B214" s="252"/>
      <c r="C214" s="253"/>
      <c r="D214" s="254"/>
      <c r="E214" s="255"/>
      <c r="F214" s="304"/>
      <c r="G214" s="255"/>
      <c r="H214" s="256"/>
      <c r="I214" s="255">
        <f t="shared" si="4"/>
        <v>0</v>
      </c>
      <c r="J214" s="257"/>
      <c r="K214" s="257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</row>
    <row r="215" spans="1:50" s="259" customFormat="1" outlineLevel="1" x14ac:dyDescent="0.2">
      <c r="A215" s="251"/>
      <c r="B215" s="252"/>
      <c r="C215" s="260" t="s">
        <v>749</v>
      </c>
      <c r="D215" s="254"/>
      <c r="E215" s="255"/>
      <c r="F215" s="304"/>
      <c r="G215" s="255"/>
      <c r="H215" s="256"/>
      <c r="I215" s="255">
        <f t="shared" si="4"/>
        <v>0</v>
      </c>
      <c r="J215" s="257"/>
      <c r="K215" s="257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</row>
    <row r="216" spans="1:50" s="259" customFormat="1" outlineLevel="1" x14ac:dyDescent="0.2">
      <c r="A216" s="251">
        <v>99</v>
      </c>
      <c r="B216" s="252">
        <v>13</v>
      </c>
      <c r="C216" s="253" t="s">
        <v>750</v>
      </c>
      <c r="D216" s="254" t="s">
        <v>127</v>
      </c>
      <c r="E216" s="255">
        <v>28</v>
      </c>
      <c r="F216" s="304"/>
      <c r="G216" s="202">
        <f t="shared" ref="G216:G245" si="5">ROUND(E216*F216,2)</f>
        <v>0</v>
      </c>
      <c r="H216" s="256" t="s">
        <v>693</v>
      </c>
      <c r="I216" s="202">
        <f t="shared" si="4"/>
        <v>0</v>
      </c>
      <c r="J216" s="257"/>
      <c r="K216" s="257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</row>
    <row r="217" spans="1:50" s="259" customFormat="1" outlineLevel="1" x14ac:dyDescent="0.2">
      <c r="A217" s="251">
        <v>100</v>
      </c>
      <c r="B217" s="252">
        <v>14</v>
      </c>
      <c r="C217" s="253" t="s">
        <v>751</v>
      </c>
      <c r="D217" s="254" t="s">
        <v>136</v>
      </c>
      <c r="E217" s="255">
        <v>2</v>
      </c>
      <c r="F217" s="304"/>
      <c r="G217" s="202">
        <f t="shared" si="5"/>
        <v>0</v>
      </c>
      <c r="H217" s="256" t="s">
        <v>693</v>
      </c>
      <c r="I217" s="202">
        <f t="shared" si="4"/>
        <v>0</v>
      </c>
      <c r="J217" s="257"/>
      <c r="K217" s="257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</row>
    <row r="218" spans="1:50" s="259" customFormat="1" outlineLevel="1" x14ac:dyDescent="0.2">
      <c r="A218" s="251">
        <v>101</v>
      </c>
      <c r="B218" s="252">
        <v>15</v>
      </c>
      <c r="C218" s="253" t="s">
        <v>752</v>
      </c>
      <c r="D218" s="254" t="s">
        <v>127</v>
      </c>
      <c r="E218" s="255">
        <v>10</v>
      </c>
      <c r="F218" s="304"/>
      <c r="G218" s="202">
        <f t="shared" si="5"/>
        <v>0</v>
      </c>
      <c r="H218" s="256" t="s">
        <v>693</v>
      </c>
      <c r="I218" s="202">
        <f t="shared" si="4"/>
        <v>0</v>
      </c>
      <c r="J218" s="257"/>
      <c r="K218" s="257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</row>
    <row r="219" spans="1:50" s="259" customFormat="1" outlineLevel="1" x14ac:dyDescent="0.2">
      <c r="A219" s="251">
        <v>104</v>
      </c>
      <c r="B219" s="252">
        <v>16</v>
      </c>
      <c r="C219" s="253" t="s">
        <v>753</v>
      </c>
      <c r="D219" s="254" t="s">
        <v>136</v>
      </c>
      <c r="E219" s="255">
        <v>4</v>
      </c>
      <c r="F219" s="304"/>
      <c r="G219" s="202">
        <f t="shared" si="5"/>
        <v>0</v>
      </c>
      <c r="H219" s="256" t="s">
        <v>693</v>
      </c>
      <c r="I219" s="202">
        <f t="shared" si="4"/>
        <v>0</v>
      </c>
      <c r="J219" s="257"/>
      <c r="K219" s="257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</row>
    <row r="220" spans="1:50" s="259" customFormat="1" outlineLevel="1" x14ac:dyDescent="0.2">
      <c r="A220" s="251">
        <v>105</v>
      </c>
      <c r="B220" s="252">
        <v>17</v>
      </c>
      <c r="C220" s="253" t="s">
        <v>754</v>
      </c>
      <c r="D220" s="254" t="s">
        <v>136</v>
      </c>
      <c r="E220" s="255">
        <v>2</v>
      </c>
      <c r="F220" s="304"/>
      <c r="G220" s="202">
        <f t="shared" si="5"/>
        <v>0</v>
      </c>
      <c r="H220" s="256" t="s">
        <v>693</v>
      </c>
      <c r="I220" s="202">
        <f t="shared" si="4"/>
        <v>0</v>
      </c>
      <c r="J220" s="257"/>
      <c r="K220" s="257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</row>
    <row r="221" spans="1:50" s="259" customFormat="1" outlineLevel="1" x14ac:dyDescent="0.2">
      <c r="A221" s="251">
        <v>106</v>
      </c>
      <c r="B221" s="252">
        <v>18</v>
      </c>
      <c r="C221" s="253" t="s">
        <v>755</v>
      </c>
      <c r="D221" s="254" t="s">
        <v>136</v>
      </c>
      <c r="E221" s="255">
        <v>2</v>
      </c>
      <c r="F221" s="304"/>
      <c r="G221" s="202">
        <f t="shared" si="5"/>
        <v>0</v>
      </c>
      <c r="H221" s="256" t="s">
        <v>693</v>
      </c>
      <c r="I221" s="202">
        <f t="shared" si="4"/>
        <v>0</v>
      </c>
      <c r="J221" s="257"/>
      <c r="K221" s="257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</row>
    <row r="222" spans="1:50" s="259" customFormat="1" outlineLevel="1" x14ac:dyDescent="0.2">
      <c r="A222" s="251">
        <v>107</v>
      </c>
      <c r="B222" s="252">
        <v>19</v>
      </c>
      <c r="C222" s="253" t="s">
        <v>756</v>
      </c>
      <c r="D222" s="254" t="s">
        <v>136</v>
      </c>
      <c r="E222" s="255">
        <v>2</v>
      </c>
      <c r="F222" s="304"/>
      <c r="G222" s="202">
        <f t="shared" si="5"/>
        <v>0</v>
      </c>
      <c r="H222" s="256" t="s">
        <v>693</v>
      </c>
      <c r="I222" s="202">
        <f t="shared" si="4"/>
        <v>0</v>
      </c>
      <c r="J222" s="257"/>
      <c r="K222" s="257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</row>
    <row r="223" spans="1:50" s="259" customFormat="1" outlineLevel="1" x14ac:dyDescent="0.2">
      <c r="A223" s="251">
        <v>108</v>
      </c>
      <c r="B223" s="252">
        <v>20</v>
      </c>
      <c r="C223" s="253" t="s">
        <v>757</v>
      </c>
      <c r="D223" s="254" t="s">
        <v>136</v>
      </c>
      <c r="E223" s="255">
        <v>3</v>
      </c>
      <c r="F223" s="304"/>
      <c r="G223" s="202">
        <f t="shared" si="5"/>
        <v>0</v>
      </c>
      <c r="H223" s="256" t="s">
        <v>693</v>
      </c>
      <c r="I223" s="202">
        <f t="shared" si="4"/>
        <v>0</v>
      </c>
      <c r="J223" s="257"/>
      <c r="K223" s="257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</row>
    <row r="224" spans="1:50" s="259" customFormat="1" outlineLevel="1" x14ac:dyDescent="0.2">
      <c r="A224" s="251">
        <v>109</v>
      </c>
      <c r="B224" s="252">
        <v>21</v>
      </c>
      <c r="C224" s="253" t="s">
        <v>746</v>
      </c>
      <c r="D224" s="254" t="s">
        <v>136</v>
      </c>
      <c r="E224" s="255">
        <v>3</v>
      </c>
      <c r="F224" s="304"/>
      <c r="G224" s="202">
        <f t="shared" si="5"/>
        <v>0</v>
      </c>
      <c r="H224" s="256" t="s">
        <v>693</v>
      </c>
      <c r="I224" s="202">
        <f t="shared" si="4"/>
        <v>0</v>
      </c>
      <c r="J224" s="257"/>
      <c r="K224" s="257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</row>
    <row r="225" spans="1:50" s="259" customFormat="1" ht="22.5" outlineLevel="1" x14ac:dyDescent="0.2">
      <c r="A225" s="251">
        <v>110</v>
      </c>
      <c r="B225" s="252">
        <v>22</v>
      </c>
      <c r="C225" s="253" t="s">
        <v>747</v>
      </c>
      <c r="D225" s="254" t="s">
        <v>136</v>
      </c>
      <c r="E225" s="255">
        <v>9</v>
      </c>
      <c r="F225" s="304"/>
      <c r="G225" s="202">
        <f t="shared" si="5"/>
        <v>0</v>
      </c>
      <c r="H225" s="256" t="s">
        <v>693</v>
      </c>
      <c r="I225" s="202">
        <f t="shared" si="4"/>
        <v>0</v>
      </c>
      <c r="J225" s="257"/>
      <c r="K225" s="257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</row>
    <row r="226" spans="1:50" s="259" customFormat="1" outlineLevel="1" x14ac:dyDescent="0.2">
      <c r="A226" s="251">
        <v>111</v>
      </c>
      <c r="B226" s="252">
        <v>23</v>
      </c>
      <c r="C226" s="253" t="s">
        <v>758</v>
      </c>
      <c r="D226" s="254" t="s">
        <v>127</v>
      </c>
      <c r="E226" s="255">
        <v>30</v>
      </c>
      <c r="F226" s="304"/>
      <c r="G226" s="202">
        <f t="shared" si="5"/>
        <v>0</v>
      </c>
      <c r="H226" s="256" t="s">
        <v>693</v>
      </c>
      <c r="I226" s="202">
        <f t="shared" si="4"/>
        <v>0</v>
      </c>
      <c r="J226" s="257"/>
      <c r="K226" s="257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  <c r="AC226" s="258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</row>
    <row r="227" spans="1:50" s="259" customFormat="1" outlineLevel="1" x14ac:dyDescent="0.2">
      <c r="A227" s="251">
        <v>112</v>
      </c>
      <c r="B227" s="252">
        <v>24</v>
      </c>
      <c r="C227" s="253" t="s">
        <v>759</v>
      </c>
      <c r="D227" s="254" t="s">
        <v>136</v>
      </c>
      <c r="E227" s="255">
        <v>5</v>
      </c>
      <c r="F227" s="304"/>
      <c r="G227" s="202">
        <f t="shared" si="5"/>
        <v>0</v>
      </c>
      <c r="H227" s="256" t="s">
        <v>693</v>
      </c>
      <c r="I227" s="202">
        <f t="shared" si="4"/>
        <v>0</v>
      </c>
      <c r="J227" s="257"/>
      <c r="K227" s="257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</row>
    <row r="228" spans="1:50" s="259" customFormat="1" outlineLevel="1" x14ac:dyDescent="0.2">
      <c r="A228" s="251">
        <v>113</v>
      </c>
      <c r="B228" s="252">
        <v>25</v>
      </c>
      <c r="C228" s="253" t="s">
        <v>760</v>
      </c>
      <c r="D228" s="254" t="s">
        <v>127</v>
      </c>
      <c r="E228" s="255">
        <v>55</v>
      </c>
      <c r="F228" s="304"/>
      <c r="G228" s="202">
        <f t="shared" si="5"/>
        <v>0</v>
      </c>
      <c r="H228" s="256" t="s">
        <v>693</v>
      </c>
      <c r="I228" s="202">
        <f t="shared" si="4"/>
        <v>0</v>
      </c>
      <c r="J228" s="257"/>
      <c r="K228" s="257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  <c r="AC228" s="258"/>
      <c r="AD228" s="258"/>
      <c r="AE228" s="258"/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</row>
    <row r="229" spans="1:50" s="259" customFormat="1" outlineLevel="1" x14ac:dyDescent="0.2">
      <c r="A229" s="251">
        <v>114</v>
      </c>
      <c r="B229" s="252">
        <v>26</v>
      </c>
      <c r="C229" s="253" t="s">
        <v>748</v>
      </c>
      <c r="D229" s="254" t="s">
        <v>127</v>
      </c>
      <c r="E229" s="255">
        <v>55</v>
      </c>
      <c r="F229" s="304"/>
      <c r="G229" s="202">
        <f t="shared" si="5"/>
        <v>0</v>
      </c>
      <c r="H229" s="256" t="s">
        <v>693</v>
      </c>
      <c r="I229" s="202">
        <f t="shared" si="4"/>
        <v>0</v>
      </c>
      <c r="J229" s="257"/>
      <c r="K229" s="257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  <c r="AC229" s="258"/>
      <c r="AD229" s="258"/>
      <c r="AE229" s="258"/>
      <c r="AF229" s="258"/>
      <c r="AG229" s="258"/>
      <c r="AH229" s="258"/>
      <c r="AI229" s="258"/>
      <c r="AJ229" s="258"/>
      <c r="AK229" s="258"/>
      <c r="AL229" s="258"/>
      <c r="AM229" s="258"/>
      <c r="AN229" s="258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</row>
    <row r="230" spans="1:50" s="259" customFormat="1" outlineLevel="1" x14ac:dyDescent="0.2">
      <c r="A230" s="251"/>
      <c r="B230" s="252"/>
      <c r="C230" s="253"/>
      <c r="D230" s="254"/>
      <c r="E230" s="255"/>
      <c r="F230" s="304"/>
      <c r="G230" s="202">
        <f t="shared" si="5"/>
        <v>0</v>
      </c>
      <c r="H230" s="256"/>
      <c r="I230" s="202">
        <f t="shared" si="4"/>
        <v>0</v>
      </c>
      <c r="J230" s="257"/>
      <c r="K230" s="257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  <c r="AC230" s="258"/>
      <c r="AD230" s="258"/>
      <c r="AE230" s="258"/>
      <c r="AF230" s="258"/>
      <c r="AG230" s="258"/>
      <c r="AH230" s="258"/>
      <c r="AI230" s="258"/>
      <c r="AJ230" s="258"/>
      <c r="AK230" s="258"/>
      <c r="AL230" s="258"/>
      <c r="AM230" s="258"/>
      <c r="AN230" s="258"/>
      <c r="AO230" s="258"/>
      <c r="AP230" s="258"/>
      <c r="AQ230" s="258"/>
      <c r="AR230" s="258"/>
      <c r="AS230" s="258"/>
      <c r="AT230" s="258"/>
      <c r="AU230" s="258"/>
      <c r="AV230" s="258"/>
      <c r="AW230" s="258"/>
      <c r="AX230" s="258"/>
    </row>
    <row r="231" spans="1:50" s="259" customFormat="1" outlineLevel="1" x14ac:dyDescent="0.2">
      <c r="A231" s="251"/>
      <c r="B231" s="252"/>
      <c r="C231" s="260" t="s">
        <v>761</v>
      </c>
      <c r="D231" s="254"/>
      <c r="E231" s="255"/>
      <c r="F231" s="304"/>
      <c r="G231" s="202">
        <f t="shared" si="5"/>
        <v>0</v>
      </c>
      <c r="H231" s="256"/>
      <c r="I231" s="202">
        <f t="shared" si="4"/>
        <v>0</v>
      </c>
      <c r="J231" s="257"/>
      <c r="K231" s="257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258"/>
      <c r="AG231" s="258"/>
      <c r="AH231" s="258"/>
      <c r="AI231" s="258"/>
      <c r="AJ231" s="258"/>
      <c r="AK231" s="258"/>
      <c r="AL231" s="258"/>
      <c r="AM231" s="258"/>
      <c r="AN231" s="258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</row>
    <row r="232" spans="1:50" s="259" customFormat="1" ht="56.25" outlineLevel="1" x14ac:dyDescent="0.2">
      <c r="A232" s="251">
        <v>115</v>
      </c>
      <c r="B232" s="252">
        <v>27</v>
      </c>
      <c r="C232" s="253" t="s">
        <v>762</v>
      </c>
      <c r="D232" s="254" t="s">
        <v>136</v>
      </c>
      <c r="E232" s="255">
        <v>1</v>
      </c>
      <c r="F232" s="304"/>
      <c r="G232" s="202">
        <f t="shared" si="5"/>
        <v>0</v>
      </c>
      <c r="H232" s="256" t="s">
        <v>693</v>
      </c>
      <c r="I232" s="202">
        <f t="shared" si="4"/>
        <v>0</v>
      </c>
      <c r="J232" s="257"/>
      <c r="K232" s="257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  <c r="AC232" s="258"/>
      <c r="AD232" s="258"/>
      <c r="AE232" s="258"/>
      <c r="AF232" s="258"/>
      <c r="AG232" s="258"/>
      <c r="AH232" s="258"/>
      <c r="AI232" s="258"/>
      <c r="AJ232" s="258"/>
      <c r="AK232" s="258"/>
      <c r="AL232" s="258"/>
      <c r="AM232" s="258"/>
      <c r="AN232" s="258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</row>
    <row r="233" spans="1:50" s="259" customFormat="1" ht="22.5" outlineLevel="1" x14ac:dyDescent="0.2">
      <c r="A233" s="251">
        <v>116</v>
      </c>
      <c r="B233" s="252">
        <v>28</v>
      </c>
      <c r="C233" s="253" t="s">
        <v>763</v>
      </c>
      <c r="D233" s="254" t="s">
        <v>136</v>
      </c>
      <c r="E233" s="255">
        <v>1</v>
      </c>
      <c r="F233" s="304"/>
      <c r="G233" s="202">
        <f t="shared" si="5"/>
        <v>0</v>
      </c>
      <c r="H233" s="256" t="s">
        <v>693</v>
      </c>
      <c r="I233" s="202">
        <f t="shared" si="4"/>
        <v>0</v>
      </c>
      <c r="J233" s="257"/>
      <c r="K233" s="257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  <c r="AC233" s="258"/>
      <c r="AD233" s="258"/>
      <c r="AE233" s="258"/>
      <c r="AF233" s="258"/>
      <c r="AG233" s="258"/>
      <c r="AH233" s="258"/>
      <c r="AI233" s="258"/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</row>
    <row r="234" spans="1:50" s="259" customFormat="1" ht="78.75" outlineLevel="1" x14ac:dyDescent="0.2">
      <c r="A234" s="251">
        <v>117</v>
      </c>
      <c r="B234" s="252">
        <v>29</v>
      </c>
      <c r="C234" s="253" t="s">
        <v>764</v>
      </c>
      <c r="D234" s="254" t="s">
        <v>136</v>
      </c>
      <c r="E234" s="255">
        <v>1</v>
      </c>
      <c r="F234" s="304"/>
      <c r="G234" s="202">
        <f t="shared" si="5"/>
        <v>0</v>
      </c>
      <c r="H234" s="256" t="s">
        <v>693</v>
      </c>
      <c r="I234" s="202">
        <f t="shared" si="4"/>
        <v>0</v>
      </c>
      <c r="J234" s="257"/>
      <c r="K234" s="257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58"/>
      <c r="AX234" s="258"/>
    </row>
    <row r="235" spans="1:50" s="259" customFormat="1" ht="67.5" outlineLevel="1" x14ac:dyDescent="0.2">
      <c r="A235" s="251">
        <v>118</v>
      </c>
      <c r="B235" s="252">
        <v>30</v>
      </c>
      <c r="C235" s="253" t="s">
        <v>765</v>
      </c>
      <c r="D235" s="254" t="s">
        <v>136</v>
      </c>
      <c r="E235" s="255">
        <v>1</v>
      </c>
      <c r="F235" s="304"/>
      <c r="G235" s="202">
        <f t="shared" si="5"/>
        <v>0</v>
      </c>
      <c r="H235" s="256" t="s">
        <v>693</v>
      </c>
      <c r="I235" s="202">
        <f t="shared" si="4"/>
        <v>0</v>
      </c>
      <c r="J235" s="257"/>
      <c r="K235" s="257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8"/>
      <c r="AJ235" s="258"/>
      <c r="AK235" s="258"/>
      <c r="AL235" s="258"/>
      <c r="AM235" s="258"/>
      <c r="AN235" s="258"/>
      <c r="AO235" s="258"/>
      <c r="AP235" s="258"/>
      <c r="AQ235" s="258"/>
      <c r="AR235" s="258"/>
      <c r="AS235" s="258"/>
      <c r="AT235" s="258"/>
      <c r="AU235" s="258"/>
      <c r="AV235" s="258"/>
      <c r="AW235" s="258"/>
      <c r="AX235" s="258"/>
    </row>
    <row r="236" spans="1:50" s="259" customFormat="1" ht="112.5" outlineLevel="1" x14ac:dyDescent="0.2">
      <c r="A236" s="251">
        <v>119</v>
      </c>
      <c r="B236" s="252">
        <v>31</v>
      </c>
      <c r="C236" s="253" t="s">
        <v>777</v>
      </c>
      <c r="D236" s="254" t="s">
        <v>136</v>
      </c>
      <c r="E236" s="255">
        <v>1</v>
      </c>
      <c r="F236" s="304"/>
      <c r="G236" s="202">
        <f t="shared" si="5"/>
        <v>0</v>
      </c>
      <c r="H236" s="256" t="s">
        <v>693</v>
      </c>
      <c r="I236" s="202">
        <f t="shared" si="4"/>
        <v>0</v>
      </c>
      <c r="J236" s="257"/>
      <c r="K236" s="257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  <c r="AE236" s="258"/>
      <c r="AF236" s="258"/>
      <c r="AG236" s="258"/>
      <c r="AH236" s="258"/>
      <c r="AI236" s="258"/>
      <c r="AJ236" s="258"/>
      <c r="AK236" s="258"/>
      <c r="AL236" s="258"/>
      <c r="AM236" s="258"/>
      <c r="AN236" s="258"/>
      <c r="AO236" s="258"/>
      <c r="AP236" s="258"/>
      <c r="AQ236" s="258"/>
      <c r="AR236" s="258"/>
      <c r="AS236" s="258"/>
      <c r="AT236" s="258"/>
      <c r="AU236" s="258"/>
      <c r="AV236" s="258"/>
      <c r="AW236" s="258"/>
      <c r="AX236" s="258"/>
    </row>
    <row r="237" spans="1:50" s="259" customFormat="1" outlineLevel="1" x14ac:dyDescent="0.2">
      <c r="A237" s="251">
        <v>120</v>
      </c>
      <c r="B237" s="252">
        <v>32</v>
      </c>
      <c r="C237" s="253" t="s">
        <v>766</v>
      </c>
      <c r="D237" s="254" t="s">
        <v>136</v>
      </c>
      <c r="E237" s="255">
        <v>4</v>
      </c>
      <c r="F237" s="304"/>
      <c r="G237" s="202">
        <f t="shared" si="5"/>
        <v>0</v>
      </c>
      <c r="H237" s="256" t="s">
        <v>693</v>
      </c>
      <c r="I237" s="202">
        <f t="shared" si="4"/>
        <v>0</v>
      </c>
      <c r="J237" s="257"/>
      <c r="K237" s="257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258"/>
      <c r="AX237" s="258"/>
    </row>
    <row r="238" spans="1:50" s="259" customFormat="1" outlineLevel="1" x14ac:dyDescent="0.2">
      <c r="A238" s="251"/>
      <c r="B238" s="252"/>
      <c r="C238" s="253"/>
      <c r="D238" s="254"/>
      <c r="E238" s="255"/>
      <c r="F238" s="304"/>
      <c r="G238" s="202">
        <f t="shared" si="5"/>
        <v>0</v>
      </c>
      <c r="H238" s="256"/>
      <c r="I238" s="202">
        <f t="shared" si="4"/>
        <v>0</v>
      </c>
      <c r="J238" s="257"/>
      <c r="K238" s="257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  <c r="AA238" s="258"/>
      <c r="AB238" s="258"/>
      <c r="AC238" s="258"/>
      <c r="AD238" s="258"/>
      <c r="AE238" s="258"/>
      <c r="AF238" s="258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  <c r="AR238" s="258"/>
      <c r="AS238" s="258"/>
      <c r="AT238" s="258"/>
      <c r="AU238" s="258"/>
      <c r="AV238" s="258"/>
      <c r="AW238" s="258"/>
      <c r="AX238" s="258"/>
    </row>
    <row r="239" spans="1:50" s="259" customFormat="1" outlineLevel="1" x14ac:dyDescent="0.2">
      <c r="A239" s="251"/>
      <c r="B239" s="252"/>
      <c r="C239" s="260" t="s">
        <v>767</v>
      </c>
      <c r="D239" s="254"/>
      <c r="E239" s="255"/>
      <c r="F239" s="304"/>
      <c r="G239" s="202">
        <f t="shared" si="5"/>
        <v>0</v>
      </c>
      <c r="H239" s="256"/>
      <c r="I239" s="202">
        <f t="shared" si="4"/>
        <v>0</v>
      </c>
      <c r="J239" s="257"/>
      <c r="K239" s="257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8"/>
      <c r="AC239" s="258"/>
      <c r="AD239" s="258"/>
      <c r="AE239" s="258"/>
      <c r="AF239" s="258"/>
      <c r="AG239" s="258"/>
      <c r="AH239" s="258"/>
      <c r="AI239" s="258"/>
      <c r="AJ239" s="258"/>
      <c r="AK239" s="258"/>
      <c r="AL239" s="258"/>
      <c r="AM239" s="258"/>
      <c r="AN239" s="258"/>
      <c r="AO239" s="258"/>
      <c r="AP239" s="258"/>
      <c r="AQ239" s="258"/>
      <c r="AR239" s="258"/>
      <c r="AS239" s="258"/>
      <c r="AT239" s="258"/>
      <c r="AU239" s="258"/>
      <c r="AV239" s="258"/>
      <c r="AW239" s="258"/>
      <c r="AX239" s="258"/>
    </row>
    <row r="240" spans="1:50" s="259" customFormat="1" outlineLevel="1" x14ac:dyDescent="0.2">
      <c r="A240" s="251">
        <v>121</v>
      </c>
      <c r="B240" s="252">
        <v>33</v>
      </c>
      <c r="C240" s="253" t="s">
        <v>768</v>
      </c>
      <c r="D240" s="254" t="s">
        <v>136</v>
      </c>
      <c r="E240" s="255">
        <v>1</v>
      </c>
      <c r="F240" s="304"/>
      <c r="G240" s="202">
        <f t="shared" si="5"/>
        <v>0</v>
      </c>
      <c r="H240" s="256" t="s">
        <v>693</v>
      </c>
      <c r="I240" s="202">
        <f t="shared" si="4"/>
        <v>0</v>
      </c>
      <c r="J240" s="257"/>
      <c r="K240" s="257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8"/>
      <c r="AC240" s="258"/>
      <c r="AD240" s="258"/>
      <c r="AE240" s="258"/>
      <c r="AF240" s="258"/>
      <c r="AG240" s="258"/>
      <c r="AH240" s="258"/>
      <c r="AI240" s="258"/>
      <c r="AJ240" s="258"/>
      <c r="AK240" s="258"/>
      <c r="AL240" s="258"/>
      <c r="AM240" s="258"/>
      <c r="AN240" s="258"/>
      <c r="AO240" s="258"/>
      <c r="AP240" s="258"/>
      <c r="AQ240" s="258"/>
      <c r="AR240" s="258"/>
      <c r="AS240" s="258"/>
      <c r="AT240" s="258"/>
      <c r="AU240" s="258"/>
      <c r="AV240" s="258"/>
      <c r="AW240" s="258"/>
      <c r="AX240" s="258"/>
    </row>
    <row r="241" spans="1:50" s="259" customFormat="1" outlineLevel="1" x14ac:dyDescent="0.2">
      <c r="A241" s="251">
        <v>122</v>
      </c>
      <c r="B241" s="252">
        <v>34</v>
      </c>
      <c r="C241" s="253" t="s">
        <v>769</v>
      </c>
      <c r="D241" s="254" t="s">
        <v>136</v>
      </c>
      <c r="E241" s="255">
        <v>4</v>
      </c>
      <c r="F241" s="304"/>
      <c r="G241" s="202">
        <f t="shared" si="5"/>
        <v>0</v>
      </c>
      <c r="H241" s="256" t="s">
        <v>693</v>
      </c>
      <c r="I241" s="202">
        <f t="shared" si="4"/>
        <v>0</v>
      </c>
      <c r="J241" s="257"/>
      <c r="K241" s="257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258"/>
      <c r="AF241" s="258"/>
      <c r="AG241" s="258"/>
      <c r="AH241" s="258"/>
      <c r="AI241" s="258"/>
      <c r="AJ241" s="258"/>
      <c r="AK241" s="258"/>
      <c r="AL241" s="258"/>
      <c r="AM241" s="258"/>
      <c r="AN241" s="258"/>
      <c r="AO241" s="258"/>
      <c r="AP241" s="258"/>
      <c r="AQ241" s="258"/>
      <c r="AR241" s="258"/>
      <c r="AS241" s="258"/>
      <c r="AT241" s="258"/>
      <c r="AU241" s="258"/>
      <c r="AV241" s="258"/>
      <c r="AW241" s="258"/>
      <c r="AX241" s="258"/>
    </row>
    <row r="242" spans="1:50" s="259" customFormat="1" outlineLevel="1" x14ac:dyDescent="0.2">
      <c r="A242" s="251">
        <v>123</v>
      </c>
      <c r="B242" s="252">
        <v>36</v>
      </c>
      <c r="C242" s="253" t="s">
        <v>770</v>
      </c>
      <c r="D242" s="254" t="s">
        <v>325</v>
      </c>
      <c r="E242" s="255">
        <v>1.9</v>
      </c>
      <c r="F242" s="304"/>
      <c r="G242" s="202">
        <f t="shared" si="5"/>
        <v>0</v>
      </c>
      <c r="H242" s="256" t="s">
        <v>693</v>
      </c>
      <c r="I242" s="202">
        <f t="shared" si="4"/>
        <v>0</v>
      </c>
      <c r="J242" s="257"/>
      <c r="K242" s="257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8"/>
      <c r="AC242" s="258"/>
      <c r="AD242" s="258"/>
      <c r="AE242" s="258"/>
      <c r="AF242" s="258"/>
      <c r="AG242" s="258"/>
      <c r="AH242" s="258"/>
      <c r="AI242" s="258"/>
      <c r="AJ242" s="258"/>
      <c r="AK242" s="258"/>
      <c r="AL242" s="258"/>
      <c r="AM242" s="258"/>
      <c r="AN242" s="258"/>
      <c r="AO242" s="258"/>
      <c r="AP242" s="258"/>
      <c r="AQ242" s="258"/>
      <c r="AR242" s="258"/>
      <c r="AS242" s="258"/>
      <c r="AT242" s="258"/>
      <c r="AU242" s="258"/>
      <c r="AV242" s="258"/>
      <c r="AW242" s="258"/>
      <c r="AX242" s="258"/>
    </row>
    <row r="243" spans="1:50" s="259" customFormat="1" outlineLevel="1" x14ac:dyDescent="0.2">
      <c r="A243" s="251">
        <v>124</v>
      </c>
      <c r="B243" s="252">
        <v>37</v>
      </c>
      <c r="C243" s="253" t="s">
        <v>771</v>
      </c>
      <c r="D243" s="254" t="s">
        <v>136</v>
      </c>
      <c r="E243" s="255">
        <v>1</v>
      </c>
      <c r="F243" s="304"/>
      <c r="G243" s="202">
        <f t="shared" si="5"/>
        <v>0</v>
      </c>
      <c r="H243" s="256" t="s">
        <v>693</v>
      </c>
      <c r="I243" s="202">
        <f t="shared" si="4"/>
        <v>0</v>
      </c>
      <c r="J243" s="257"/>
      <c r="K243" s="257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258"/>
      <c r="AF243" s="258"/>
      <c r="AG243" s="258"/>
      <c r="AH243" s="258"/>
      <c r="AI243" s="258"/>
      <c r="AJ243" s="258"/>
      <c r="AK243" s="258"/>
      <c r="AL243" s="258"/>
      <c r="AM243" s="258"/>
      <c r="AN243" s="258"/>
      <c r="AO243" s="258"/>
      <c r="AP243" s="258"/>
      <c r="AQ243" s="258"/>
      <c r="AR243" s="258"/>
      <c r="AS243" s="258"/>
      <c r="AT243" s="258"/>
      <c r="AU243" s="258"/>
      <c r="AV243" s="258"/>
      <c r="AW243" s="258"/>
      <c r="AX243" s="258"/>
    </row>
    <row r="244" spans="1:50" s="259" customFormat="1" outlineLevel="1" x14ac:dyDescent="0.2">
      <c r="A244" s="251">
        <v>125</v>
      </c>
      <c r="B244" s="252">
        <v>38</v>
      </c>
      <c r="C244" s="253" t="s">
        <v>772</v>
      </c>
      <c r="D244" s="254" t="s">
        <v>136</v>
      </c>
      <c r="E244" s="255">
        <v>1</v>
      </c>
      <c r="F244" s="304"/>
      <c r="G244" s="202">
        <f t="shared" si="5"/>
        <v>0</v>
      </c>
      <c r="H244" s="256" t="s">
        <v>693</v>
      </c>
      <c r="I244" s="202">
        <f t="shared" si="4"/>
        <v>0</v>
      </c>
      <c r="J244" s="257"/>
      <c r="K244" s="257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  <c r="AE244" s="258"/>
      <c r="AF244" s="258"/>
      <c r="AG244" s="258"/>
      <c r="AH244" s="258"/>
      <c r="AI244" s="258"/>
      <c r="AJ244" s="258"/>
      <c r="AK244" s="258"/>
      <c r="AL244" s="258"/>
      <c r="AM244" s="258"/>
      <c r="AN244" s="258"/>
      <c r="AO244" s="258"/>
      <c r="AP244" s="258"/>
      <c r="AQ244" s="258"/>
      <c r="AR244" s="258"/>
      <c r="AS244" s="258"/>
      <c r="AT244" s="258"/>
      <c r="AU244" s="258"/>
      <c r="AV244" s="258"/>
      <c r="AW244" s="258"/>
      <c r="AX244" s="258"/>
    </row>
    <row r="245" spans="1:50" s="259" customFormat="1" outlineLevel="1" x14ac:dyDescent="0.2">
      <c r="A245" s="251">
        <v>126</v>
      </c>
      <c r="B245" s="252">
        <v>39</v>
      </c>
      <c r="C245" s="253" t="s">
        <v>773</v>
      </c>
      <c r="D245" s="254" t="s">
        <v>136</v>
      </c>
      <c r="E245" s="255">
        <v>1</v>
      </c>
      <c r="F245" s="304"/>
      <c r="G245" s="202">
        <f t="shared" si="5"/>
        <v>0</v>
      </c>
      <c r="H245" s="256" t="s">
        <v>693</v>
      </c>
      <c r="I245" s="202">
        <f t="shared" si="4"/>
        <v>0</v>
      </c>
      <c r="J245" s="257"/>
      <c r="K245" s="257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  <c r="AR245" s="258"/>
      <c r="AS245" s="258"/>
      <c r="AT245" s="258"/>
      <c r="AU245" s="258"/>
      <c r="AV245" s="258"/>
      <c r="AW245" s="258"/>
      <c r="AX245" s="258"/>
    </row>
    <row r="246" spans="1:50" s="259" customFormat="1" outlineLevel="1" x14ac:dyDescent="0.2">
      <c r="A246" s="251"/>
      <c r="B246" s="252"/>
      <c r="C246" s="253"/>
      <c r="D246" s="254"/>
      <c r="E246" s="255"/>
      <c r="F246" s="304"/>
      <c r="G246" s="255"/>
      <c r="H246" s="256"/>
      <c r="I246" s="255"/>
      <c r="J246" s="257"/>
      <c r="K246" s="257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</row>
    <row r="247" spans="1:50" s="259" customFormat="1" outlineLevel="1" x14ac:dyDescent="0.2">
      <c r="A247" s="251"/>
      <c r="B247" s="252"/>
      <c r="C247" s="253" t="s">
        <v>774</v>
      </c>
      <c r="D247" s="254"/>
      <c r="E247" s="255"/>
      <c r="F247" s="304"/>
      <c r="G247" s="255"/>
      <c r="H247" s="256"/>
      <c r="I247" s="255"/>
      <c r="J247" s="257"/>
      <c r="K247" s="257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  <c r="AR247" s="258"/>
      <c r="AS247" s="258"/>
      <c r="AT247" s="258"/>
      <c r="AU247" s="258"/>
      <c r="AV247" s="258"/>
      <c r="AW247" s="258"/>
      <c r="AX247" s="258"/>
    </row>
    <row r="248" spans="1:50" s="259" customFormat="1" ht="22.5" outlineLevel="1" x14ac:dyDescent="0.2">
      <c r="A248" s="251"/>
      <c r="B248" s="252"/>
      <c r="C248" s="253" t="s">
        <v>775</v>
      </c>
      <c r="D248" s="254"/>
      <c r="E248" s="255"/>
      <c r="F248" s="304"/>
      <c r="G248" s="255"/>
      <c r="H248" s="256"/>
      <c r="I248" s="255"/>
      <c r="J248" s="257"/>
      <c r="K248" s="257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</row>
    <row r="249" spans="1:50" s="259" customFormat="1" ht="45" outlineLevel="1" x14ac:dyDescent="0.2">
      <c r="A249" s="251"/>
      <c r="B249" s="252"/>
      <c r="C249" s="253" t="s">
        <v>776</v>
      </c>
      <c r="D249" s="254"/>
      <c r="E249" s="255"/>
      <c r="F249" s="304"/>
      <c r="G249" s="255"/>
      <c r="H249" s="256"/>
      <c r="I249" s="255"/>
      <c r="J249" s="257"/>
      <c r="K249" s="257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</row>
    <row r="250" spans="1:50" x14ac:dyDescent="0.2">
      <c r="A250" s="166" t="s">
        <v>101</v>
      </c>
      <c r="B250" s="168" t="s">
        <v>69</v>
      </c>
      <c r="C250" s="174" t="s">
        <v>70</v>
      </c>
      <c r="D250" s="184"/>
      <c r="E250" s="170"/>
      <c r="F250" s="303"/>
      <c r="G250" s="146">
        <f>SUM(G251:G278)</f>
        <v>0</v>
      </c>
      <c r="H250" s="209"/>
      <c r="I250" s="203">
        <f t="shared" ref="I250:I313" si="6">G250</f>
        <v>0</v>
      </c>
      <c r="J250" s="144"/>
      <c r="K250" s="144"/>
      <c r="L250" s="141"/>
      <c r="U250" t="s">
        <v>102</v>
      </c>
    </row>
    <row r="251" spans="1:50" outlineLevel="1" x14ac:dyDescent="0.2">
      <c r="A251" s="165"/>
      <c r="B251" s="167" t="s">
        <v>479</v>
      </c>
      <c r="C251" s="204" t="s">
        <v>480</v>
      </c>
      <c r="D251" s="182"/>
      <c r="E251" s="202"/>
      <c r="F251" s="302"/>
      <c r="G251" s="202"/>
      <c r="H251" s="208">
        <v>0</v>
      </c>
      <c r="I251" s="202">
        <f t="shared" si="6"/>
        <v>0</v>
      </c>
      <c r="J251" s="143"/>
      <c r="K251" s="143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 t="s">
        <v>106</v>
      </c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</row>
    <row r="252" spans="1:50" ht="33.75" outlineLevel="1" x14ac:dyDescent="0.2">
      <c r="A252" s="165">
        <v>127</v>
      </c>
      <c r="B252" s="165" t="s">
        <v>481</v>
      </c>
      <c r="C252" s="172" t="s">
        <v>482</v>
      </c>
      <c r="D252" s="182" t="s">
        <v>136</v>
      </c>
      <c r="E252" s="202">
        <v>3</v>
      </c>
      <c r="F252" s="302"/>
      <c r="G252" s="202">
        <f>F252*E252</f>
        <v>0</v>
      </c>
      <c r="H252" s="208" t="s">
        <v>693</v>
      </c>
      <c r="I252" s="202">
        <f t="shared" si="6"/>
        <v>0</v>
      </c>
      <c r="J252" s="143"/>
      <c r="K252" s="143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</row>
    <row r="253" spans="1:50" outlineLevel="1" x14ac:dyDescent="0.2">
      <c r="A253" s="165">
        <v>128</v>
      </c>
      <c r="B253" s="165" t="s">
        <v>483</v>
      </c>
      <c r="C253" s="172" t="s">
        <v>484</v>
      </c>
      <c r="D253" s="182" t="s">
        <v>136</v>
      </c>
      <c r="E253" s="202">
        <v>6</v>
      </c>
      <c r="F253" s="302"/>
      <c r="G253" s="202">
        <f t="shared" ref="G253:G278" si="7">F253*E253</f>
        <v>0</v>
      </c>
      <c r="H253" s="208" t="s">
        <v>693</v>
      </c>
      <c r="I253" s="202">
        <f t="shared" si="6"/>
        <v>0</v>
      </c>
      <c r="J253" s="143"/>
      <c r="K253" s="143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</row>
    <row r="254" spans="1:50" outlineLevel="1" x14ac:dyDescent="0.2">
      <c r="A254" s="165">
        <v>129</v>
      </c>
      <c r="B254" s="165" t="s">
        <v>485</v>
      </c>
      <c r="C254" s="172" t="s">
        <v>486</v>
      </c>
      <c r="D254" s="182" t="s">
        <v>136</v>
      </c>
      <c r="E254" s="202">
        <v>1</v>
      </c>
      <c r="F254" s="302"/>
      <c r="G254" s="202">
        <f t="shared" si="7"/>
        <v>0</v>
      </c>
      <c r="H254" s="208" t="s">
        <v>693</v>
      </c>
      <c r="I254" s="202">
        <f t="shared" si="6"/>
        <v>0</v>
      </c>
      <c r="J254" s="143"/>
      <c r="K254" s="143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</row>
    <row r="255" spans="1:50" outlineLevel="1" x14ac:dyDescent="0.2">
      <c r="A255" s="165">
        <v>130</v>
      </c>
      <c r="B255" s="167" t="s">
        <v>487</v>
      </c>
      <c r="C255" s="172" t="s">
        <v>488</v>
      </c>
      <c r="D255" s="182"/>
      <c r="E255" s="202"/>
      <c r="F255" s="302"/>
      <c r="G255" s="202">
        <f t="shared" si="7"/>
        <v>0</v>
      </c>
      <c r="H255" s="208">
        <v>0</v>
      </c>
      <c r="I255" s="202">
        <f t="shared" si="6"/>
        <v>0</v>
      </c>
      <c r="J255" s="143"/>
      <c r="K255" s="143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</row>
    <row r="256" spans="1:50" ht="22.5" outlineLevel="1" x14ac:dyDescent="0.2">
      <c r="A256" s="165">
        <v>131</v>
      </c>
      <c r="B256" s="165" t="s">
        <v>489</v>
      </c>
      <c r="C256" s="172" t="s">
        <v>490</v>
      </c>
      <c r="D256" s="182" t="s">
        <v>136</v>
      </c>
      <c r="E256" s="202">
        <v>3</v>
      </c>
      <c r="F256" s="302"/>
      <c r="G256" s="202">
        <f t="shared" si="7"/>
        <v>0</v>
      </c>
      <c r="H256" s="208" t="s">
        <v>693</v>
      </c>
      <c r="I256" s="202">
        <f t="shared" si="6"/>
        <v>0</v>
      </c>
      <c r="J256" s="143"/>
      <c r="K256" s="143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</row>
    <row r="257" spans="1:50" ht="78.75" outlineLevel="1" x14ac:dyDescent="0.2">
      <c r="A257" s="165">
        <v>132</v>
      </c>
      <c r="B257" s="165" t="s">
        <v>491</v>
      </c>
      <c r="C257" s="172" t="s">
        <v>492</v>
      </c>
      <c r="D257" s="182" t="s">
        <v>136</v>
      </c>
      <c r="E257" s="202">
        <v>3</v>
      </c>
      <c r="F257" s="302"/>
      <c r="G257" s="202">
        <f t="shared" si="7"/>
        <v>0</v>
      </c>
      <c r="H257" s="208" t="s">
        <v>693</v>
      </c>
      <c r="I257" s="202">
        <f t="shared" si="6"/>
        <v>0</v>
      </c>
      <c r="J257" s="143"/>
      <c r="K257" s="143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</row>
    <row r="258" spans="1:50" ht="33.75" outlineLevel="1" x14ac:dyDescent="0.2">
      <c r="A258" s="165">
        <v>133</v>
      </c>
      <c r="B258" s="165" t="s">
        <v>493</v>
      </c>
      <c r="C258" s="172" t="s">
        <v>494</v>
      </c>
      <c r="D258" s="182" t="s">
        <v>136</v>
      </c>
      <c r="E258" s="202">
        <v>3</v>
      </c>
      <c r="F258" s="302"/>
      <c r="G258" s="202">
        <f t="shared" si="7"/>
        <v>0</v>
      </c>
      <c r="H258" s="208" t="s">
        <v>693</v>
      </c>
      <c r="I258" s="202">
        <f t="shared" si="6"/>
        <v>0</v>
      </c>
      <c r="J258" s="143"/>
      <c r="K258" s="143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</row>
    <row r="259" spans="1:50" outlineLevel="1" x14ac:dyDescent="0.2">
      <c r="A259" s="165"/>
      <c r="B259" s="167" t="s">
        <v>495</v>
      </c>
      <c r="C259" s="204" t="s">
        <v>496</v>
      </c>
      <c r="D259" s="182"/>
      <c r="E259" s="202"/>
      <c r="F259" s="302"/>
      <c r="G259" s="202">
        <f t="shared" si="7"/>
        <v>0</v>
      </c>
      <c r="H259" s="208">
        <v>0</v>
      </c>
      <c r="I259" s="202">
        <f t="shared" si="6"/>
        <v>0</v>
      </c>
      <c r="J259" s="143"/>
      <c r="K259" s="143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</row>
    <row r="260" spans="1:50" ht="45" outlineLevel="1" x14ac:dyDescent="0.2">
      <c r="A260" s="165">
        <v>134</v>
      </c>
      <c r="B260" s="165" t="s">
        <v>497</v>
      </c>
      <c r="C260" s="172" t="s">
        <v>498</v>
      </c>
      <c r="D260" s="182" t="s">
        <v>136</v>
      </c>
      <c r="E260" s="202">
        <v>1</v>
      </c>
      <c r="F260" s="302"/>
      <c r="G260" s="202">
        <f t="shared" si="7"/>
        <v>0</v>
      </c>
      <c r="H260" s="208" t="s">
        <v>693</v>
      </c>
      <c r="I260" s="202">
        <f t="shared" si="6"/>
        <v>0</v>
      </c>
      <c r="J260" s="143"/>
      <c r="K260" s="143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</row>
    <row r="261" spans="1:50" ht="45" outlineLevel="1" x14ac:dyDescent="0.2">
      <c r="A261" s="165">
        <v>135</v>
      </c>
      <c r="B261" s="165" t="s">
        <v>499</v>
      </c>
      <c r="C261" s="172" t="s">
        <v>500</v>
      </c>
      <c r="D261" s="182" t="s">
        <v>136</v>
      </c>
      <c r="E261" s="202">
        <v>1</v>
      </c>
      <c r="F261" s="302"/>
      <c r="G261" s="202">
        <f t="shared" si="7"/>
        <v>0</v>
      </c>
      <c r="H261" s="208" t="s">
        <v>693</v>
      </c>
      <c r="I261" s="202">
        <f t="shared" si="6"/>
        <v>0</v>
      </c>
      <c r="J261" s="143"/>
      <c r="K261" s="143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</row>
    <row r="262" spans="1:50" ht="45" outlineLevel="1" x14ac:dyDescent="0.2">
      <c r="A262" s="165">
        <v>136</v>
      </c>
      <c r="B262" s="165" t="s">
        <v>501</v>
      </c>
      <c r="C262" s="172" t="s">
        <v>502</v>
      </c>
      <c r="D262" s="182" t="s">
        <v>136</v>
      </c>
      <c r="E262" s="202">
        <v>1</v>
      </c>
      <c r="F262" s="302"/>
      <c r="G262" s="202">
        <f t="shared" si="7"/>
        <v>0</v>
      </c>
      <c r="H262" s="208" t="s">
        <v>693</v>
      </c>
      <c r="I262" s="202">
        <f t="shared" si="6"/>
        <v>0</v>
      </c>
      <c r="J262" s="143"/>
      <c r="K262" s="143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</row>
    <row r="263" spans="1:50" outlineLevel="1" x14ac:dyDescent="0.2">
      <c r="A263" s="165">
        <v>137</v>
      </c>
      <c r="B263" s="165" t="s">
        <v>503</v>
      </c>
      <c r="C263" s="172" t="s">
        <v>504</v>
      </c>
      <c r="D263" s="182" t="s">
        <v>136</v>
      </c>
      <c r="E263" s="202">
        <v>3</v>
      </c>
      <c r="F263" s="302"/>
      <c r="G263" s="202">
        <f t="shared" si="7"/>
        <v>0</v>
      </c>
      <c r="H263" s="208" t="s">
        <v>693</v>
      </c>
      <c r="I263" s="202">
        <f t="shared" si="6"/>
        <v>0</v>
      </c>
      <c r="J263" s="143"/>
      <c r="K263" s="143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</row>
    <row r="264" spans="1:50" outlineLevel="1" x14ac:dyDescent="0.2">
      <c r="A264" s="165">
        <v>138</v>
      </c>
      <c r="B264" s="165" t="s">
        <v>505</v>
      </c>
      <c r="C264" s="172" t="s">
        <v>506</v>
      </c>
      <c r="D264" s="182" t="s">
        <v>136</v>
      </c>
      <c r="E264" s="202">
        <v>0.05</v>
      </c>
      <c r="F264" s="302"/>
      <c r="G264" s="202">
        <f t="shared" si="7"/>
        <v>0</v>
      </c>
      <c r="H264" s="208" t="s">
        <v>693</v>
      </c>
      <c r="I264" s="202">
        <f t="shared" si="6"/>
        <v>0</v>
      </c>
      <c r="J264" s="143"/>
      <c r="K264" s="143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</row>
    <row r="265" spans="1:50" outlineLevel="1" x14ac:dyDescent="0.2">
      <c r="A265" s="165"/>
      <c r="B265" s="167" t="s">
        <v>507</v>
      </c>
      <c r="C265" s="204" t="s">
        <v>508</v>
      </c>
      <c r="D265" s="182"/>
      <c r="E265" s="202"/>
      <c r="F265" s="302"/>
      <c r="G265" s="202">
        <f t="shared" si="7"/>
        <v>0</v>
      </c>
      <c r="H265" s="208">
        <v>0</v>
      </c>
      <c r="I265" s="202">
        <f t="shared" si="6"/>
        <v>0</v>
      </c>
      <c r="J265" s="143"/>
      <c r="K265" s="143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</row>
    <row r="266" spans="1:50" outlineLevel="1" x14ac:dyDescent="0.2">
      <c r="A266" s="165">
        <v>139</v>
      </c>
      <c r="B266" s="167">
        <v>733111103</v>
      </c>
      <c r="C266" s="172" t="s">
        <v>509</v>
      </c>
      <c r="D266" s="182" t="s">
        <v>127</v>
      </c>
      <c r="E266" s="202">
        <v>18</v>
      </c>
      <c r="F266" s="302"/>
      <c r="G266" s="202">
        <f t="shared" si="7"/>
        <v>0</v>
      </c>
      <c r="H266" s="208" t="s">
        <v>694</v>
      </c>
      <c r="I266" s="202">
        <f t="shared" si="6"/>
        <v>0</v>
      </c>
      <c r="J266" s="143"/>
      <c r="K266" s="143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</row>
    <row r="267" spans="1:50" outlineLevel="1" x14ac:dyDescent="0.2">
      <c r="A267" s="165">
        <v>140</v>
      </c>
      <c r="B267" s="167">
        <v>733190107</v>
      </c>
      <c r="C267" s="172" t="s">
        <v>510</v>
      </c>
      <c r="D267" s="182" t="s">
        <v>127</v>
      </c>
      <c r="E267" s="202">
        <v>18</v>
      </c>
      <c r="F267" s="302"/>
      <c r="G267" s="202">
        <f t="shared" si="7"/>
        <v>0</v>
      </c>
      <c r="H267" s="208" t="s">
        <v>694</v>
      </c>
      <c r="I267" s="202">
        <f t="shared" si="6"/>
        <v>0</v>
      </c>
      <c r="J267" s="143"/>
      <c r="K267" s="143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</row>
    <row r="268" spans="1:50" outlineLevel="1" x14ac:dyDescent="0.2">
      <c r="A268" s="165">
        <v>141</v>
      </c>
      <c r="B268" s="165" t="s">
        <v>511</v>
      </c>
      <c r="C268" s="172" t="s">
        <v>512</v>
      </c>
      <c r="D268" s="182" t="s">
        <v>127</v>
      </c>
      <c r="E268" s="202">
        <v>18</v>
      </c>
      <c r="F268" s="302"/>
      <c r="G268" s="202">
        <f t="shared" si="7"/>
        <v>0</v>
      </c>
      <c r="H268" s="208" t="s">
        <v>693</v>
      </c>
      <c r="I268" s="202">
        <f t="shared" si="6"/>
        <v>0</v>
      </c>
      <c r="J268" s="143"/>
      <c r="K268" s="143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</row>
    <row r="269" spans="1:50" outlineLevel="1" x14ac:dyDescent="0.2">
      <c r="A269" s="165">
        <v>142</v>
      </c>
      <c r="B269" s="167" t="s">
        <v>513</v>
      </c>
      <c r="C269" s="172" t="s">
        <v>514</v>
      </c>
      <c r="D269" s="182" t="s">
        <v>136</v>
      </c>
      <c r="E269" s="202">
        <v>0.1</v>
      </c>
      <c r="F269" s="302"/>
      <c r="G269" s="202">
        <f t="shared" si="7"/>
        <v>0</v>
      </c>
      <c r="H269" s="208" t="s">
        <v>694</v>
      </c>
      <c r="I269" s="202">
        <f t="shared" si="6"/>
        <v>0</v>
      </c>
      <c r="J269" s="143"/>
      <c r="K269" s="143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</row>
    <row r="270" spans="1:50" outlineLevel="1" x14ac:dyDescent="0.2">
      <c r="A270" s="165">
        <v>143</v>
      </c>
      <c r="B270" s="167" t="s">
        <v>515</v>
      </c>
      <c r="C270" s="172" t="s">
        <v>516</v>
      </c>
      <c r="D270" s="182"/>
      <c r="E270" s="202"/>
      <c r="F270" s="302"/>
      <c r="G270" s="202">
        <f t="shared" si="7"/>
        <v>0</v>
      </c>
      <c r="H270" s="208">
        <v>0</v>
      </c>
      <c r="I270" s="202">
        <f t="shared" si="6"/>
        <v>0</v>
      </c>
      <c r="J270" s="143"/>
      <c r="K270" s="143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</row>
    <row r="271" spans="1:50" ht="22.5" outlineLevel="1" x14ac:dyDescent="0.2">
      <c r="A271" s="165">
        <v>144</v>
      </c>
      <c r="B271" s="165" t="s">
        <v>517</v>
      </c>
      <c r="C271" s="172" t="s">
        <v>518</v>
      </c>
      <c r="D271" s="182" t="s">
        <v>136</v>
      </c>
      <c r="E271" s="202">
        <v>1</v>
      </c>
      <c r="F271" s="302"/>
      <c r="G271" s="202">
        <f t="shared" si="7"/>
        <v>0</v>
      </c>
      <c r="H271" s="208" t="s">
        <v>693</v>
      </c>
      <c r="I271" s="202">
        <f t="shared" si="6"/>
        <v>0</v>
      </c>
      <c r="J271" s="143"/>
      <c r="K271" s="143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</row>
    <row r="272" spans="1:50" outlineLevel="1" x14ac:dyDescent="0.2">
      <c r="A272" s="165">
        <v>145</v>
      </c>
      <c r="B272" s="165" t="s">
        <v>519</v>
      </c>
      <c r="C272" s="172" t="s">
        <v>520</v>
      </c>
      <c r="D272" s="182" t="s">
        <v>521</v>
      </c>
      <c r="E272" s="202">
        <v>4</v>
      </c>
      <c r="F272" s="302"/>
      <c r="G272" s="202">
        <f t="shared" si="7"/>
        <v>0</v>
      </c>
      <c r="H272" s="208" t="s">
        <v>693</v>
      </c>
      <c r="I272" s="202">
        <f t="shared" si="6"/>
        <v>0</v>
      </c>
      <c r="J272" s="143"/>
      <c r="K272" s="143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</row>
    <row r="273" spans="1:50" outlineLevel="1" x14ac:dyDescent="0.2">
      <c r="A273" s="165">
        <v>146</v>
      </c>
      <c r="B273" s="165" t="s">
        <v>522</v>
      </c>
      <c r="C273" s="172" t="s">
        <v>523</v>
      </c>
      <c r="D273" s="182" t="s">
        <v>136</v>
      </c>
      <c r="E273" s="202">
        <v>1</v>
      </c>
      <c r="F273" s="302"/>
      <c r="G273" s="202">
        <f t="shared" si="7"/>
        <v>0</v>
      </c>
      <c r="H273" s="208" t="s">
        <v>693</v>
      </c>
      <c r="I273" s="202">
        <f t="shared" si="6"/>
        <v>0</v>
      </c>
      <c r="J273" s="143"/>
      <c r="K273" s="143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</row>
    <row r="274" spans="1:50" outlineLevel="1" x14ac:dyDescent="0.2">
      <c r="A274" s="165">
        <v>147</v>
      </c>
      <c r="B274" s="165" t="s">
        <v>524</v>
      </c>
      <c r="C274" s="172" t="s">
        <v>525</v>
      </c>
      <c r="D274" s="182" t="s">
        <v>136</v>
      </c>
      <c r="E274" s="202">
        <v>1</v>
      </c>
      <c r="F274" s="302"/>
      <c r="G274" s="202">
        <f t="shared" si="7"/>
        <v>0</v>
      </c>
      <c r="H274" s="208" t="s">
        <v>693</v>
      </c>
      <c r="I274" s="202">
        <f t="shared" si="6"/>
        <v>0</v>
      </c>
      <c r="J274" s="143"/>
      <c r="K274" s="143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</row>
    <row r="275" spans="1:50" ht="33.75" outlineLevel="1" x14ac:dyDescent="0.2">
      <c r="A275" s="165">
        <v>148</v>
      </c>
      <c r="B275" s="165" t="s">
        <v>526</v>
      </c>
      <c r="C275" s="172" t="s">
        <v>527</v>
      </c>
      <c r="D275" s="182" t="s">
        <v>105</v>
      </c>
      <c r="E275" s="202">
        <v>10</v>
      </c>
      <c r="F275" s="302"/>
      <c r="G275" s="202">
        <f t="shared" si="7"/>
        <v>0</v>
      </c>
      <c r="H275" s="208" t="s">
        <v>693</v>
      </c>
      <c r="I275" s="202">
        <f t="shared" si="6"/>
        <v>0</v>
      </c>
      <c r="J275" s="143"/>
      <c r="K275" s="143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</row>
    <row r="276" spans="1:50" outlineLevel="1" x14ac:dyDescent="0.2">
      <c r="A276" s="165">
        <v>149</v>
      </c>
      <c r="B276" s="165" t="s">
        <v>528</v>
      </c>
      <c r="C276" s="172" t="s">
        <v>529</v>
      </c>
      <c r="D276" s="182" t="s">
        <v>136</v>
      </c>
      <c r="E276" s="202">
        <v>1</v>
      </c>
      <c r="F276" s="302"/>
      <c r="G276" s="202">
        <f t="shared" si="7"/>
        <v>0</v>
      </c>
      <c r="H276" s="208" t="s">
        <v>693</v>
      </c>
      <c r="I276" s="202">
        <f t="shared" si="6"/>
        <v>0</v>
      </c>
      <c r="J276" s="143"/>
      <c r="K276" s="143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</row>
    <row r="277" spans="1:50" outlineLevel="1" x14ac:dyDescent="0.2">
      <c r="A277" s="165">
        <v>150</v>
      </c>
      <c r="B277" s="165" t="s">
        <v>530</v>
      </c>
      <c r="C277" s="172" t="s">
        <v>531</v>
      </c>
      <c r="D277" s="182" t="s">
        <v>136</v>
      </c>
      <c r="E277" s="202">
        <v>1</v>
      </c>
      <c r="F277" s="302"/>
      <c r="G277" s="202">
        <f t="shared" si="7"/>
        <v>0</v>
      </c>
      <c r="H277" s="208" t="s">
        <v>693</v>
      </c>
      <c r="I277" s="202">
        <f t="shared" si="6"/>
        <v>0</v>
      </c>
      <c r="J277" s="143"/>
      <c r="K277" s="143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</row>
    <row r="278" spans="1:50" outlineLevel="1" x14ac:dyDescent="0.2">
      <c r="A278" s="165">
        <v>151</v>
      </c>
      <c r="B278" s="165" t="s">
        <v>532</v>
      </c>
      <c r="C278" s="172" t="s">
        <v>533</v>
      </c>
      <c r="D278" s="182" t="s">
        <v>136</v>
      </c>
      <c r="E278" s="202">
        <v>1</v>
      </c>
      <c r="F278" s="302"/>
      <c r="G278" s="202">
        <f t="shared" si="7"/>
        <v>0</v>
      </c>
      <c r="H278" s="208" t="s">
        <v>693</v>
      </c>
      <c r="I278" s="202">
        <f t="shared" si="6"/>
        <v>0</v>
      </c>
      <c r="J278" s="143"/>
      <c r="K278" s="143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</row>
    <row r="279" spans="1:50" x14ac:dyDescent="0.2">
      <c r="A279" s="166" t="s">
        <v>101</v>
      </c>
      <c r="B279" s="168" t="s">
        <v>71</v>
      </c>
      <c r="C279" s="174" t="s">
        <v>72</v>
      </c>
      <c r="D279" s="184"/>
      <c r="E279" s="170"/>
      <c r="F279" s="303"/>
      <c r="G279" s="146">
        <f>SUMIF(U280:U287,"&lt;&gt;NOR",G280:G287)</f>
        <v>0</v>
      </c>
      <c r="H279" s="209"/>
      <c r="I279" s="203">
        <f t="shared" si="6"/>
        <v>0</v>
      </c>
      <c r="J279" s="144"/>
      <c r="K279" s="144"/>
      <c r="L279" s="141"/>
      <c r="U279" t="s">
        <v>102</v>
      </c>
    </row>
    <row r="280" spans="1:50" ht="22.5" outlineLevel="1" x14ac:dyDescent="0.2">
      <c r="A280" s="165">
        <v>152</v>
      </c>
      <c r="B280" s="167" t="s">
        <v>347</v>
      </c>
      <c r="C280" s="172" t="s">
        <v>348</v>
      </c>
      <c r="D280" s="182" t="s">
        <v>114</v>
      </c>
      <c r="E280" s="169">
        <v>2.9724999999999997</v>
      </c>
      <c r="F280" s="302"/>
      <c r="G280" s="145">
        <f>ROUND(E280*F280,2)</f>
        <v>0</v>
      </c>
      <c r="H280" s="208" t="s">
        <v>693</v>
      </c>
      <c r="I280" s="202">
        <f t="shared" si="6"/>
        <v>0</v>
      </c>
      <c r="J280" s="143"/>
      <c r="K280" s="143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 t="s">
        <v>106</v>
      </c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</row>
    <row r="281" spans="1:50" outlineLevel="1" x14ac:dyDescent="0.2">
      <c r="A281" s="165"/>
      <c r="B281" s="167"/>
      <c r="C281" s="173" t="s">
        <v>349</v>
      </c>
      <c r="D281" s="183"/>
      <c r="E281" s="178">
        <v>2.9725000000000001</v>
      </c>
      <c r="F281" s="302"/>
      <c r="G281" s="145"/>
      <c r="H281" s="208">
        <v>0</v>
      </c>
      <c r="I281" s="202">
        <f t="shared" si="6"/>
        <v>0</v>
      </c>
      <c r="J281" s="143"/>
      <c r="K281" s="143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 t="s">
        <v>108</v>
      </c>
      <c r="V281" s="141">
        <v>0</v>
      </c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</row>
    <row r="282" spans="1:50" outlineLevel="1" x14ac:dyDescent="0.2">
      <c r="A282" s="165">
        <v>153</v>
      </c>
      <c r="B282" s="167" t="s">
        <v>350</v>
      </c>
      <c r="C282" s="172" t="s">
        <v>351</v>
      </c>
      <c r="D282" s="182" t="s">
        <v>127</v>
      </c>
      <c r="E282" s="169">
        <v>1.6</v>
      </c>
      <c r="F282" s="302"/>
      <c r="G282" s="145">
        <f>ROUND(E282*F282,2)</f>
        <v>0</v>
      </c>
      <c r="H282" s="208" t="s">
        <v>693</v>
      </c>
      <c r="I282" s="202">
        <f t="shared" si="6"/>
        <v>0</v>
      </c>
      <c r="J282" s="143"/>
      <c r="K282" s="143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 t="s">
        <v>106</v>
      </c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</row>
    <row r="283" spans="1:50" outlineLevel="1" x14ac:dyDescent="0.2">
      <c r="A283" s="165"/>
      <c r="B283" s="167"/>
      <c r="C283" s="173" t="s">
        <v>352</v>
      </c>
      <c r="D283" s="183"/>
      <c r="E283" s="178">
        <v>1.6</v>
      </c>
      <c r="F283" s="302"/>
      <c r="G283" s="145"/>
      <c r="H283" s="208">
        <v>0</v>
      </c>
      <c r="I283" s="202">
        <f t="shared" si="6"/>
        <v>0</v>
      </c>
      <c r="J283" s="143"/>
      <c r="K283" s="143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 t="s">
        <v>108</v>
      </c>
      <c r="V283" s="141">
        <v>0</v>
      </c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</row>
    <row r="284" spans="1:50" ht="22.5" outlineLevel="1" x14ac:dyDescent="0.2">
      <c r="A284" s="165">
        <v>154</v>
      </c>
      <c r="B284" s="167" t="s">
        <v>353</v>
      </c>
      <c r="C284" s="172" t="s">
        <v>354</v>
      </c>
      <c r="D284" s="182" t="s">
        <v>136</v>
      </c>
      <c r="E284" s="169">
        <v>2</v>
      </c>
      <c r="F284" s="302"/>
      <c r="G284" s="145">
        <f>ROUND(E284*F284,2)</f>
        <v>0</v>
      </c>
      <c r="H284" s="208" t="s">
        <v>693</v>
      </c>
      <c r="I284" s="202">
        <f t="shared" si="6"/>
        <v>0</v>
      </c>
      <c r="J284" s="143"/>
      <c r="K284" s="143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 t="s">
        <v>106</v>
      </c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</row>
    <row r="285" spans="1:50" ht="22.5" outlineLevel="1" x14ac:dyDescent="0.2">
      <c r="A285" s="165">
        <v>155</v>
      </c>
      <c r="B285" s="167" t="s">
        <v>355</v>
      </c>
      <c r="C285" s="172" t="s">
        <v>356</v>
      </c>
      <c r="D285" s="182" t="s">
        <v>136</v>
      </c>
      <c r="E285" s="169">
        <v>1</v>
      </c>
      <c r="F285" s="302"/>
      <c r="G285" s="145">
        <f>ROUND(E285*F285,2)</f>
        <v>0</v>
      </c>
      <c r="H285" s="208" t="s">
        <v>693</v>
      </c>
      <c r="I285" s="202">
        <f t="shared" si="6"/>
        <v>0</v>
      </c>
      <c r="J285" s="143"/>
      <c r="K285" s="143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 t="s">
        <v>106</v>
      </c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</row>
    <row r="286" spans="1:50" ht="33.75" outlineLevel="1" x14ac:dyDescent="0.2">
      <c r="A286" s="165">
        <v>156</v>
      </c>
      <c r="B286" s="167" t="s">
        <v>357</v>
      </c>
      <c r="C286" s="172" t="s">
        <v>735</v>
      </c>
      <c r="D286" s="182" t="s">
        <v>136</v>
      </c>
      <c r="E286" s="169">
        <v>1</v>
      </c>
      <c r="F286" s="302"/>
      <c r="G286" s="145">
        <f>ROUND(E286*F286,2)</f>
        <v>0</v>
      </c>
      <c r="H286" s="208" t="s">
        <v>693</v>
      </c>
      <c r="I286" s="202">
        <f t="shared" si="6"/>
        <v>0</v>
      </c>
      <c r="J286" s="143"/>
      <c r="K286" s="143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 t="s">
        <v>106</v>
      </c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</row>
    <row r="287" spans="1:50" outlineLevel="1" x14ac:dyDescent="0.2">
      <c r="A287" s="165">
        <v>157</v>
      </c>
      <c r="B287" s="167" t="s">
        <v>358</v>
      </c>
      <c r="C287" s="172" t="s">
        <v>359</v>
      </c>
      <c r="D287" s="182" t="s">
        <v>0</v>
      </c>
      <c r="E287" s="169">
        <v>1.5</v>
      </c>
      <c r="F287" s="302"/>
      <c r="G287" s="145">
        <f>ROUND(E287*F287,2)</f>
        <v>0</v>
      </c>
      <c r="H287" s="208" t="s">
        <v>694</v>
      </c>
      <c r="I287" s="202">
        <f t="shared" si="6"/>
        <v>0</v>
      </c>
      <c r="J287" s="143"/>
      <c r="K287" s="143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 t="s">
        <v>106</v>
      </c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</row>
    <row r="288" spans="1:50" x14ac:dyDescent="0.2">
      <c r="A288" s="166" t="s">
        <v>101</v>
      </c>
      <c r="B288" s="168" t="s">
        <v>73</v>
      </c>
      <c r="C288" s="174" t="s">
        <v>74</v>
      </c>
      <c r="D288" s="184"/>
      <c r="E288" s="170"/>
      <c r="F288" s="303"/>
      <c r="G288" s="146">
        <f>SUMIF(U289:U300,"&lt;&gt;NOR",G289:G300)</f>
        <v>0</v>
      </c>
      <c r="H288" s="209"/>
      <c r="I288" s="203">
        <f t="shared" si="6"/>
        <v>0</v>
      </c>
      <c r="J288" s="144"/>
      <c r="K288" s="144"/>
      <c r="L288" s="141"/>
      <c r="U288" t="s">
        <v>102</v>
      </c>
    </row>
    <row r="289" spans="1:50" outlineLevel="1" x14ac:dyDescent="0.2">
      <c r="A289" s="165">
        <v>158</v>
      </c>
      <c r="B289" s="167" t="s">
        <v>360</v>
      </c>
      <c r="C289" s="172" t="s">
        <v>361</v>
      </c>
      <c r="D289" s="182" t="s">
        <v>136</v>
      </c>
      <c r="E289" s="169">
        <v>10</v>
      </c>
      <c r="F289" s="302"/>
      <c r="G289" s="145">
        <f>ROUND(E289*F289,2)</f>
        <v>0</v>
      </c>
      <c r="H289" s="208" t="s">
        <v>694</v>
      </c>
      <c r="I289" s="202">
        <f t="shared" si="6"/>
        <v>0</v>
      </c>
      <c r="J289" s="143"/>
      <c r="K289" s="143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 t="s">
        <v>106</v>
      </c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</row>
    <row r="290" spans="1:50" outlineLevel="1" x14ac:dyDescent="0.2">
      <c r="A290" s="165">
        <v>159</v>
      </c>
      <c r="B290" s="167" t="s">
        <v>362</v>
      </c>
      <c r="C290" s="172" t="s">
        <v>363</v>
      </c>
      <c r="D290" s="182" t="s">
        <v>136</v>
      </c>
      <c r="E290" s="169">
        <v>1</v>
      </c>
      <c r="F290" s="302"/>
      <c r="G290" s="145">
        <f>ROUND(E290*F290,2)</f>
        <v>0</v>
      </c>
      <c r="H290" s="208" t="s">
        <v>694</v>
      </c>
      <c r="I290" s="202">
        <f t="shared" si="6"/>
        <v>0</v>
      </c>
      <c r="J290" s="143"/>
      <c r="K290" s="143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 t="s">
        <v>106</v>
      </c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</row>
    <row r="291" spans="1:50" outlineLevel="1" x14ac:dyDescent="0.2">
      <c r="A291" s="165">
        <v>160</v>
      </c>
      <c r="B291" s="167" t="s">
        <v>364</v>
      </c>
      <c r="C291" s="172" t="s">
        <v>365</v>
      </c>
      <c r="D291" s="182" t="s">
        <v>127</v>
      </c>
      <c r="E291" s="169">
        <v>3.3</v>
      </c>
      <c r="F291" s="302"/>
      <c r="G291" s="145">
        <f>ROUND(E291*F291,2)</f>
        <v>0</v>
      </c>
      <c r="H291" s="208" t="s">
        <v>694</v>
      </c>
      <c r="I291" s="202">
        <f t="shared" si="6"/>
        <v>0</v>
      </c>
      <c r="J291" s="143"/>
      <c r="K291" s="143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 t="s">
        <v>106</v>
      </c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</row>
    <row r="292" spans="1:50" outlineLevel="1" x14ac:dyDescent="0.2">
      <c r="A292" s="165"/>
      <c r="B292" s="167"/>
      <c r="C292" s="173" t="s">
        <v>366</v>
      </c>
      <c r="D292" s="183"/>
      <c r="E292" s="178">
        <v>3.3</v>
      </c>
      <c r="F292" s="302"/>
      <c r="G292" s="145"/>
      <c r="H292" s="208">
        <v>0</v>
      </c>
      <c r="I292" s="202">
        <f t="shared" si="6"/>
        <v>0</v>
      </c>
      <c r="J292" s="143"/>
      <c r="K292" s="143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 t="s">
        <v>108</v>
      </c>
      <c r="V292" s="141">
        <v>0</v>
      </c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</row>
    <row r="293" spans="1:50" outlineLevel="1" x14ac:dyDescent="0.2">
      <c r="A293" s="165">
        <v>161</v>
      </c>
      <c r="B293" s="167" t="s">
        <v>367</v>
      </c>
      <c r="C293" s="172" t="s">
        <v>368</v>
      </c>
      <c r="D293" s="182" t="s">
        <v>136</v>
      </c>
      <c r="E293" s="169">
        <v>3</v>
      </c>
      <c r="F293" s="302"/>
      <c r="G293" s="145">
        <f>ROUND(E293*F293,2)</f>
        <v>0</v>
      </c>
      <c r="H293" s="208" t="s">
        <v>694</v>
      </c>
      <c r="I293" s="202">
        <f t="shared" si="6"/>
        <v>0</v>
      </c>
      <c r="J293" s="143"/>
      <c r="K293" s="143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 t="s">
        <v>106</v>
      </c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</row>
    <row r="294" spans="1:50" ht="22.5" outlineLevel="1" x14ac:dyDescent="0.2">
      <c r="A294" s="165">
        <v>162</v>
      </c>
      <c r="B294" s="167" t="s">
        <v>369</v>
      </c>
      <c r="C294" s="172" t="s">
        <v>370</v>
      </c>
      <c r="D294" s="182" t="s">
        <v>136</v>
      </c>
      <c r="E294" s="169">
        <v>1</v>
      </c>
      <c r="F294" s="302"/>
      <c r="G294" s="145">
        <f>ROUND(E294*F294,2)</f>
        <v>0</v>
      </c>
      <c r="H294" s="208" t="s">
        <v>694</v>
      </c>
      <c r="I294" s="202">
        <f t="shared" si="6"/>
        <v>0</v>
      </c>
      <c r="J294" s="143"/>
      <c r="K294" s="143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 t="s">
        <v>106</v>
      </c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</row>
    <row r="295" spans="1:50" ht="22.5" outlineLevel="1" x14ac:dyDescent="0.2">
      <c r="A295" s="165">
        <v>163</v>
      </c>
      <c r="B295" s="167" t="s">
        <v>371</v>
      </c>
      <c r="C295" s="172" t="s">
        <v>372</v>
      </c>
      <c r="D295" s="182" t="s">
        <v>136</v>
      </c>
      <c r="E295" s="169">
        <v>1</v>
      </c>
      <c r="F295" s="302"/>
      <c r="G295" s="145">
        <f>ROUND(E295*F295,2)</f>
        <v>0</v>
      </c>
      <c r="H295" s="208" t="s">
        <v>694</v>
      </c>
      <c r="I295" s="202">
        <f t="shared" si="6"/>
        <v>0</v>
      </c>
      <c r="J295" s="143"/>
      <c r="K295" s="143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 t="s">
        <v>106</v>
      </c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</row>
    <row r="296" spans="1:50" ht="22.5" outlineLevel="1" x14ac:dyDescent="0.2">
      <c r="A296" s="165">
        <v>164</v>
      </c>
      <c r="B296" s="167" t="s">
        <v>373</v>
      </c>
      <c r="C296" s="172" t="s">
        <v>374</v>
      </c>
      <c r="D296" s="182" t="s">
        <v>127</v>
      </c>
      <c r="E296" s="169">
        <v>11.399999999999999</v>
      </c>
      <c r="F296" s="302"/>
      <c r="G296" s="145">
        <f>ROUND(E296*F296,2)</f>
        <v>0</v>
      </c>
      <c r="H296" s="208" t="s">
        <v>694</v>
      </c>
      <c r="I296" s="202">
        <f t="shared" si="6"/>
        <v>0</v>
      </c>
      <c r="J296" s="143"/>
      <c r="K296" s="143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 t="s">
        <v>106</v>
      </c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</row>
    <row r="297" spans="1:50" outlineLevel="1" x14ac:dyDescent="0.2">
      <c r="A297" s="165"/>
      <c r="B297" s="167"/>
      <c r="C297" s="173" t="s">
        <v>375</v>
      </c>
      <c r="D297" s="183"/>
      <c r="E297" s="178">
        <v>11.4</v>
      </c>
      <c r="F297" s="302"/>
      <c r="G297" s="145"/>
      <c r="H297" s="208">
        <v>0</v>
      </c>
      <c r="I297" s="202">
        <f t="shared" si="6"/>
        <v>0</v>
      </c>
      <c r="J297" s="143"/>
      <c r="K297" s="143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 t="s">
        <v>108</v>
      </c>
      <c r="V297" s="141">
        <v>0</v>
      </c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</row>
    <row r="298" spans="1:50" ht="22.5" outlineLevel="1" x14ac:dyDescent="0.2">
      <c r="A298" s="165">
        <v>165</v>
      </c>
      <c r="B298" s="167" t="s">
        <v>376</v>
      </c>
      <c r="C298" s="172" t="s">
        <v>377</v>
      </c>
      <c r="D298" s="182" t="s">
        <v>127</v>
      </c>
      <c r="E298" s="169">
        <v>1.96</v>
      </c>
      <c r="F298" s="302"/>
      <c r="G298" s="145">
        <f>ROUND(E298*F298,2)</f>
        <v>0</v>
      </c>
      <c r="H298" s="208" t="s">
        <v>694</v>
      </c>
      <c r="I298" s="202">
        <f t="shared" si="6"/>
        <v>0</v>
      </c>
      <c r="J298" s="143"/>
      <c r="K298" s="143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 t="s">
        <v>106</v>
      </c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</row>
    <row r="299" spans="1:50" outlineLevel="1" x14ac:dyDescent="0.2">
      <c r="A299" s="165">
        <v>166</v>
      </c>
      <c r="B299" s="167" t="s">
        <v>378</v>
      </c>
      <c r="C299" s="172" t="s">
        <v>379</v>
      </c>
      <c r="D299" s="182" t="s">
        <v>136</v>
      </c>
      <c r="E299" s="169">
        <v>1</v>
      </c>
      <c r="F299" s="302"/>
      <c r="G299" s="145">
        <f>ROUND(E299*F299,2)</f>
        <v>0</v>
      </c>
      <c r="H299" s="208" t="s">
        <v>694</v>
      </c>
      <c r="I299" s="202">
        <f t="shared" si="6"/>
        <v>0</v>
      </c>
      <c r="J299" s="143"/>
      <c r="K299" s="143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 t="s">
        <v>106</v>
      </c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</row>
    <row r="300" spans="1:50" outlineLevel="1" x14ac:dyDescent="0.2">
      <c r="A300" s="165">
        <v>167</v>
      </c>
      <c r="B300" s="167" t="s">
        <v>380</v>
      </c>
      <c r="C300" s="172" t="s">
        <v>381</v>
      </c>
      <c r="D300" s="182" t="s">
        <v>0</v>
      </c>
      <c r="E300" s="169">
        <v>2</v>
      </c>
      <c r="F300" s="302"/>
      <c r="G300" s="145">
        <f>ROUND(E300*F300,2)</f>
        <v>0</v>
      </c>
      <c r="H300" s="208" t="s">
        <v>694</v>
      </c>
      <c r="I300" s="202">
        <f t="shared" si="6"/>
        <v>0</v>
      </c>
      <c r="J300" s="143"/>
      <c r="K300" s="143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 t="s">
        <v>106</v>
      </c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</row>
    <row r="301" spans="1:50" x14ac:dyDescent="0.2">
      <c r="A301" s="166" t="s">
        <v>101</v>
      </c>
      <c r="B301" s="168" t="s">
        <v>75</v>
      </c>
      <c r="C301" s="174" t="s">
        <v>76</v>
      </c>
      <c r="D301" s="184"/>
      <c r="E301" s="170"/>
      <c r="F301" s="303"/>
      <c r="G301" s="146">
        <f>SUMIF(U302:U343,"&lt;&gt;NOR",G302:G343)</f>
        <v>0</v>
      </c>
      <c r="H301" s="209" t="s">
        <v>694</v>
      </c>
      <c r="I301" s="203">
        <f t="shared" si="6"/>
        <v>0</v>
      </c>
      <c r="J301" s="144"/>
      <c r="K301" s="144"/>
      <c r="L301" s="141"/>
      <c r="U301" t="s">
        <v>102</v>
      </c>
    </row>
    <row r="302" spans="1:50" outlineLevel="1" x14ac:dyDescent="0.2">
      <c r="A302" s="165">
        <v>168</v>
      </c>
      <c r="B302" s="167" t="s">
        <v>382</v>
      </c>
      <c r="C302" s="172" t="s">
        <v>383</v>
      </c>
      <c r="D302" s="182" t="s">
        <v>114</v>
      </c>
      <c r="E302" s="169">
        <v>38.050000000000004</v>
      </c>
      <c r="F302" s="302"/>
      <c r="G302" s="145">
        <f>ROUND(E302*F302,2)</f>
        <v>0</v>
      </c>
      <c r="H302" s="208" t="s">
        <v>694</v>
      </c>
      <c r="I302" s="202">
        <f t="shared" si="6"/>
        <v>0</v>
      </c>
      <c r="J302" s="143"/>
      <c r="K302" s="143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 t="s">
        <v>106</v>
      </c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</row>
    <row r="303" spans="1:50" outlineLevel="1" x14ac:dyDescent="0.2">
      <c r="A303" s="165"/>
      <c r="B303" s="167"/>
      <c r="C303" s="173" t="s">
        <v>384</v>
      </c>
      <c r="D303" s="183"/>
      <c r="E303" s="178">
        <v>22.5</v>
      </c>
      <c r="F303" s="302"/>
      <c r="G303" s="145"/>
      <c r="H303" s="208">
        <v>0</v>
      </c>
      <c r="I303" s="202">
        <f t="shared" si="6"/>
        <v>0</v>
      </c>
      <c r="J303" s="143"/>
      <c r="K303" s="143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 t="s">
        <v>108</v>
      </c>
      <c r="V303" s="141">
        <v>0</v>
      </c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</row>
    <row r="304" spans="1:50" outlineLevel="1" x14ac:dyDescent="0.2">
      <c r="A304" s="165"/>
      <c r="B304" s="167"/>
      <c r="C304" s="173" t="s">
        <v>385</v>
      </c>
      <c r="D304" s="183"/>
      <c r="E304" s="178">
        <v>13.5</v>
      </c>
      <c r="F304" s="302"/>
      <c r="G304" s="145"/>
      <c r="H304" s="208">
        <v>0</v>
      </c>
      <c r="I304" s="202">
        <f t="shared" si="6"/>
        <v>0</v>
      </c>
      <c r="J304" s="143"/>
      <c r="K304" s="143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 t="s">
        <v>108</v>
      </c>
      <c r="V304" s="141">
        <v>0</v>
      </c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</row>
    <row r="305" spans="1:50" outlineLevel="1" x14ac:dyDescent="0.2">
      <c r="A305" s="165"/>
      <c r="B305" s="167"/>
      <c r="C305" s="173" t="s">
        <v>386</v>
      </c>
      <c r="D305" s="183"/>
      <c r="E305" s="178">
        <v>0.45</v>
      </c>
      <c r="F305" s="302"/>
      <c r="G305" s="145"/>
      <c r="H305" s="208">
        <v>0</v>
      </c>
      <c r="I305" s="202">
        <f t="shared" si="6"/>
        <v>0</v>
      </c>
      <c r="J305" s="143"/>
      <c r="K305" s="143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 t="s">
        <v>108</v>
      </c>
      <c r="V305" s="141">
        <v>0</v>
      </c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</row>
    <row r="306" spans="1:50" outlineLevel="1" x14ac:dyDescent="0.2">
      <c r="A306" s="165"/>
      <c r="B306" s="167"/>
      <c r="C306" s="173" t="s">
        <v>387</v>
      </c>
      <c r="D306" s="183"/>
      <c r="E306" s="178">
        <v>1.6</v>
      </c>
      <c r="F306" s="302"/>
      <c r="G306" s="145"/>
      <c r="H306" s="208">
        <v>0</v>
      </c>
      <c r="I306" s="202">
        <f t="shared" si="6"/>
        <v>0</v>
      </c>
      <c r="J306" s="143"/>
      <c r="K306" s="143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 t="s">
        <v>108</v>
      </c>
      <c r="V306" s="141">
        <v>0</v>
      </c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</row>
    <row r="307" spans="1:50" outlineLevel="1" x14ac:dyDescent="0.2">
      <c r="A307" s="165">
        <v>169</v>
      </c>
      <c r="B307" s="167" t="s">
        <v>388</v>
      </c>
      <c r="C307" s="172" t="s">
        <v>389</v>
      </c>
      <c r="D307" s="182" t="s">
        <v>127</v>
      </c>
      <c r="E307" s="169">
        <v>4.5</v>
      </c>
      <c r="F307" s="302"/>
      <c r="G307" s="145">
        <f>ROUND(E307*F307,2)</f>
        <v>0</v>
      </c>
      <c r="H307" s="208" t="s">
        <v>694</v>
      </c>
      <c r="I307" s="202">
        <f t="shared" si="6"/>
        <v>0</v>
      </c>
      <c r="J307" s="143"/>
      <c r="K307" s="143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 t="s">
        <v>106</v>
      </c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</row>
    <row r="308" spans="1:50" outlineLevel="1" x14ac:dyDescent="0.2">
      <c r="A308" s="165"/>
      <c r="B308" s="167"/>
      <c r="C308" s="173" t="s">
        <v>390</v>
      </c>
      <c r="D308" s="183"/>
      <c r="E308" s="178">
        <v>4.5</v>
      </c>
      <c r="F308" s="302"/>
      <c r="G308" s="145"/>
      <c r="H308" s="208">
        <v>0</v>
      </c>
      <c r="I308" s="202">
        <f t="shared" si="6"/>
        <v>0</v>
      </c>
      <c r="J308" s="143"/>
      <c r="K308" s="143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 t="s">
        <v>108</v>
      </c>
      <c r="V308" s="141">
        <v>0</v>
      </c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</row>
    <row r="309" spans="1:50" outlineLevel="1" x14ac:dyDescent="0.2">
      <c r="A309" s="165">
        <v>170</v>
      </c>
      <c r="B309" s="167" t="s">
        <v>391</v>
      </c>
      <c r="C309" s="172" t="s">
        <v>392</v>
      </c>
      <c r="D309" s="182" t="s">
        <v>127</v>
      </c>
      <c r="E309" s="169">
        <v>16</v>
      </c>
      <c r="F309" s="302"/>
      <c r="G309" s="145">
        <f>ROUND(E309*F309,2)</f>
        <v>0</v>
      </c>
      <c r="H309" s="208" t="s">
        <v>694</v>
      </c>
      <c r="I309" s="202">
        <f t="shared" si="6"/>
        <v>0</v>
      </c>
      <c r="J309" s="143"/>
      <c r="K309" s="143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 t="s">
        <v>106</v>
      </c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</row>
    <row r="310" spans="1:50" outlineLevel="1" x14ac:dyDescent="0.2">
      <c r="A310" s="165"/>
      <c r="B310" s="167"/>
      <c r="C310" s="173" t="s">
        <v>393</v>
      </c>
      <c r="D310" s="183"/>
      <c r="E310" s="178">
        <v>16</v>
      </c>
      <c r="F310" s="302"/>
      <c r="G310" s="145"/>
      <c r="H310" s="208">
        <v>0</v>
      </c>
      <c r="I310" s="202">
        <f t="shared" si="6"/>
        <v>0</v>
      </c>
      <c r="J310" s="143"/>
      <c r="K310" s="143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 t="s">
        <v>108</v>
      </c>
      <c r="V310" s="141">
        <v>0</v>
      </c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41"/>
      <c r="AV310" s="141"/>
      <c r="AW310" s="141"/>
      <c r="AX310" s="141"/>
    </row>
    <row r="311" spans="1:50" outlineLevel="1" x14ac:dyDescent="0.2">
      <c r="A311" s="165">
        <v>171</v>
      </c>
      <c r="B311" s="167" t="s">
        <v>394</v>
      </c>
      <c r="C311" s="172" t="s">
        <v>395</v>
      </c>
      <c r="D311" s="182" t="s">
        <v>127</v>
      </c>
      <c r="E311" s="169">
        <v>20.5</v>
      </c>
      <c r="F311" s="302"/>
      <c r="G311" s="145">
        <f>ROUND(E311*F311,2)</f>
        <v>0</v>
      </c>
      <c r="H311" s="208" t="s">
        <v>694</v>
      </c>
      <c r="I311" s="202">
        <f t="shared" si="6"/>
        <v>0</v>
      </c>
      <c r="J311" s="143"/>
      <c r="K311" s="143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 t="s">
        <v>106</v>
      </c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</row>
    <row r="312" spans="1:50" outlineLevel="1" x14ac:dyDescent="0.2">
      <c r="A312" s="165"/>
      <c r="B312" s="167"/>
      <c r="C312" s="173" t="s">
        <v>390</v>
      </c>
      <c r="D312" s="183"/>
      <c r="E312" s="178">
        <v>4.5</v>
      </c>
      <c r="F312" s="302"/>
      <c r="G312" s="145"/>
      <c r="H312" s="208">
        <v>0</v>
      </c>
      <c r="I312" s="202">
        <f t="shared" si="6"/>
        <v>0</v>
      </c>
      <c r="J312" s="143"/>
      <c r="K312" s="143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 t="s">
        <v>108</v>
      </c>
      <c r="V312" s="141">
        <v>0</v>
      </c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</row>
    <row r="313" spans="1:50" outlineLevel="1" x14ac:dyDescent="0.2">
      <c r="A313" s="165"/>
      <c r="B313" s="167"/>
      <c r="C313" s="173" t="s">
        <v>393</v>
      </c>
      <c r="D313" s="183"/>
      <c r="E313" s="178">
        <v>16</v>
      </c>
      <c r="F313" s="302"/>
      <c r="G313" s="145"/>
      <c r="H313" s="208">
        <v>0</v>
      </c>
      <c r="I313" s="202">
        <f t="shared" si="6"/>
        <v>0</v>
      </c>
      <c r="J313" s="143"/>
      <c r="K313" s="143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 t="s">
        <v>108</v>
      </c>
      <c r="V313" s="141">
        <v>0</v>
      </c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</row>
    <row r="314" spans="1:50" outlineLevel="1" x14ac:dyDescent="0.2">
      <c r="A314" s="165">
        <v>172</v>
      </c>
      <c r="B314" s="167" t="s">
        <v>396</v>
      </c>
      <c r="C314" s="172" t="s">
        <v>397</v>
      </c>
      <c r="D314" s="182" t="s">
        <v>127</v>
      </c>
      <c r="E314" s="169">
        <v>30</v>
      </c>
      <c r="F314" s="302"/>
      <c r="G314" s="145">
        <f>ROUND(E314*F314,2)</f>
        <v>0</v>
      </c>
      <c r="H314" s="208" t="s">
        <v>694</v>
      </c>
      <c r="I314" s="202">
        <f t="shared" ref="I314:I377" si="8">G314</f>
        <v>0</v>
      </c>
      <c r="J314" s="143"/>
      <c r="K314" s="143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 t="s">
        <v>106</v>
      </c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41"/>
      <c r="AV314" s="141"/>
      <c r="AW314" s="141"/>
      <c r="AX314" s="141"/>
    </row>
    <row r="315" spans="1:50" outlineLevel="1" x14ac:dyDescent="0.2">
      <c r="A315" s="165"/>
      <c r="B315" s="167"/>
      <c r="C315" s="173" t="s">
        <v>398</v>
      </c>
      <c r="D315" s="183"/>
      <c r="E315" s="178">
        <v>30</v>
      </c>
      <c r="F315" s="302"/>
      <c r="G315" s="145"/>
      <c r="H315" s="208">
        <v>0</v>
      </c>
      <c r="I315" s="202">
        <f t="shared" si="8"/>
        <v>0</v>
      </c>
      <c r="J315" s="143"/>
      <c r="K315" s="143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 t="s">
        <v>108</v>
      </c>
      <c r="V315" s="141">
        <v>0</v>
      </c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</row>
    <row r="316" spans="1:50" outlineLevel="1" x14ac:dyDescent="0.2">
      <c r="A316" s="165">
        <v>173</v>
      </c>
      <c r="B316" s="167" t="s">
        <v>399</v>
      </c>
      <c r="C316" s="172" t="s">
        <v>400</v>
      </c>
      <c r="D316" s="182" t="s">
        <v>127</v>
      </c>
      <c r="E316" s="169">
        <v>30</v>
      </c>
      <c r="F316" s="302"/>
      <c r="G316" s="145">
        <f>ROUND(E316*F316,2)</f>
        <v>0</v>
      </c>
      <c r="H316" s="208" t="s">
        <v>694</v>
      </c>
      <c r="I316" s="202">
        <f t="shared" si="8"/>
        <v>0</v>
      </c>
      <c r="J316" s="143"/>
      <c r="K316" s="143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 t="s">
        <v>106</v>
      </c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</row>
    <row r="317" spans="1:50" outlineLevel="1" x14ac:dyDescent="0.2">
      <c r="A317" s="165"/>
      <c r="B317" s="167"/>
      <c r="C317" s="173" t="s">
        <v>398</v>
      </c>
      <c r="D317" s="183"/>
      <c r="E317" s="178">
        <v>30</v>
      </c>
      <c r="F317" s="302"/>
      <c r="G317" s="145"/>
      <c r="H317" s="208">
        <v>0</v>
      </c>
      <c r="I317" s="202">
        <f t="shared" si="8"/>
        <v>0</v>
      </c>
      <c r="J317" s="143"/>
      <c r="K317" s="143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 t="s">
        <v>108</v>
      </c>
      <c r="V317" s="141">
        <v>0</v>
      </c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</row>
    <row r="318" spans="1:50" outlineLevel="1" x14ac:dyDescent="0.2">
      <c r="A318" s="165">
        <v>174</v>
      </c>
      <c r="B318" s="167" t="s">
        <v>401</v>
      </c>
      <c r="C318" s="172" t="s">
        <v>402</v>
      </c>
      <c r="D318" s="182" t="s">
        <v>127</v>
      </c>
      <c r="E318" s="169">
        <v>30</v>
      </c>
      <c r="F318" s="302"/>
      <c r="G318" s="145">
        <f>ROUND(E318*F318,2)</f>
        <v>0</v>
      </c>
      <c r="H318" s="208" t="s">
        <v>694</v>
      </c>
      <c r="I318" s="202">
        <f t="shared" si="8"/>
        <v>0</v>
      </c>
      <c r="J318" s="143"/>
      <c r="K318" s="143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 t="s">
        <v>106</v>
      </c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</row>
    <row r="319" spans="1:50" outlineLevel="1" x14ac:dyDescent="0.2">
      <c r="A319" s="165"/>
      <c r="B319" s="167"/>
      <c r="C319" s="173" t="s">
        <v>398</v>
      </c>
      <c r="D319" s="183"/>
      <c r="E319" s="178">
        <v>30</v>
      </c>
      <c r="F319" s="302"/>
      <c r="G319" s="145"/>
      <c r="H319" s="208">
        <v>0</v>
      </c>
      <c r="I319" s="202">
        <f t="shared" si="8"/>
        <v>0</v>
      </c>
      <c r="J319" s="143"/>
      <c r="K319" s="143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 t="s">
        <v>108</v>
      </c>
      <c r="V319" s="141">
        <v>0</v>
      </c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</row>
    <row r="320" spans="1:50" outlineLevel="1" x14ac:dyDescent="0.2">
      <c r="A320" s="165">
        <v>175</v>
      </c>
      <c r="B320" s="167" t="s">
        <v>403</v>
      </c>
      <c r="C320" s="172" t="s">
        <v>404</v>
      </c>
      <c r="D320" s="182" t="s">
        <v>114</v>
      </c>
      <c r="E320" s="169">
        <v>6.5</v>
      </c>
      <c r="F320" s="302"/>
      <c r="G320" s="145">
        <f>ROUND(E320*F320,2)</f>
        <v>0</v>
      </c>
      <c r="H320" s="208" t="s">
        <v>694</v>
      </c>
      <c r="I320" s="202">
        <f t="shared" si="8"/>
        <v>0</v>
      </c>
      <c r="J320" s="143"/>
      <c r="K320" s="143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 t="s">
        <v>106</v>
      </c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</row>
    <row r="321" spans="1:50" outlineLevel="1" x14ac:dyDescent="0.2">
      <c r="A321" s="165"/>
      <c r="B321" s="167"/>
      <c r="C321" s="173" t="s">
        <v>405</v>
      </c>
      <c r="D321" s="183"/>
      <c r="E321" s="178">
        <v>6.5</v>
      </c>
      <c r="F321" s="302"/>
      <c r="G321" s="145"/>
      <c r="H321" s="208">
        <v>0</v>
      </c>
      <c r="I321" s="202">
        <f t="shared" si="8"/>
        <v>0</v>
      </c>
      <c r="J321" s="143"/>
      <c r="K321" s="143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 t="s">
        <v>108</v>
      </c>
      <c r="V321" s="141">
        <v>0</v>
      </c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/>
      <c r="AS321" s="141"/>
      <c r="AT321" s="141"/>
      <c r="AU321" s="141"/>
      <c r="AV321" s="141"/>
      <c r="AW321" s="141"/>
      <c r="AX321" s="141"/>
    </row>
    <row r="322" spans="1:50" outlineLevel="1" x14ac:dyDescent="0.2">
      <c r="A322" s="165">
        <v>176</v>
      </c>
      <c r="B322" s="167" t="s">
        <v>406</v>
      </c>
      <c r="C322" s="172" t="s">
        <v>407</v>
      </c>
      <c r="D322" s="182" t="s">
        <v>114</v>
      </c>
      <c r="E322" s="169">
        <v>16</v>
      </c>
      <c r="F322" s="302"/>
      <c r="G322" s="145">
        <f>ROUND(E322*F322,2)</f>
        <v>0</v>
      </c>
      <c r="H322" s="208" t="s">
        <v>694</v>
      </c>
      <c r="I322" s="202">
        <f t="shared" si="8"/>
        <v>0</v>
      </c>
      <c r="J322" s="143"/>
      <c r="K322" s="143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 t="s">
        <v>106</v>
      </c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  <c r="AR322" s="141"/>
      <c r="AS322" s="141"/>
      <c r="AT322" s="141"/>
      <c r="AU322" s="141"/>
      <c r="AV322" s="141"/>
      <c r="AW322" s="141"/>
      <c r="AX322" s="141"/>
    </row>
    <row r="323" spans="1:50" outlineLevel="1" x14ac:dyDescent="0.2">
      <c r="A323" s="165"/>
      <c r="B323" s="167"/>
      <c r="C323" s="173" t="s">
        <v>408</v>
      </c>
      <c r="D323" s="183"/>
      <c r="E323" s="178">
        <v>16</v>
      </c>
      <c r="F323" s="302"/>
      <c r="G323" s="145"/>
      <c r="H323" s="208">
        <v>0</v>
      </c>
      <c r="I323" s="202">
        <f t="shared" si="8"/>
        <v>0</v>
      </c>
      <c r="J323" s="143"/>
      <c r="K323" s="143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 t="s">
        <v>108</v>
      </c>
      <c r="V323" s="141">
        <v>0</v>
      </c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</row>
    <row r="324" spans="1:50" outlineLevel="1" x14ac:dyDescent="0.2">
      <c r="A324" s="165">
        <v>177</v>
      </c>
      <c r="B324" s="167" t="s">
        <v>409</v>
      </c>
      <c r="C324" s="172" t="s">
        <v>410</v>
      </c>
      <c r="D324" s="182" t="s">
        <v>127</v>
      </c>
      <c r="E324" s="169">
        <v>30.5</v>
      </c>
      <c r="F324" s="302"/>
      <c r="G324" s="145">
        <f>ROUND(E324*F324,2)</f>
        <v>0</v>
      </c>
      <c r="H324" s="208" t="s">
        <v>694</v>
      </c>
      <c r="I324" s="202">
        <f t="shared" si="8"/>
        <v>0</v>
      </c>
      <c r="J324" s="143"/>
      <c r="K324" s="143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 t="s">
        <v>106</v>
      </c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</row>
    <row r="325" spans="1:50" outlineLevel="1" x14ac:dyDescent="0.2">
      <c r="A325" s="165"/>
      <c r="B325" s="167"/>
      <c r="C325" s="173" t="s">
        <v>390</v>
      </c>
      <c r="D325" s="183"/>
      <c r="E325" s="178">
        <v>4.5</v>
      </c>
      <c r="F325" s="302"/>
      <c r="G325" s="145"/>
      <c r="H325" s="208">
        <v>0</v>
      </c>
      <c r="I325" s="202">
        <f t="shared" si="8"/>
        <v>0</v>
      </c>
      <c r="J325" s="143"/>
      <c r="K325" s="143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 t="s">
        <v>108</v>
      </c>
      <c r="V325" s="141">
        <v>0</v>
      </c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U325" s="141"/>
      <c r="AV325" s="141"/>
      <c r="AW325" s="141"/>
      <c r="AX325" s="141"/>
    </row>
    <row r="326" spans="1:50" outlineLevel="1" x14ac:dyDescent="0.2">
      <c r="A326" s="165"/>
      <c r="B326" s="167"/>
      <c r="C326" s="173" t="s">
        <v>393</v>
      </c>
      <c r="D326" s="183"/>
      <c r="E326" s="178">
        <v>16</v>
      </c>
      <c r="F326" s="302"/>
      <c r="G326" s="145"/>
      <c r="H326" s="208">
        <v>0</v>
      </c>
      <c r="I326" s="202">
        <f t="shared" si="8"/>
        <v>0</v>
      </c>
      <c r="J326" s="143"/>
      <c r="K326" s="143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 t="s">
        <v>108</v>
      </c>
      <c r="V326" s="141">
        <v>0</v>
      </c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U326" s="141"/>
      <c r="AV326" s="141"/>
      <c r="AW326" s="141"/>
      <c r="AX326" s="141"/>
    </row>
    <row r="327" spans="1:50" outlineLevel="1" x14ac:dyDescent="0.2">
      <c r="A327" s="165"/>
      <c r="B327" s="167"/>
      <c r="C327" s="173" t="s">
        <v>411</v>
      </c>
      <c r="D327" s="183"/>
      <c r="E327" s="178">
        <v>10</v>
      </c>
      <c r="F327" s="302"/>
      <c r="G327" s="145"/>
      <c r="H327" s="208">
        <v>0</v>
      </c>
      <c r="I327" s="202">
        <f t="shared" si="8"/>
        <v>0</v>
      </c>
      <c r="J327" s="143"/>
      <c r="K327" s="143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 t="s">
        <v>108</v>
      </c>
      <c r="V327" s="141">
        <v>0</v>
      </c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  <c r="AR327" s="141"/>
      <c r="AS327" s="141"/>
      <c r="AT327" s="141"/>
      <c r="AU327" s="141"/>
      <c r="AV327" s="141"/>
      <c r="AW327" s="141"/>
      <c r="AX327" s="141"/>
    </row>
    <row r="328" spans="1:50" outlineLevel="1" x14ac:dyDescent="0.2">
      <c r="A328" s="165">
        <v>178</v>
      </c>
      <c r="B328" s="167" t="s">
        <v>412</v>
      </c>
      <c r="C328" s="172" t="s">
        <v>413</v>
      </c>
      <c r="D328" s="182" t="s">
        <v>114</v>
      </c>
      <c r="E328" s="169">
        <v>38.050000000000004</v>
      </c>
      <c r="F328" s="302"/>
      <c r="G328" s="145">
        <f>ROUND(E328*F328,2)</f>
        <v>0</v>
      </c>
      <c r="H328" s="208" t="s">
        <v>694</v>
      </c>
      <c r="I328" s="202">
        <f t="shared" si="8"/>
        <v>0</v>
      </c>
      <c r="J328" s="143"/>
      <c r="K328" s="143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 t="s">
        <v>106</v>
      </c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41"/>
      <c r="AV328" s="141"/>
      <c r="AW328" s="141"/>
      <c r="AX328" s="141"/>
    </row>
    <row r="329" spans="1:50" outlineLevel="1" x14ac:dyDescent="0.2">
      <c r="A329" s="165"/>
      <c r="B329" s="167"/>
      <c r="C329" s="173" t="s">
        <v>384</v>
      </c>
      <c r="D329" s="183"/>
      <c r="E329" s="178">
        <v>22.5</v>
      </c>
      <c r="F329" s="302"/>
      <c r="G329" s="145"/>
      <c r="H329" s="208">
        <v>0</v>
      </c>
      <c r="I329" s="202">
        <f t="shared" si="8"/>
        <v>0</v>
      </c>
      <c r="J329" s="143"/>
      <c r="K329" s="143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 t="s">
        <v>108</v>
      </c>
      <c r="V329" s="141">
        <v>0</v>
      </c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</row>
    <row r="330" spans="1:50" outlineLevel="1" x14ac:dyDescent="0.2">
      <c r="A330" s="165"/>
      <c r="B330" s="167"/>
      <c r="C330" s="173" t="s">
        <v>385</v>
      </c>
      <c r="D330" s="183"/>
      <c r="E330" s="178">
        <v>13.5</v>
      </c>
      <c r="F330" s="302"/>
      <c r="G330" s="145"/>
      <c r="H330" s="208">
        <v>0</v>
      </c>
      <c r="I330" s="202">
        <f t="shared" si="8"/>
        <v>0</v>
      </c>
      <c r="J330" s="143"/>
      <c r="K330" s="143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 t="s">
        <v>108</v>
      </c>
      <c r="V330" s="141">
        <v>0</v>
      </c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  <c r="AR330" s="141"/>
      <c r="AS330" s="141"/>
      <c r="AT330" s="141"/>
      <c r="AU330" s="141"/>
      <c r="AV330" s="141"/>
      <c r="AW330" s="141"/>
      <c r="AX330" s="141"/>
    </row>
    <row r="331" spans="1:50" outlineLevel="1" x14ac:dyDescent="0.2">
      <c r="A331" s="165"/>
      <c r="B331" s="167"/>
      <c r="C331" s="173" t="s">
        <v>386</v>
      </c>
      <c r="D331" s="183"/>
      <c r="E331" s="178">
        <v>0.45</v>
      </c>
      <c r="F331" s="302"/>
      <c r="G331" s="145"/>
      <c r="H331" s="208">
        <v>0</v>
      </c>
      <c r="I331" s="202">
        <f t="shared" si="8"/>
        <v>0</v>
      </c>
      <c r="J331" s="143"/>
      <c r="K331" s="143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 t="s">
        <v>108</v>
      </c>
      <c r="V331" s="141">
        <v>0</v>
      </c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/>
    </row>
    <row r="332" spans="1:50" outlineLevel="1" x14ac:dyDescent="0.2">
      <c r="A332" s="165"/>
      <c r="B332" s="167"/>
      <c r="C332" s="173" t="s">
        <v>387</v>
      </c>
      <c r="D332" s="183"/>
      <c r="E332" s="178">
        <v>1.6</v>
      </c>
      <c r="F332" s="302"/>
      <c r="G332" s="145"/>
      <c r="H332" s="208">
        <v>0</v>
      </c>
      <c r="I332" s="202">
        <f t="shared" si="8"/>
        <v>0</v>
      </c>
      <c r="J332" s="143"/>
      <c r="K332" s="143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 t="s">
        <v>108</v>
      </c>
      <c r="V332" s="141">
        <v>0</v>
      </c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  <c r="AR332" s="141"/>
      <c r="AS332" s="141"/>
      <c r="AT332" s="141"/>
      <c r="AU332" s="141"/>
      <c r="AV332" s="141"/>
      <c r="AW332" s="141"/>
      <c r="AX332" s="141"/>
    </row>
    <row r="333" spans="1:50" ht="22.5" outlineLevel="1" x14ac:dyDescent="0.2">
      <c r="A333" s="165">
        <v>179</v>
      </c>
      <c r="B333" s="167" t="s">
        <v>414</v>
      </c>
      <c r="C333" s="172" t="s">
        <v>415</v>
      </c>
      <c r="D333" s="182" t="s">
        <v>114</v>
      </c>
      <c r="E333" s="169">
        <v>36.282499999999999</v>
      </c>
      <c r="F333" s="302"/>
      <c r="G333" s="145">
        <f>ROUND(E333*F333,2)</f>
        <v>0</v>
      </c>
      <c r="H333" s="208" t="s">
        <v>693</v>
      </c>
      <c r="I333" s="202">
        <f t="shared" si="8"/>
        <v>0</v>
      </c>
      <c r="J333" s="143"/>
      <c r="K333" s="143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 t="s">
        <v>106</v>
      </c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/>
      <c r="AU333" s="141"/>
      <c r="AV333" s="141"/>
      <c r="AW333" s="141"/>
      <c r="AX333" s="141"/>
    </row>
    <row r="334" spans="1:50" outlineLevel="1" x14ac:dyDescent="0.2">
      <c r="A334" s="165"/>
      <c r="B334" s="167"/>
      <c r="C334" s="154" t="s">
        <v>416</v>
      </c>
      <c r="D334" s="191"/>
      <c r="E334" s="159"/>
      <c r="F334" s="302"/>
      <c r="G334" s="145"/>
      <c r="H334" s="208">
        <v>0</v>
      </c>
      <c r="I334" s="202">
        <f t="shared" si="8"/>
        <v>0</v>
      </c>
      <c r="J334" s="143"/>
      <c r="K334" s="143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 t="s">
        <v>108</v>
      </c>
      <c r="V334" s="141">
        <v>2</v>
      </c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  <c r="AR334" s="141"/>
      <c r="AS334" s="141"/>
      <c r="AT334" s="141"/>
      <c r="AU334" s="141"/>
      <c r="AV334" s="141"/>
      <c r="AW334" s="141"/>
      <c r="AX334" s="141"/>
    </row>
    <row r="335" spans="1:50" outlineLevel="1" x14ac:dyDescent="0.2">
      <c r="A335" s="165"/>
      <c r="B335" s="167"/>
      <c r="C335" s="155" t="s">
        <v>417</v>
      </c>
      <c r="D335" s="191"/>
      <c r="E335" s="159">
        <v>16</v>
      </c>
      <c r="F335" s="302"/>
      <c r="G335" s="145"/>
      <c r="H335" s="208">
        <v>0</v>
      </c>
      <c r="I335" s="202">
        <f t="shared" si="8"/>
        <v>0</v>
      </c>
      <c r="J335" s="143"/>
      <c r="K335" s="143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 t="s">
        <v>108</v>
      </c>
      <c r="V335" s="141">
        <v>2</v>
      </c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</row>
    <row r="336" spans="1:50" outlineLevel="1" x14ac:dyDescent="0.2">
      <c r="A336" s="165"/>
      <c r="B336" s="167"/>
      <c r="C336" s="155" t="s">
        <v>418</v>
      </c>
      <c r="D336" s="191"/>
      <c r="E336" s="159">
        <v>13.5</v>
      </c>
      <c r="F336" s="302"/>
      <c r="G336" s="145"/>
      <c r="H336" s="208">
        <v>0</v>
      </c>
      <c r="I336" s="202">
        <f t="shared" si="8"/>
        <v>0</v>
      </c>
      <c r="J336" s="143"/>
      <c r="K336" s="143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 t="s">
        <v>108</v>
      </c>
      <c r="V336" s="141">
        <v>2</v>
      </c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41"/>
      <c r="AV336" s="141"/>
      <c r="AW336" s="141"/>
      <c r="AX336" s="141"/>
    </row>
    <row r="337" spans="1:50" outlineLevel="1" x14ac:dyDescent="0.2">
      <c r="A337" s="165"/>
      <c r="B337" s="167"/>
      <c r="C337" s="155" t="s">
        <v>419</v>
      </c>
      <c r="D337" s="191"/>
      <c r="E337" s="159">
        <v>0.45</v>
      </c>
      <c r="F337" s="302"/>
      <c r="G337" s="145"/>
      <c r="H337" s="208">
        <v>0</v>
      </c>
      <c r="I337" s="202">
        <f t="shared" si="8"/>
        <v>0</v>
      </c>
      <c r="J337" s="143"/>
      <c r="K337" s="143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 t="s">
        <v>108</v>
      </c>
      <c r="V337" s="141">
        <v>2</v>
      </c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</row>
    <row r="338" spans="1:50" outlineLevel="1" x14ac:dyDescent="0.2">
      <c r="A338" s="165"/>
      <c r="B338" s="167"/>
      <c r="C338" s="155" t="s">
        <v>420</v>
      </c>
      <c r="D338" s="191"/>
      <c r="E338" s="159">
        <v>1.6</v>
      </c>
      <c r="F338" s="302"/>
      <c r="G338" s="145"/>
      <c r="H338" s="208">
        <v>0</v>
      </c>
      <c r="I338" s="202">
        <f t="shared" si="8"/>
        <v>0</v>
      </c>
      <c r="J338" s="143"/>
      <c r="K338" s="143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 t="s">
        <v>108</v>
      </c>
      <c r="V338" s="141">
        <v>2</v>
      </c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</row>
    <row r="339" spans="1:50" outlineLevel="1" x14ac:dyDescent="0.2">
      <c r="A339" s="165"/>
      <c r="B339" s="167"/>
      <c r="C339" s="154" t="s">
        <v>421</v>
      </c>
      <c r="D339" s="191"/>
      <c r="E339" s="159"/>
      <c r="F339" s="302"/>
      <c r="G339" s="145"/>
      <c r="H339" s="208">
        <v>0</v>
      </c>
      <c r="I339" s="202">
        <f t="shared" si="8"/>
        <v>0</v>
      </c>
      <c r="J339" s="143"/>
      <c r="K339" s="143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 t="s">
        <v>108</v>
      </c>
      <c r="V339" s="141">
        <v>0</v>
      </c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</row>
    <row r="340" spans="1:50" outlineLevel="1" x14ac:dyDescent="0.2">
      <c r="A340" s="165"/>
      <c r="B340" s="167"/>
      <c r="C340" s="173" t="s">
        <v>422</v>
      </c>
      <c r="D340" s="183"/>
      <c r="E340" s="178">
        <v>36.282499999999999</v>
      </c>
      <c r="F340" s="302"/>
      <c r="G340" s="145"/>
      <c r="H340" s="208">
        <v>0</v>
      </c>
      <c r="I340" s="202">
        <f t="shared" si="8"/>
        <v>0</v>
      </c>
      <c r="J340" s="143"/>
      <c r="K340" s="143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 t="s">
        <v>108</v>
      </c>
      <c r="V340" s="141">
        <v>0</v>
      </c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41"/>
      <c r="AV340" s="141"/>
      <c r="AW340" s="141"/>
      <c r="AX340" s="141"/>
    </row>
    <row r="341" spans="1:50" ht="22.5" outlineLevel="1" x14ac:dyDescent="0.2">
      <c r="A341" s="165">
        <v>180</v>
      </c>
      <c r="B341" s="167" t="s">
        <v>423</v>
      </c>
      <c r="C341" s="172" t="s">
        <v>424</v>
      </c>
      <c r="D341" s="182" t="s">
        <v>114</v>
      </c>
      <c r="E341" s="169">
        <v>7.4749999999999996</v>
      </c>
      <c r="F341" s="302"/>
      <c r="G341" s="145">
        <f>ROUND(E341*F341,2)</f>
        <v>0</v>
      </c>
      <c r="H341" s="208" t="s">
        <v>693</v>
      </c>
      <c r="I341" s="202">
        <f t="shared" si="8"/>
        <v>0</v>
      </c>
      <c r="J341" s="143"/>
      <c r="K341" s="143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 t="s">
        <v>106</v>
      </c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41"/>
      <c r="AV341" s="141"/>
      <c r="AW341" s="141"/>
      <c r="AX341" s="141"/>
    </row>
    <row r="342" spans="1:50" outlineLevel="1" x14ac:dyDescent="0.2">
      <c r="A342" s="165"/>
      <c r="B342" s="167"/>
      <c r="C342" s="173" t="s">
        <v>425</v>
      </c>
      <c r="D342" s="183"/>
      <c r="E342" s="178">
        <v>7.4749999999999996</v>
      </c>
      <c r="F342" s="302"/>
      <c r="G342" s="145"/>
      <c r="H342" s="208">
        <v>0</v>
      </c>
      <c r="I342" s="202">
        <f t="shared" si="8"/>
        <v>0</v>
      </c>
      <c r="J342" s="143"/>
      <c r="K342" s="143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 t="s">
        <v>108</v>
      </c>
      <c r="V342" s="141">
        <v>0</v>
      </c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  <c r="AR342" s="141"/>
      <c r="AS342" s="141"/>
      <c r="AT342" s="141"/>
      <c r="AU342" s="141"/>
      <c r="AV342" s="141"/>
      <c r="AW342" s="141"/>
      <c r="AX342" s="141"/>
    </row>
    <row r="343" spans="1:50" outlineLevel="1" x14ac:dyDescent="0.2">
      <c r="A343" s="165">
        <v>181</v>
      </c>
      <c r="B343" s="167" t="s">
        <v>426</v>
      </c>
      <c r="C343" s="172" t="s">
        <v>427</v>
      </c>
      <c r="D343" s="182" t="s">
        <v>0</v>
      </c>
      <c r="E343" s="169">
        <v>6.7</v>
      </c>
      <c r="F343" s="302"/>
      <c r="G343" s="145">
        <f>ROUND(E343*F343,2)</f>
        <v>0</v>
      </c>
      <c r="H343" s="208" t="s">
        <v>694</v>
      </c>
      <c r="I343" s="202">
        <f t="shared" si="8"/>
        <v>0</v>
      </c>
      <c r="J343" s="143"/>
      <c r="K343" s="143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 t="s">
        <v>106</v>
      </c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</row>
    <row r="344" spans="1:50" x14ac:dyDescent="0.2">
      <c r="A344" s="166" t="s">
        <v>101</v>
      </c>
      <c r="B344" s="168" t="s">
        <v>77</v>
      </c>
      <c r="C344" s="174" t="s">
        <v>78</v>
      </c>
      <c r="D344" s="184"/>
      <c r="E344" s="170"/>
      <c r="F344" s="303"/>
      <c r="G344" s="146">
        <f>SUMIF(U345:U356,"&lt;&gt;NOR",G345:G356)</f>
        <v>0</v>
      </c>
      <c r="H344" s="209"/>
      <c r="I344" s="203">
        <f t="shared" si="8"/>
        <v>0</v>
      </c>
      <c r="J344" s="144"/>
      <c r="K344" s="144"/>
      <c r="L344" s="141"/>
      <c r="U344" t="s">
        <v>102</v>
      </c>
    </row>
    <row r="345" spans="1:50" ht="22.5" outlineLevel="1" x14ac:dyDescent="0.2">
      <c r="A345" s="165">
        <v>182</v>
      </c>
      <c r="B345" s="167" t="s">
        <v>428</v>
      </c>
      <c r="C345" s="172" t="s">
        <v>429</v>
      </c>
      <c r="D345" s="182" t="s">
        <v>114</v>
      </c>
      <c r="E345" s="169">
        <v>28.34</v>
      </c>
      <c r="F345" s="302"/>
      <c r="G345" s="145">
        <f>ROUND(E345*F345,2)</f>
        <v>0</v>
      </c>
      <c r="H345" s="208" t="s">
        <v>694</v>
      </c>
      <c r="I345" s="202">
        <f t="shared" si="8"/>
        <v>0</v>
      </c>
      <c r="J345" s="143"/>
      <c r="K345" s="143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 t="s">
        <v>106</v>
      </c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/>
      <c r="AU345" s="141"/>
      <c r="AV345" s="141"/>
      <c r="AW345" s="141"/>
      <c r="AX345" s="141"/>
    </row>
    <row r="346" spans="1:50" outlineLevel="1" x14ac:dyDescent="0.2">
      <c r="A346" s="165"/>
      <c r="B346" s="167"/>
      <c r="C346" s="173" t="s">
        <v>430</v>
      </c>
      <c r="D346" s="183"/>
      <c r="E346" s="178">
        <v>27</v>
      </c>
      <c r="F346" s="302"/>
      <c r="G346" s="145"/>
      <c r="H346" s="208">
        <v>0</v>
      </c>
      <c r="I346" s="202">
        <f t="shared" si="8"/>
        <v>0</v>
      </c>
      <c r="J346" s="143"/>
      <c r="K346" s="143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 t="s">
        <v>108</v>
      </c>
      <c r="V346" s="141">
        <v>0</v>
      </c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</row>
    <row r="347" spans="1:50" outlineLevel="1" x14ac:dyDescent="0.2">
      <c r="A347" s="165"/>
      <c r="B347" s="167"/>
      <c r="C347" s="173" t="s">
        <v>431</v>
      </c>
      <c r="D347" s="183"/>
      <c r="E347" s="178">
        <v>1.34</v>
      </c>
      <c r="F347" s="302"/>
      <c r="G347" s="145"/>
      <c r="H347" s="208">
        <v>0</v>
      </c>
      <c r="I347" s="202">
        <f t="shared" si="8"/>
        <v>0</v>
      </c>
      <c r="J347" s="143"/>
      <c r="K347" s="143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 t="s">
        <v>108</v>
      </c>
      <c r="V347" s="141">
        <v>0</v>
      </c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</row>
    <row r="348" spans="1:50" ht="22.5" outlineLevel="1" x14ac:dyDescent="0.2">
      <c r="A348" s="165">
        <v>183</v>
      </c>
      <c r="B348" s="167" t="s">
        <v>432</v>
      </c>
      <c r="C348" s="172" t="s">
        <v>433</v>
      </c>
      <c r="D348" s="182" t="s">
        <v>127</v>
      </c>
      <c r="E348" s="169">
        <v>26.8</v>
      </c>
      <c r="F348" s="302"/>
      <c r="G348" s="145">
        <f>ROUND(E348*F348,2)</f>
        <v>0</v>
      </c>
      <c r="H348" s="208" t="s">
        <v>693</v>
      </c>
      <c r="I348" s="202">
        <f t="shared" si="8"/>
        <v>0</v>
      </c>
      <c r="J348" s="143"/>
      <c r="K348" s="143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 t="s">
        <v>106</v>
      </c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</row>
    <row r="349" spans="1:50" outlineLevel="1" x14ac:dyDescent="0.2">
      <c r="A349" s="165"/>
      <c r="B349" s="167"/>
      <c r="C349" s="173" t="s">
        <v>434</v>
      </c>
      <c r="D349" s="183"/>
      <c r="E349" s="178">
        <v>26.8</v>
      </c>
      <c r="F349" s="302"/>
      <c r="G349" s="145"/>
      <c r="H349" s="208">
        <v>0</v>
      </c>
      <c r="I349" s="202">
        <f t="shared" si="8"/>
        <v>0</v>
      </c>
      <c r="J349" s="143"/>
      <c r="K349" s="143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 t="s">
        <v>108</v>
      </c>
      <c r="V349" s="141">
        <v>0</v>
      </c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</row>
    <row r="350" spans="1:50" ht="22.5" outlineLevel="1" x14ac:dyDescent="0.2">
      <c r="A350" s="165">
        <v>184</v>
      </c>
      <c r="B350" s="167" t="s">
        <v>435</v>
      </c>
      <c r="C350" s="172" t="s">
        <v>436</v>
      </c>
      <c r="D350" s="182" t="s">
        <v>114</v>
      </c>
      <c r="E350" s="169">
        <v>27</v>
      </c>
      <c r="F350" s="302"/>
      <c r="G350" s="145">
        <f>ROUND(E350*F350,2)</f>
        <v>0</v>
      </c>
      <c r="H350" s="208" t="s">
        <v>694</v>
      </c>
      <c r="I350" s="202">
        <f t="shared" si="8"/>
        <v>0</v>
      </c>
      <c r="J350" s="143"/>
      <c r="K350" s="143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 t="s">
        <v>106</v>
      </c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41"/>
      <c r="AV350" s="141"/>
      <c r="AW350" s="141"/>
      <c r="AX350" s="141"/>
    </row>
    <row r="351" spans="1:50" outlineLevel="1" x14ac:dyDescent="0.2">
      <c r="A351" s="165"/>
      <c r="B351" s="167"/>
      <c r="C351" s="173" t="s">
        <v>430</v>
      </c>
      <c r="D351" s="183"/>
      <c r="E351" s="178">
        <v>27</v>
      </c>
      <c r="F351" s="302"/>
      <c r="G351" s="145"/>
      <c r="H351" s="208">
        <v>0</v>
      </c>
      <c r="I351" s="202">
        <f t="shared" si="8"/>
        <v>0</v>
      </c>
      <c r="J351" s="143"/>
      <c r="K351" s="143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 t="s">
        <v>108</v>
      </c>
      <c r="V351" s="141">
        <v>0</v>
      </c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  <c r="AR351" s="141"/>
      <c r="AS351" s="141"/>
      <c r="AT351" s="141"/>
      <c r="AU351" s="141"/>
      <c r="AV351" s="141"/>
      <c r="AW351" s="141"/>
      <c r="AX351" s="141"/>
    </row>
    <row r="352" spans="1:50" outlineLevel="1" x14ac:dyDescent="0.2">
      <c r="A352" s="165">
        <v>185</v>
      </c>
      <c r="B352" s="167" t="s">
        <v>437</v>
      </c>
      <c r="C352" s="172" t="s">
        <v>438</v>
      </c>
      <c r="D352" s="182" t="s">
        <v>114</v>
      </c>
      <c r="E352" s="169">
        <v>27</v>
      </c>
      <c r="F352" s="302"/>
      <c r="G352" s="145">
        <f>ROUND(E352*F352,2)</f>
        <v>0</v>
      </c>
      <c r="H352" s="208" t="s">
        <v>694</v>
      </c>
      <c r="I352" s="202">
        <f t="shared" si="8"/>
        <v>0</v>
      </c>
      <c r="J352" s="143"/>
      <c r="K352" s="143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 t="s">
        <v>106</v>
      </c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41"/>
      <c r="AV352" s="141"/>
      <c r="AW352" s="141"/>
      <c r="AX352" s="141"/>
    </row>
    <row r="353" spans="1:50" outlineLevel="1" x14ac:dyDescent="0.2">
      <c r="A353" s="165"/>
      <c r="B353" s="167"/>
      <c r="C353" s="173" t="s">
        <v>430</v>
      </c>
      <c r="D353" s="183"/>
      <c r="E353" s="178">
        <v>27</v>
      </c>
      <c r="F353" s="302"/>
      <c r="G353" s="145"/>
      <c r="H353" s="208">
        <v>0</v>
      </c>
      <c r="I353" s="202">
        <f t="shared" si="8"/>
        <v>0</v>
      </c>
      <c r="J353" s="143"/>
      <c r="K353" s="143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 t="s">
        <v>108</v>
      </c>
      <c r="V353" s="141">
        <v>0</v>
      </c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</row>
    <row r="354" spans="1:50" ht="22.5" outlineLevel="1" x14ac:dyDescent="0.2">
      <c r="A354" s="165">
        <v>186</v>
      </c>
      <c r="B354" s="167" t="s">
        <v>439</v>
      </c>
      <c r="C354" s="172" t="s">
        <v>440</v>
      </c>
      <c r="D354" s="182" t="s">
        <v>114</v>
      </c>
      <c r="E354" s="169">
        <v>29.700000000000003</v>
      </c>
      <c r="F354" s="302"/>
      <c r="G354" s="145">
        <f>ROUND(E354*F354,2)</f>
        <v>0</v>
      </c>
      <c r="H354" s="208" t="s">
        <v>693</v>
      </c>
      <c r="I354" s="202">
        <f t="shared" si="8"/>
        <v>0</v>
      </c>
      <c r="J354" s="143"/>
      <c r="K354" s="143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 t="s">
        <v>106</v>
      </c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</row>
    <row r="355" spans="1:50" outlineLevel="1" x14ac:dyDescent="0.2">
      <c r="A355" s="165"/>
      <c r="B355" s="167"/>
      <c r="C355" s="173" t="s">
        <v>441</v>
      </c>
      <c r="D355" s="183"/>
      <c r="E355" s="178">
        <v>29.7</v>
      </c>
      <c r="F355" s="302"/>
      <c r="G355" s="145"/>
      <c r="H355" s="208">
        <v>0</v>
      </c>
      <c r="I355" s="202">
        <f t="shared" si="8"/>
        <v>0</v>
      </c>
      <c r="J355" s="143"/>
      <c r="K355" s="143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 t="s">
        <v>108</v>
      </c>
      <c r="V355" s="141">
        <v>0</v>
      </c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  <c r="AR355" s="141"/>
      <c r="AS355" s="141"/>
      <c r="AT355" s="141"/>
      <c r="AU355" s="141"/>
      <c r="AV355" s="141"/>
      <c r="AW355" s="141"/>
      <c r="AX355" s="141"/>
    </row>
    <row r="356" spans="1:50" outlineLevel="1" x14ac:dyDescent="0.2">
      <c r="A356" s="165">
        <v>187</v>
      </c>
      <c r="B356" s="167" t="s">
        <v>442</v>
      </c>
      <c r="C356" s="172" t="s">
        <v>443</v>
      </c>
      <c r="D356" s="182" t="s">
        <v>0</v>
      </c>
      <c r="E356" s="169">
        <v>0.8</v>
      </c>
      <c r="F356" s="302"/>
      <c r="G356" s="145">
        <f>ROUND(E356*F356,2)</f>
        <v>0</v>
      </c>
      <c r="H356" s="208" t="s">
        <v>694</v>
      </c>
      <c r="I356" s="202">
        <f t="shared" si="8"/>
        <v>0</v>
      </c>
      <c r="J356" s="143"/>
      <c r="K356" s="143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 t="s">
        <v>106</v>
      </c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  <c r="AR356" s="141"/>
      <c r="AS356" s="141"/>
      <c r="AT356" s="141"/>
      <c r="AU356" s="141"/>
      <c r="AV356" s="141"/>
      <c r="AW356" s="141"/>
      <c r="AX356" s="141"/>
    </row>
    <row r="357" spans="1:50" x14ac:dyDescent="0.2">
      <c r="A357" s="166" t="s">
        <v>101</v>
      </c>
      <c r="B357" s="168" t="s">
        <v>79</v>
      </c>
      <c r="C357" s="174" t="s">
        <v>80</v>
      </c>
      <c r="D357" s="184"/>
      <c r="E357" s="170"/>
      <c r="F357" s="303"/>
      <c r="G357" s="146">
        <f>SUMIF(U358:U368,"&lt;&gt;NOR",G358:G368)</f>
        <v>0</v>
      </c>
      <c r="H357" s="209"/>
      <c r="I357" s="203">
        <f t="shared" si="8"/>
        <v>0</v>
      </c>
      <c r="J357" s="144"/>
      <c r="K357" s="144"/>
      <c r="L357" s="141"/>
      <c r="U357" t="s">
        <v>102</v>
      </c>
    </row>
    <row r="358" spans="1:50" outlineLevel="1" x14ac:dyDescent="0.2">
      <c r="A358" s="165">
        <v>188</v>
      </c>
      <c r="B358" s="167" t="s">
        <v>444</v>
      </c>
      <c r="C358" s="172" t="s">
        <v>445</v>
      </c>
      <c r="D358" s="182" t="s">
        <v>114</v>
      </c>
      <c r="E358" s="169">
        <v>23.487199999999998</v>
      </c>
      <c r="F358" s="302"/>
      <c r="G358" s="145">
        <f>ROUND(E358*F358,2)</f>
        <v>0</v>
      </c>
      <c r="H358" s="208" t="s">
        <v>694</v>
      </c>
      <c r="I358" s="202">
        <f t="shared" si="8"/>
        <v>0</v>
      </c>
      <c r="J358" s="143"/>
      <c r="K358" s="143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 t="s">
        <v>106</v>
      </c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  <c r="AR358" s="141"/>
      <c r="AS358" s="141"/>
      <c r="AT358" s="141"/>
      <c r="AU358" s="141"/>
      <c r="AV358" s="141"/>
      <c r="AW358" s="141"/>
      <c r="AX358" s="141"/>
    </row>
    <row r="359" spans="1:50" outlineLevel="1" x14ac:dyDescent="0.2">
      <c r="A359" s="165"/>
      <c r="B359" s="167"/>
      <c r="C359" s="173" t="s">
        <v>446</v>
      </c>
      <c r="D359" s="183"/>
      <c r="E359" s="178">
        <v>23.487200000000001</v>
      </c>
      <c r="F359" s="302"/>
      <c r="G359" s="145"/>
      <c r="H359" s="208">
        <v>0</v>
      </c>
      <c r="I359" s="202">
        <f t="shared" si="8"/>
        <v>0</v>
      </c>
      <c r="J359" s="143"/>
      <c r="K359" s="143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 t="s">
        <v>108</v>
      </c>
      <c r="V359" s="141">
        <v>0</v>
      </c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1"/>
      <c r="AX359" s="141"/>
    </row>
    <row r="360" spans="1:50" outlineLevel="1" x14ac:dyDescent="0.2">
      <c r="A360" s="165">
        <v>189</v>
      </c>
      <c r="B360" s="167" t="s">
        <v>447</v>
      </c>
      <c r="C360" s="172" t="s">
        <v>448</v>
      </c>
      <c r="D360" s="182" t="s">
        <v>114</v>
      </c>
      <c r="E360" s="169">
        <v>23.487199999999998</v>
      </c>
      <c r="F360" s="302"/>
      <c r="G360" s="145">
        <f>ROUND(E360*F360,2)</f>
        <v>0</v>
      </c>
      <c r="H360" s="208" t="s">
        <v>694</v>
      </c>
      <c r="I360" s="202">
        <f t="shared" si="8"/>
        <v>0</v>
      </c>
      <c r="J360" s="143"/>
      <c r="K360" s="143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 t="s">
        <v>106</v>
      </c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  <c r="AR360" s="141"/>
      <c r="AS360" s="141"/>
      <c r="AT360" s="141"/>
      <c r="AU360" s="141"/>
      <c r="AV360" s="141"/>
      <c r="AW360" s="141"/>
      <c r="AX360" s="141"/>
    </row>
    <row r="361" spans="1:50" outlineLevel="1" x14ac:dyDescent="0.2">
      <c r="A361" s="165"/>
      <c r="B361" s="167"/>
      <c r="C361" s="173" t="s">
        <v>446</v>
      </c>
      <c r="D361" s="183"/>
      <c r="E361" s="178">
        <v>23.487200000000001</v>
      </c>
      <c r="F361" s="302"/>
      <c r="G361" s="145"/>
      <c r="H361" s="208">
        <v>0</v>
      </c>
      <c r="I361" s="202">
        <f t="shared" si="8"/>
        <v>0</v>
      </c>
      <c r="J361" s="143"/>
      <c r="K361" s="143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 t="s">
        <v>108</v>
      </c>
      <c r="V361" s="141">
        <v>0</v>
      </c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1"/>
      <c r="AX361" s="141"/>
    </row>
    <row r="362" spans="1:50" outlineLevel="1" x14ac:dyDescent="0.2">
      <c r="A362" s="165">
        <v>190</v>
      </c>
      <c r="B362" s="167" t="s">
        <v>449</v>
      </c>
      <c r="C362" s="172" t="s">
        <v>450</v>
      </c>
      <c r="D362" s="182" t="s">
        <v>127</v>
      </c>
      <c r="E362" s="169">
        <v>29.66</v>
      </c>
      <c r="F362" s="302"/>
      <c r="G362" s="145">
        <f>ROUND(E362*F362,2)</f>
        <v>0</v>
      </c>
      <c r="H362" s="208" t="s">
        <v>694</v>
      </c>
      <c r="I362" s="202">
        <f t="shared" si="8"/>
        <v>0</v>
      </c>
      <c r="J362" s="143"/>
      <c r="K362" s="143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 t="s">
        <v>106</v>
      </c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1"/>
      <c r="AX362" s="141"/>
    </row>
    <row r="363" spans="1:50" outlineLevel="1" x14ac:dyDescent="0.2">
      <c r="A363" s="165"/>
      <c r="B363" s="167"/>
      <c r="C363" s="173" t="s">
        <v>451</v>
      </c>
      <c r="D363" s="183"/>
      <c r="E363" s="178">
        <v>29.66</v>
      </c>
      <c r="F363" s="302"/>
      <c r="G363" s="145"/>
      <c r="H363" s="208">
        <v>0</v>
      </c>
      <c r="I363" s="202">
        <f t="shared" si="8"/>
        <v>0</v>
      </c>
      <c r="J363" s="143"/>
      <c r="K363" s="143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 t="s">
        <v>108</v>
      </c>
      <c r="V363" s="141">
        <v>0</v>
      </c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</row>
    <row r="364" spans="1:50" outlineLevel="1" x14ac:dyDescent="0.2">
      <c r="A364" s="165">
        <v>191</v>
      </c>
      <c r="B364" s="167" t="s">
        <v>452</v>
      </c>
      <c r="C364" s="172" t="s">
        <v>453</v>
      </c>
      <c r="D364" s="182" t="s">
        <v>114</v>
      </c>
      <c r="E364" s="169">
        <v>23.487199999999998</v>
      </c>
      <c r="F364" s="302"/>
      <c r="G364" s="145">
        <f>ROUND(E364*F364,2)</f>
        <v>0</v>
      </c>
      <c r="H364" s="208" t="s">
        <v>694</v>
      </c>
      <c r="I364" s="202">
        <f t="shared" si="8"/>
        <v>0</v>
      </c>
      <c r="J364" s="143"/>
      <c r="K364" s="143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 t="s">
        <v>106</v>
      </c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</row>
    <row r="365" spans="1:50" outlineLevel="1" x14ac:dyDescent="0.2">
      <c r="A365" s="165"/>
      <c r="B365" s="167"/>
      <c r="C365" s="173" t="s">
        <v>446</v>
      </c>
      <c r="D365" s="183"/>
      <c r="E365" s="178">
        <v>23.487200000000001</v>
      </c>
      <c r="F365" s="302"/>
      <c r="G365" s="145"/>
      <c r="H365" s="208">
        <v>0</v>
      </c>
      <c r="I365" s="202">
        <f t="shared" si="8"/>
        <v>0</v>
      </c>
      <c r="J365" s="143"/>
      <c r="K365" s="143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 t="s">
        <v>108</v>
      </c>
      <c r="V365" s="141">
        <v>0</v>
      </c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  <c r="AR365" s="141"/>
      <c r="AS365" s="141"/>
      <c r="AT365" s="141"/>
      <c r="AU365" s="141"/>
      <c r="AV365" s="141"/>
      <c r="AW365" s="141"/>
      <c r="AX365" s="141"/>
    </row>
    <row r="366" spans="1:50" ht="22.5" outlineLevel="1" x14ac:dyDescent="0.2">
      <c r="A366" s="165">
        <v>192</v>
      </c>
      <c r="B366" s="167" t="s">
        <v>454</v>
      </c>
      <c r="C366" s="172" t="s">
        <v>455</v>
      </c>
      <c r="D366" s="182" t="s">
        <v>114</v>
      </c>
      <c r="E366" s="169">
        <v>25.835919999999998</v>
      </c>
      <c r="F366" s="302"/>
      <c r="G366" s="145">
        <f>ROUND(E366*F366,2)</f>
        <v>0</v>
      </c>
      <c r="H366" s="208" t="s">
        <v>693</v>
      </c>
      <c r="I366" s="202">
        <f t="shared" si="8"/>
        <v>0</v>
      </c>
      <c r="J366" s="143"/>
      <c r="K366" s="143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 t="s">
        <v>106</v>
      </c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  <c r="AQ366" s="141"/>
      <c r="AR366" s="141"/>
      <c r="AS366" s="141"/>
      <c r="AT366" s="141"/>
      <c r="AU366" s="141"/>
      <c r="AV366" s="141"/>
      <c r="AW366" s="141"/>
      <c r="AX366" s="141"/>
    </row>
    <row r="367" spans="1:50" outlineLevel="1" x14ac:dyDescent="0.2">
      <c r="A367" s="165"/>
      <c r="B367" s="167"/>
      <c r="C367" s="173" t="s">
        <v>456</v>
      </c>
      <c r="D367" s="183"/>
      <c r="E367" s="178">
        <v>25.835920000000002</v>
      </c>
      <c r="F367" s="302"/>
      <c r="G367" s="145"/>
      <c r="H367" s="208">
        <v>0</v>
      </c>
      <c r="I367" s="202">
        <f t="shared" si="8"/>
        <v>0</v>
      </c>
      <c r="J367" s="143"/>
      <c r="K367" s="143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 t="s">
        <v>108</v>
      </c>
      <c r="V367" s="141">
        <v>0</v>
      </c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  <c r="AR367" s="141"/>
      <c r="AS367" s="141"/>
      <c r="AT367" s="141"/>
      <c r="AU367" s="141"/>
      <c r="AV367" s="141"/>
      <c r="AW367" s="141"/>
      <c r="AX367" s="141"/>
    </row>
    <row r="368" spans="1:50" outlineLevel="1" x14ac:dyDescent="0.2">
      <c r="A368" s="165">
        <v>193</v>
      </c>
      <c r="B368" s="167" t="s">
        <v>457</v>
      </c>
      <c r="C368" s="172" t="s">
        <v>458</v>
      </c>
      <c r="D368" s="182" t="s">
        <v>0</v>
      </c>
      <c r="E368" s="169">
        <v>3.7</v>
      </c>
      <c r="F368" s="302"/>
      <c r="G368" s="145">
        <f>ROUND(E368*F368,2)</f>
        <v>0</v>
      </c>
      <c r="H368" s="208" t="s">
        <v>694</v>
      </c>
      <c r="I368" s="202">
        <f t="shared" si="8"/>
        <v>0</v>
      </c>
      <c r="J368" s="143"/>
      <c r="K368" s="143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 t="s">
        <v>106</v>
      </c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1"/>
      <c r="AX368" s="141"/>
    </row>
    <row r="369" spans="1:50" x14ac:dyDescent="0.2">
      <c r="A369" s="166" t="s">
        <v>101</v>
      </c>
      <c r="B369" s="168" t="s">
        <v>81</v>
      </c>
      <c r="C369" s="174" t="s">
        <v>82</v>
      </c>
      <c r="D369" s="184"/>
      <c r="E369" s="170"/>
      <c r="F369" s="303"/>
      <c r="G369" s="146">
        <f>SUMIF(U370:U378,"&lt;&gt;NOR",G370:G378)</f>
        <v>0</v>
      </c>
      <c r="H369" s="209"/>
      <c r="I369" s="203">
        <f t="shared" si="8"/>
        <v>0</v>
      </c>
      <c r="J369" s="144"/>
      <c r="K369" s="144"/>
      <c r="L369" s="141"/>
      <c r="U369" t="s">
        <v>102</v>
      </c>
    </row>
    <row r="370" spans="1:50" outlineLevel="1" x14ac:dyDescent="0.2">
      <c r="A370" s="165">
        <v>194</v>
      </c>
      <c r="B370" s="167" t="s">
        <v>459</v>
      </c>
      <c r="C370" s="172" t="s">
        <v>460</v>
      </c>
      <c r="D370" s="182" t="s">
        <v>114</v>
      </c>
      <c r="E370" s="169">
        <v>496.02</v>
      </c>
      <c r="F370" s="302"/>
      <c r="G370" s="145">
        <f>ROUND(E370*F370,2)</f>
        <v>0</v>
      </c>
      <c r="H370" s="208" t="s">
        <v>694</v>
      </c>
      <c r="I370" s="202">
        <f t="shared" si="8"/>
        <v>0</v>
      </c>
      <c r="J370" s="143"/>
      <c r="K370" s="143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 t="s">
        <v>106</v>
      </c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</row>
    <row r="371" spans="1:50" outlineLevel="1" x14ac:dyDescent="0.2">
      <c r="A371" s="165"/>
      <c r="B371" s="167"/>
      <c r="C371" s="173" t="s">
        <v>461</v>
      </c>
      <c r="D371" s="183"/>
      <c r="E371" s="178">
        <v>345</v>
      </c>
      <c r="F371" s="302"/>
      <c r="G371" s="145"/>
      <c r="H371" s="208">
        <v>0</v>
      </c>
      <c r="I371" s="202">
        <f t="shared" si="8"/>
        <v>0</v>
      </c>
      <c r="J371" s="143"/>
      <c r="K371" s="143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 t="s">
        <v>108</v>
      </c>
      <c r="V371" s="141">
        <v>0</v>
      </c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</row>
    <row r="372" spans="1:50" outlineLevel="1" x14ac:dyDescent="0.2">
      <c r="A372" s="165"/>
      <c r="B372" s="167"/>
      <c r="C372" s="173" t="s">
        <v>462</v>
      </c>
      <c r="D372" s="183"/>
      <c r="E372" s="178">
        <v>129</v>
      </c>
      <c r="F372" s="302"/>
      <c r="G372" s="145"/>
      <c r="H372" s="208">
        <v>0</v>
      </c>
      <c r="I372" s="202">
        <f t="shared" si="8"/>
        <v>0</v>
      </c>
      <c r="J372" s="143"/>
      <c r="K372" s="143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 t="s">
        <v>108</v>
      </c>
      <c r="V372" s="141">
        <v>0</v>
      </c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</row>
    <row r="373" spans="1:50" outlineLevel="1" x14ac:dyDescent="0.2">
      <c r="A373" s="165"/>
      <c r="B373" s="167"/>
      <c r="C373" s="173" t="s">
        <v>463</v>
      </c>
      <c r="D373" s="183"/>
      <c r="E373" s="178">
        <v>22.02</v>
      </c>
      <c r="F373" s="302"/>
      <c r="G373" s="145"/>
      <c r="H373" s="208">
        <v>0</v>
      </c>
      <c r="I373" s="202">
        <f t="shared" si="8"/>
        <v>0</v>
      </c>
      <c r="J373" s="143"/>
      <c r="K373" s="143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 t="s">
        <v>108</v>
      </c>
      <c r="V373" s="141">
        <v>0</v>
      </c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</row>
    <row r="374" spans="1:50" outlineLevel="1" x14ac:dyDescent="0.2">
      <c r="A374" s="165">
        <v>195</v>
      </c>
      <c r="B374" s="167" t="s">
        <v>464</v>
      </c>
      <c r="C374" s="172" t="s">
        <v>465</v>
      </c>
      <c r="D374" s="182" t="s">
        <v>114</v>
      </c>
      <c r="E374" s="169">
        <v>474</v>
      </c>
      <c r="F374" s="302"/>
      <c r="G374" s="145">
        <f>ROUND(E374*F374,2)</f>
        <v>0</v>
      </c>
      <c r="H374" s="208" t="s">
        <v>694</v>
      </c>
      <c r="I374" s="202">
        <f t="shared" si="8"/>
        <v>0</v>
      </c>
      <c r="J374" s="143"/>
      <c r="K374" s="143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 t="s">
        <v>106</v>
      </c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</row>
    <row r="375" spans="1:50" outlineLevel="1" x14ac:dyDescent="0.2">
      <c r="A375" s="165"/>
      <c r="B375" s="167"/>
      <c r="C375" s="173" t="s">
        <v>461</v>
      </c>
      <c r="D375" s="183"/>
      <c r="E375" s="178">
        <v>345</v>
      </c>
      <c r="F375" s="302"/>
      <c r="G375" s="145"/>
      <c r="H375" s="208">
        <v>0</v>
      </c>
      <c r="I375" s="202">
        <f t="shared" si="8"/>
        <v>0</v>
      </c>
      <c r="J375" s="143"/>
      <c r="K375" s="143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 t="s">
        <v>108</v>
      </c>
      <c r="V375" s="141">
        <v>0</v>
      </c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41"/>
      <c r="AV375" s="141"/>
      <c r="AW375" s="141"/>
      <c r="AX375" s="141"/>
    </row>
    <row r="376" spans="1:50" outlineLevel="1" x14ac:dyDescent="0.2">
      <c r="A376" s="165"/>
      <c r="B376" s="167"/>
      <c r="C376" s="173" t="s">
        <v>462</v>
      </c>
      <c r="D376" s="183"/>
      <c r="E376" s="178">
        <v>129</v>
      </c>
      <c r="F376" s="302"/>
      <c r="G376" s="145"/>
      <c r="H376" s="208">
        <v>0</v>
      </c>
      <c r="I376" s="202">
        <f t="shared" si="8"/>
        <v>0</v>
      </c>
      <c r="J376" s="143"/>
      <c r="K376" s="143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 t="s">
        <v>108</v>
      </c>
      <c r="V376" s="141">
        <v>0</v>
      </c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  <c r="AR376" s="141"/>
      <c r="AS376" s="141"/>
      <c r="AT376" s="141"/>
      <c r="AU376" s="141"/>
      <c r="AV376" s="141"/>
      <c r="AW376" s="141"/>
      <c r="AX376" s="141"/>
    </row>
    <row r="377" spans="1:50" outlineLevel="1" x14ac:dyDescent="0.2">
      <c r="A377" s="165">
        <v>196</v>
      </c>
      <c r="B377" s="167" t="s">
        <v>466</v>
      </c>
      <c r="C377" s="172" t="s">
        <v>467</v>
      </c>
      <c r="D377" s="182" t="s">
        <v>114</v>
      </c>
      <c r="E377" s="169">
        <v>22.02</v>
      </c>
      <c r="F377" s="302"/>
      <c r="G377" s="145">
        <f>ROUND(E377*F377,2)</f>
        <v>0</v>
      </c>
      <c r="H377" s="208" t="s">
        <v>694</v>
      </c>
      <c r="I377" s="202">
        <f t="shared" si="8"/>
        <v>0</v>
      </c>
      <c r="J377" s="143"/>
      <c r="K377" s="143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 t="s">
        <v>106</v>
      </c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</row>
    <row r="378" spans="1:50" outlineLevel="1" x14ac:dyDescent="0.2">
      <c r="A378" s="165"/>
      <c r="B378" s="167"/>
      <c r="C378" s="173" t="s">
        <v>463</v>
      </c>
      <c r="D378" s="183"/>
      <c r="E378" s="178">
        <v>22.02</v>
      </c>
      <c r="F378" s="202"/>
      <c r="G378" s="145"/>
      <c r="H378" s="208">
        <v>0</v>
      </c>
      <c r="I378" s="202">
        <f t="shared" ref="I378:I379" si="9">G378</f>
        <v>0</v>
      </c>
      <c r="J378" s="143"/>
      <c r="K378" s="143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 t="s">
        <v>108</v>
      </c>
      <c r="V378" s="141">
        <v>0</v>
      </c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1"/>
      <c r="AT378" s="141"/>
      <c r="AU378" s="141"/>
      <c r="AV378" s="141"/>
      <c r="AW378" s="141"/>
      <c r="AX378" s="141"/>
    </row>
    <row r="379" spans="1:50" x14ac:dyDescent="0.2">
      <c r="A379" s="166" t="s">
        <v>101</v>
      </c>
      <c r="B379" s="168" t="s">
        <v>868</v>
      </c>
      <c r="C379" s="174" t="s">
        <v>84</v>
      </c>
      <c r="D379" s="184"/>
      <c r="E379" s="170"/>
      <c r="F379" s="203"/>
      <c r="G379" s="146">
        <f>'EL-Rekapitulace'!C24</f>
        <v>0</v>
      </c>
      <c r="H379" s="209" t="s">
        <v>869</v>
      </c>
      <c r="I379" s="203">
        <f t="shared" si="9"/>
        <v>0</v>
      </c>
      <c r="J379" s="144"/>
      <c r="K379" s="144"/>
      <c r="L379" s="141"/>
      <c r="U379" t="s">
        <v>102</v>
      </c>
    </row>
    <row r="380" spans="1:50" x14ac:dyDescent="0.2">
      <c r="B380" s="162" t="s">
        <v>471</v>
      </c>
      <c r="C380" s="175" t="s">
        <v>471</v>
      </c>
      <c r="D380" s="163"/>
      <c r="E380" s="179"/>
      <c r="F380" s="6"/>
      <c r="G380" s="6"/>
      <c r="H380" s="163"/>
      <c r="I380" s="6"/>
      <c r="J380" s="6"/>
      <c r="K380" s="6"/>
      <c r="S380">
        <v>15</v>
      </c>
      <c r="T380">
        <v>21</v>
      </c>
    </row>
    <row r="381" spans="1:50" x14ac:dyDescent="0.2">
      <c r="A381" s="171"/>
      <c r="B381" s="188" t="s">
        <v>28</v>
      </c>
      <c r="C381" s="176" t="s">
        <v>471</v>
      </c>
      <c r="D381" s="185"/>
      <c r="E381" s="180"/>
      <c r="F381" s="152"/>
      <c r="G381" s="153">
        <f>G8+G13+G30+G35+G70+G84+G88+G94+G191+G194+G199+G250+G279+G288+G301+G344+G357+G369+G379</f>
        <v>0</v>
      </c>
      <c r="H381" s="210"/>
      <c r="I381" s="201"/>
      <c r="J381" s="6"/>
      <c r="K381" s="6"/>
      <c r="S381" t="e">
        <f>SUMIF(#REF!,S380,G7:G379)</f>
        <v>#REF!</v>
      </c>
      <c r="T381" t="e">
        <f>SUMIF(#REF!,T380,G7:G379)</f>
        <v>#REF!</v>
      </c>
      <c r="U381" t="s">
        <v>472</v>
      </c>
    </row>
  </sheetData>
  <sheetProtection algorithmName="SHA-512" hashValue="J5fI7r69LK46XU6mRL5XRrYBkVUVe99GZmcPTojzw25BTclpVFSc1fGoeyoRP71VggIoDhE6OSGPgyCMqH+bXQ==" saltValue="b4DvOhHYBPm5ZXDH4FTzQw==" spinCount="100000" sheet="1" objects="1" scenarios="1" formatCells="0" formatColumns="0" formatRows="0"/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61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A36" sqref="A36"/>
    </sheetView>
  </sheetViews>
  <sheetFormatPr defaultRowHeight="15" x14ac:dyDescent="0.25"/>
  <cols>
    <col min="1" max="1" width="28.85546875" style="278" bestFit="1" customWidth="1"/>
    <col min="2" max="2" width="63.42578125" style="278" bestFit="1" customWidth="1"/>
    <col min="3" max="3" width="9.140625" style="268"/>
    <col min="4" max="4" width="0" style="268" hidden="1" customWidth="1"/>
    <col min="5" max="16384" width="9.140625" style="268"/>
  </cols>
  <sheetData>
    <row r="1" spans="1:3" x14ac:dyDescent="0.25">
      <c r="A1" s="265" t="s">
        <v>5</v>
      </c>
      <c r="B1" s="265" t="s">
        <v>821</v>
      </c>
      <c r="C1" s="267"/>
    </row>
    <row r="2" spans="1:3" x14ac:dyDescent="0.25">
      <c r="A2" s="265" t="s">
        <v>822</v>
      </c>
      <c r="B2" s="275" t="s">
        <v>823</v>
      </c>
      <c r="C2" s="267"/>
    </row>
    <row r="3" spans="1:3" ht="26.25" x14ac:dyDescent="0.25">
      <c r="A3" s="265" t="s">
        <v>824</v>
      </c>
      <c r="B3" s="290" t="s">
        <v>825</v>
      </c>
      <c r="C3" s="267"/>
    </row>
    <row r="4" spans="1:3" ht="26.25" x14ac:dyDescent="0.25">
      <c r="A4" s="265" t="s">
        <v>826</v>
      </c>
      <c r="B4" s="290" t="s">
        <v>827</v>
      </c>
      <c r="C4" s="267"/>
    </row>
    <row r="5" spans="1:3" x14ac:dyDescent="0.25">
      <c r="A5" s="265" t="s">
        <v>828</v>
      </c>
      <c r="B5" s="269" t="s">
        <v>829</v>
      </c>
      <c r="C5" s="267"/>
    </row>
    <row r="6" spans="1:3" x14ac:dyDescent="0.25">
      <c r="A6" s="265" t="s">
        <v>830</v>
      </c>
      <c r="B6" s="269" t="s">
        <v>831</v>
      </c>
      <c r="C6" s="267"/>
    </row>
    <row r="7" spans="1:3" x14ac:dyDescent="0.25">
      <c r="A7" s="265" t="s">
        <v>832</v>
      </c>
      <c r="B7" s="269" t="s">
        <v>833</v>
      </c>
      <c r="C7" s="267"/>
    </row>
    <row r="8" spans="1:3" x14ac:dyDescent="0.25">
      <c r="A8" s="265" t="s">
        <v>834</v>
      </c>
      <c r="B8" s="269" t="s">
        <v>471</v>
      </c>
      <c r="C8" s="267"/>
    </row>
    <row r="9" spans="1:3" x14ac:dyDescent="0.25">
      <c r="A9" s="265" t="s">
        <v>835</v>
      </c>
      <c r="B9" s="269" t="s">
        <v>836</v>
      </c>
      <c r="C9" s="267"/>
    </row>
    <row r="10" spans="1:3" x14ac:dyDescent="0.25">
      <c r="A10" s="265" t="s">
        <v>837</v>
      </c>
      <c r="B10" s="269" t="s">
        <v>838</v>
      </c>
      <c r="C10" s="267"/>
    </row>
    <row r="11" spans="1:3" x14ac:dyDescent="0.25">
      <c r="A11" s="265" t="s">
        <v>839</v>
      </c>
      <c r="B11" s="269" t="s">
        <v>471</v>
      </c>
      <c r="C11" s="267"/>
    </row>
    <row r="12" spans="1:3" x14ac:dyDescent="0.25">
      <c r="A12" s="265" t="s">
        <v>840</v>
      </c>
      <c r="B12" s="269" t="s">
        <v>471</v>
      </c>
      <c r="C12" s="267"/>
    </row>
    <row r="13" spans="1:3" x14ac:dyDescent="0.25">
      <c r="A13" s="265" t="s">
        <v>841</v>
      </c>
      <c r="B13" s="269" t="s">
        <v>867</v>
      </c>
      <c r="C13" s="267"/>
    </row>
    <row r="14" spans="1:3" x14ac:dyDescent="0.25">
      <c r="A14" s="265" t="s">
        <v>842</v>
      </c>
      <c r="B14" s="269" t="s">
        <v>843</v>
      </c>
      <c r="C14" s="267"/>
    </row>
    <row r="15" spans="1:3" x14ac:dyDescent="0.25">
      <c r="A15" s="265" t="s">
        <v>471</v>
      </c>
      <c r="B15" s="271" t="s">
        <v>471</v>
      </c>
      <c r="C15" s="267"/>
    </row>
    <row r="16" spans="1:3" x14ac:dyDescent="0.25">
      <c r="A16" s="265" t="s">
        <v>844</v>
      </c>
      <c r="B16" s="299" t="s">
        <v>845</v>
      </c>
      <c r="C16" s="267"/>
    </row>
    <row r="17" spans="1:3" x14ac:dyDescent="0.25">
      <c r="A17" s="265" t="s">
        <v>846</v>
      </c>
      <c r="B17" s="299" t="s">
        <v>541</v>
      </c>
      <c r="C17" s="267"/>
    </row>
    <row r="18" spans="1:3" x14ac:dyDescent="0.25">
      <c r="A18" s="265" t="s">
        <v>847</v>
      </c>
      <c r="B18" s="299" t="s">
        <v>549</v>
      </c>
      <c r="C18" s="267"/>
    </row>
    <row r="19" spans="1:3" x14ac:dyDescent="0.25">
      <c r="A19" s="265" t="s">
        <v>848</v>
      </c>
      <c r="B19" s="299" t="s">
        <v>849</v>
      </c>
      <c r="C19" s="267"/>
    </row>
    <row r="20" spans="1:3" x14ac:dyDescent="0.25">
      <c r="A20" s="265" t="s">
        <v>850</v>
      </c>
      <c r="B20" s="299" t="s">
        <v>849</v>
      </c>
      <c r="C20" s="267"/>
    </row>
    <row r="21" spans="1:3" x14ac:dyDescent="0.25">
      <c r="A21" s="265" t="s">
        <v>851</v>
      </c>
      <c r="B21" s="299" t="s">
        <v>849</v>
      </c>
      <c r="C21" s="267"/>
    </row>
    <row r="22" spans="1:3" x14ac:dyDescent="0.25">
      <c r="A22" s="265" t="s">
        <v>852</v>
      </c>
      <c r="B22" s="299" t="s">
        <v>849</v>
      </c>
      <c r="C22" s="267"/>
    </row>
    <row r="23" spans="1:3" x14ac:dyDescent="0.25">
      <c r="A23" s="265" t="s">
        <v>853</v>
      </c>
      <c r="B23" s="299" t="s">
        <v>849</v>
      </c>
      <c r="C23" s="267"/>
    </row>
    <row r="24" spans="1:3" x14ac:dyDescent="0.25">
      <c r="A24" s="265" t="s">
        <v>854</v>
      </c>
      <c r="B24" s="299" t="s">
        <v>849</v>
      </c>
      <c r="C24" s="267"/>
    </row>
    <row r="25" spans="1:3" x14ac:dyDescent="0.25">
      <c r="A25" s="265" t="s">
        <v>855</v>
      </c>
      <c r="B25" s="299" t="s">
        <v>849</v>
      </c>
      <c r="C25" s="267"/>
    </row>
    <row r="26" spans="1:3" x14ac:dyDescent="0.25">
      <c r="A26" s="265" t="s">
        <v>856</v>
      </c>
      <c r="B26" s="299" t="s">
        <v>857</v>
      </c>
      <c r="C26" s="267"/>
    </row>
    <row r="27" spans="1:3" x14ac:dyDescent="0.25">
      <c r="A27" s="265" t="s">
        <v>858</v>
      </c>
      <c r="B27" s="299" t="s">
        <v>849</v>
      </c>
      <c r="C27" s="267"/>
    </row>
    <row r="28" spans="1:3" x14ac:dyDescent="0.25">
      <c r="A28" s="265" t="s">
        <v>859</v>
      </c>
      <c r="B28" s="299" t="s">
        <v>849</v>
      </c>
      <c r="C28" s="267"/>
    </row>
    <row r="29" spans="1:3" x14ac:dyDescent="0.25">
      <c r="A29" s="265" t="s">
        <v>860</v>
      </c>
      <c r="B29" s="299" t="s">
        <v>849</v>
      </c>
      <c r="C29" s="267"/>
    </row>
    <row r="30" spans="1:3" x14ac:dyDescent="0.25">
      <c r="A30" s="265" t="s">
        <v>861</v>
      </c>
      <c r="B30" s="299" t="s">
        <v>849</v>
      </c>
      <c r="C30" s="267"/>
    </row>
    <row r="31" spans="1:3" ht="24.75" x14ac:dyDescent="0.25">
      <c r="A31" s="280" t="s">
        <v>862</v>
      </c>
      <c r="B31" s="299" t="s">
        <v>588</v>
      </c>
      <c r="C31" s="267"/>
    </row>
    <row r="32" spans="1:3" x14ac:dyDescent="0.25">
      <c r="A32" s="265" t="s">
        <v>863</v>
      </c>
      <c r="B32" s="299" t="s">
        <v>575</v>
      </c>
      <c r="C32" s="267"/>
    </row>
    <row r="33" spans="1:2" x14ac:dyDescent="0.25">
      <c r="A33" s="278" t="s">
        <v>864</v>
      </c>
      <c r="B33" s="300">
        <v>5</v>
      </c>
    </row>
    <row r="34" spans="1:2" x14ac:dyDescent="0.25">
      <c r="A34" s="278" t="s">
        <v>865</v>
      </c>
      <c r="B34" s="300">
        <v>10</v>
      </c>
    </row>
    <row r="35" spans="1:2" x14ac:dyDescent="0.25">
      <c r="A35" s="278" t="s">
        <v>866</v>
      </c>
      <c r="B35" s="300">
        <v>4</v>
      </c>
    </row>
  </sheetData>
  <sheetProtection password="BAAB" sheet="1" objects="1" scenarios="1"/>
  <pageMargins left="0.70866141732283472" right="0.70866141732283472" top="0.78740157480314965" bottom="0.78740157480314965" header="0.31496062992125984" footer="0.31496062992125984"/>
  <pageSetup paperSize="9" scale="96" orientation="portrait" r:id="rId1"/>
  <headerFooter>
    <oddFooter>&amp;LElektroinstalace&amp;CStránka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A32" sqref="A32"/>
    </sheetView>
  </sheetViews>
  <sheetFormatPr defaultRowHeight="15" x14ac:dyDescent="0.25"/>
  <cols>
    <col min="1" max="1" width="39.28515625" style="278" bestFit="1" customWidth="1"/>
    <col min="2" max="2" width="9.85546875" style="279" bestFit="1" customWidth="1"/>
    <col min="3" max="3" width="11.28515625" style="279" bestFit="1" customWidth="1"/>
    <col min="4" max="6" width="11.28515625" style="279" customWidth="1"/>
    <col min="7" max="8" width="9.140625" style="268"/>
    <col min="9" max="9" width="0" style="268" hidden="1" customWidth="1"/>
    <col min="10" max="16384" width="9.140625" style="268"/>
  </cols>
  <sheetData>
    <row r="1" spans="1:7" x14ac:dyDescent="0.25">
      <c r="A1" s="265" t="s">
        <v>5</v>
      </c>
      <c r="B1" s="266" t="s">
        <v>783</v>
      </c>
      <c r="C1" s="266" t="s">
        <v>784</v>
      </c>
      <c r="D1" s="266" t="s">
        <v>473</v>
      </c>
      <c r="E1" s="266" t="s">
        <v>474</v>
      </c>
      <c r="F1" s="266" t="s">
        <v>475</v>
      </c>
      <c r="G1" s="267"/>
    </row>
    <row r="2" spans="1:7" x14ac:dyDescent="0.25">
      <c r="A2" s="269" t="s">
        <v>785</v>
      </c>
      <c r="B2" s="270"/>
      <c r="C2" s="270"/>
      <c r="D2" s="270"/>
      <c r="E2" s="270"/>
      <c r="F2" s="270"/>
      <c r="G2" s="267"/>
    </row>
    <row r="3" spans="1:7" x14ac:dyDescent="0.25">
      <c r="A3" s="271" t="s">
        <v>786</v>
      </c>
      <c r="B3" s="272">
        <f>0</f>
        <v>0</v>
      </c>
      <c r="C3" s="272"/>
      <c r="D3" s="272"/>
      <c r="E3" s="272"/>
      <c r="F3" s="272"/>
      <c r="G3" s="267"/>
    </row>
    <row r="4" spans="1:7" x14ac:dyDescent="0.25">
      <c r="A4" s="271" t="s">
        <v>787</v>
      </c>
      <c r="B4" s="272">
        <f>B3 * 'EL-Parametry'!B16 / 100</f>
        <v>0</v>
      </c>
      <c r="C4" s="272">
        <f>B3 * 'EL-Parametry'!B17 / 100</f>
        <v>0</v>
      </c>
      <c r="D4" s="272"/>
      <c r="E4" s="272"/>
      <c r="F4" s="272"/>
      <c r="G4" s="267"/>
    </row>
    <row r="5" spans="1:7" x14ac:dyDescent="0.25">
      <c r="A5" s="271" t="s">
        <v>788</v>
      </c>
      <c r="B5" s="272"/>
      <c r="C5" s="272">
        <f>('EL-Rozpočet'!F83) + 0</f>
        <v>0</v>
      </c>
      <c r="D5" s="272"/>
      <c r="E5" s="272"/>
      <c r="F5" s="272"/>
      <c r="G5" s="267"/>
    </row>
    <row r="6" spans="1:7" x14ac:dyDescent="0.25">
      <c r="A6" s="271" t="s">
        <v>789</v>
      </c>
      <c r="B6" s="272"/>
      <c r="C6" s="272">
        <f>0 + ('EL-Rozpočet'!H83) + 0</f>
        <v>0</v>
      </c>
      <c r="D6" s="272"/>
      <c r="E6" s="272"/>
      <c r="F6" s="272"/>
      <c r="G6" s="267"/>
    </row>
    <row r="7" spans="1:7" x14ac:dyDescent="0.25">
      <c r="A7" s="273" t="s">
        <v>790</v>
      </c>
      <c r="B7" s="274">
        <f>B3 + B4</f>
        <v>0</v>
      </c>
      <c r="C7" s="274">
        <f>C3 + C4 + C5 + C6</f>
        <v>0</v>
      </c>
      <c r="D7" s="296">
        <f>C7</f>
        <v>0</v>
      </c>
      <c r="E7" s="296"/>
      <c r="F7" s="296"/>
      <c r="G7" s="267"/>
    </row>
    <row r="8" spans="1:7" x14ac:dyDescent="0.25">
      <c r="A8" s="271" t="s">
        <v>791</v>
      </c>
      <c r="B8" s="272"/>
      <c r="C8" s="272">
        <f>(C5 + C6) * 'EL-Parametry'!B18 / 100</f>
        <v>0</v>
      </c>
      <c r="D8" s="272"/>
      <c r="E8" s="272"/>
      <c r="F8" s="272"/>
      <c r="G8" s="267"/>
    </row>
    <row r="9" spans="1:7" x14ac:dyDescent="0.25">
      <c r="A9" s="271" t="s">
        <v>792</v>
      </c>
      <c r="B9" s="272"/>
      <c r="C9" s="272">
        <f>0 + 0</f>
        <v>0</v>
      </c>
      <c r="D9" s="272"/>
      <c r="E9" s="272"/>
      <c r="F9" s="272"/>
      <c r="G9" s="267"/>
    </row>
    <row r="10" spans="1:7" x14ac:dyDescent="0.25">
      <c r="A10" s="271" t="s">
        <v>653</v>
      </c>
      <c r="B10" s="272"/>
      <c r="C10" s="272">
        <f>('EL-Rozpočet'!F109) + ('EL-Rozpočet'!H109)</f>
        <v>0</v>
      </c>
      <c r="D10" s="272"/>
      <c r="E10" s="272"/>
      <c r="F10" s="272"/>
      <c r="G10" s="267"/>
    </row>
    <row r="11" spans="1:7" x14ac:dyDescent="0.25">
      <c r="A11" s="271" t="s">
        <v>793</v>
      </c>
      <c r="B11" s="272"/>
      <c r="C11" s="272">
        <f>(C9 + C10) * 'EL-Parametry'!B19 / 100</f>
        <v>0</v>
      </c>
      <c r="D11" s="272"/>
      <c r="E11" s="272"/>
      <c r="F11" s="272"/>
      <c r="G11" s="267"/>
    </row>
    <row r="12" spans="1:7" x14ac:dyDescent="0.25">
      <c r="A12" s="273" t="s">
        <v>794</v>
      </c>
      <c r="B12" s="274">
        <f>B7</f>
        <v>0</v>
      </c>
      <c r="C12" s="274">
        <f>C7 + C8 + C9 + C10 + C11</f>
        <v>0</v>
      </c>
      <c r="D12" s="296">
        <f>C12</f>
        <v>0</v>
      </c>
      <c r="E12" s="296"/>
      <c r="F12" s="296"/>
      <c r="G12" s="267"/>
    </row>
    <row r="13" spans="1:7" x14ac:dyDescent="0.25">
      <c r="A13" s="271" t="s">
        <v>795</v>
      </c>
      <c r="B13" s="272"/>
      <c r="C13" s="272">
        <f>(B12 + C12) * 'EL-Parametry'!B21 / 100</f>
        <v>0</v>
      </c>
      <c r="D13" s="272"/>
      <c r="E13" s="272"/>
      <c r="F13" s="272"/>
      <c r="G13" s="267"/>
    </row>
    <row r="14" spans="1:7" x14ac:dyDescent="0.25">
      <c r="A14" s="271" t="s">
        <v>796</v>
      </c>
      <c r="B14" s="272"/>
      <c r="C14" s="272">
        <f>(B7 + C7) * 'EL-Parametry'!B22 / 100</f>
        <v>0</v>
      </c>
      <c r="D14" s="272"/>
      <c r="E14" s="272"/>
      <c r="F14" s="272"/>
      <c r="G14" s="267"/>
    </row>
    <row r="15" spans="1:7" x14ac:dyDescent="0.25">
      <c r="A15" s="269" t="s">
        <v>797</v>
      </c>
      <c r="B15" s="270"/>
      <c r="C15" s="270">
        <f>B12 + C12 + C13 + C14</f>
        <v>0</v>
      </c>
      <c r="D15" s="297">
        <f>C15</f>
        <v>0</v>
      </c>
      <c r="E15" s="297"/>
      <c r="F15" s="297"/>
      <c r="G15" s="267"/>
    </row>
    <row r="16" spans="1:7" x14ac:dyDescent="0.25">
      <c r="A16" s="271" t="s">
        <v>471</v>
      </c>
      <c r="B16" s="272"/>
      <c r="C16" s="272"/>
      <c r="D16" s="272"/>
      <c r="E16" s="272"/>
      <c r="F16" s="272"/>
      <c r="G16" s="267"/>
    </row>
    <row r="17" spans="1:7" x14ac:dyDescent="0.25">
      <c r="A17" s="269" t="s">
        <v>798</v>
      </c>
      <c r="B17" s="270"/>
      <c r="C17" s="270"/>
      <c r="D17" s="270"/>
      <c r="E17" s="270"/>
      <c r="F17" s="270"/>
      <c r="G17" s="267"/>
    </row>
    <row r="18" spans="1:7" x14ac:dyDescent="0.25">
      <c r="A18" s="271" t="s">
        <v>799</v>
      </c>
      <c r="B18" s="272"/>
      <c r="C18" s="272">
        <f>(B12 + C12) * 'EL-Parametry'!B20 / 100</f>
        <v>0</v>
      </c>
      <c r="D18" s="272"/>
      <c r="E18" s="272"/>
      <c r="F18" s="272"/>
      <c r="G18" s="267"/>
    </row>
    <row r="19" spans="1:7" x14ac:dyDescent="0.25">
      <c r="A19" s="271" t="s">
        <v>800</v>
      </c>
      <c r="B19" s="272"/>
      <c r="C19" s="272">
        <f>C12 * 'EL-Parametry'!B23 / 100</f>
        <v>0</v>
      </c>
      <c r="D19" s="272"/>
      <c r="E19" s="272"/>
      <c r="F19" s="272"/>
      <c r="G19" s="267"/>
    </row>
    <row r="20" spans="1:7" x14ac:dyDescent="0.25">
      <c r="A20" s="271" t="s">
        <v>801</v>
      </c>
      <c r="B20" s="272"/>
      <c r="C20" s="272">
        <f>C12 * 'EL-Parametry'!B24 / 100</f>
        <v>0</v>
      </c>
      <c r="D20" s="272"/>
      <c r="E20" s="272"/>
      <c r="F20" s="272"/>
      <c r="G20" s="267"/>
    </row>
    <row r="21" spans="1:7" x14ac:dyDescent="0.25">
      <c r="A21" s="269" t="s">
        <v>802</v>
      </c>
      <c r="B21" s="270"/>
      <c r="C21" s="270">
        <f>C19 + C20 + C18</f>
        <v>0</v>
      </c>
      <c r="D21" s="270"/>
      <c r="E21" s="270"/>
      <c r="F21" s="270"/>
      <c r="G21" s="267"/>
    </row>
    <row r="22" spans="1:7" x14ac:dyDescent="0.25">
      <c r="A22" s="271" t="s">
        <v>803</v>
      </c>
      <c r="B22" s="272"/>
      <c r="C22" s="272">
        <f>'EL-Parametry'!B25 * 'EL-Parametry'!B28 * (C15 * 'EL-Parametry'!B27)^'EL-Parametry'!B26</f>
        <v>0</v>
      </c>
      <c r="D22" s="272"/>
      <c r="E22" s="272"/>
      <c r="F22" s="272"/>
      <c r="G22" s="267"/>
    </row>
    <row r="23" spans="1:7" x14ac:dyDescent="0.25">
      <c r="A23" s="271" t="s">
        <v>471</v>
      </c>
      <c r="B23" s="272"/>
      <c r="C23" s="272"/>
      <c r="D23" s="272"/>
      <c r="E23" s="272"/>
      <c r="F23" s="272"/>
      <c r="G23" s="267"/>
    </row>
    <row r="24" spans="1:7" x14ac:dyDescent="0.25">
      <c r="A24" s="275" t="s">
        <v>804</v>
      </c>
      <c r="B24" s="276"/>
      <c r="C24" s="276">
        <f>C15 + C21 + C22</f>
        <v>0</v>
      </c>
      <c r="D24" s="298">
        <f>C24</f>
        <v>0</v>
      </c>
      <c r="E24" s="298"/>
      <c r="F24" s="298"/>
      <c r="G24" s="267"/>
    </row>
    <row r="25" spans="1:7" x14ac:dyDescent="0.25">
      <c r="A25" s="271" t="s">
        <v>805</v>
      </c>
      <c r="B25" s="272">
        <f>(SUM('EL-Rozpočet'!F9:F49,'EL-Rozpočet'!F51:F82)+SUM('EL-Rozpočet'!F85:F108)) + (SUM('EL-Rozpočet'!H9:H49,'EL-Rozpočet'!H51:H82)+SUM('EL-Rozpočet'!H85:H108)) + B4 + C4 + C8 + C11 + C13 + C14 + C21 + C22</f>
        <v>0</v>
      </c>
      <c r="C25" s="272">
        <f>B25 * 'EL-Parametry'!B31 / 100</f>
        <v>0</v>
      </c>
      <c r="D25" s="272"/>
      <c r="E25" s="272"/>
      <c r="F25" s="272"/>
      <c r="G25" s="267"/>
    </row>
    <row r="26" spans="1:7" x14ac:dyDescent="0.25">
      <c r="A26" s="271" t="s">
        <v>806</v>
      </c>
      <c r="B26" s="272">
        <f>(SUM('EL-Rozpočet'!F9:F10,'EL-Rozpočet'!F12,'EL-Rozpočet'!F14,'EL-Rozpočet'!F16,'EL-Rozpočet'!F18,'EL-Rozpočet'!F20,'EL-Rozpočet'!F22,'EL-Rozpočet'!F24,'EL-Rozpočet'!F26,'EL-Rozpočet'!F28,'EL-Rozpočet'!F30,'EL-Rozpočet'!F32,'EL-Rozpočet'!F34,'EL-Rozpočet'!F36,'EL-Rozpočet'!F43,'EL-Rozpočet'!F53,'EL-Rozpočet'!F56,'EL-Rozpočet'!F59,'EL-Rozpočet'!F66,'EL-Rozpočet'!F71,'EL-Rozpočet'!F73,'EL-Rozpočet'!F77,'EL-Rozpočet'!F79:F81)+SUM('EL-Rozpočet'!F85,'EL-Rozpočet'!F87,'EL-Rozpočet'!F89,'EL-Rozpočet'!F91,'EL-Rozpočet'!F93,'EL-Rozpočet'!F96,'EL-Rozpočet'!F98,'EL-Rozpočet'!F100,'EL-Rozpočet'!F103,'EL-Rozpočet'!F105,'EL-Rozpočet'!F107)) + (SUM('EL-Rozpočet'!H9:H10,'EL-Rozpočet'!H12,'EL-Rozpočet'!H14,'EL-Rozpočet'!H16,'EL-Rozpočet'!H18,'EL-Rozpočet'!H20,'EL-Rozpočet'!H22,'EL-Rozpočet'!H24,'EL-Rozpočet'!H26,'EL-Rozpočet'!H28,'EL-Rozpočet'!H30,'EL-Rozpočet'!H32,'EL-Rozpočet'!H34,'EL-Rozpočet'!H36,'EL-Rozpočet'!H43,'EL-Rozpočet'!H53,'EL-Rozpočet'!H56,'EL-Rozpočet'!H59,'EL-Rozpočet'!H66,'EL-Rozpočet'!H71,'EL-Rozpočet'!H73,'EL-Rozpočet'!H77,'EL-Rozpočet'!H79:H81)+SUM('EL-Rozpočet'!H85,'EL-Rozpočet'!H87,'EL-Rozpočet'!H89,'EL-Rozpočet'!H91,'EL-Rozpočet'!H93,'EL-Rozpočet'!H96,'EL-Rozpočet'!H98,'EL-Rozpočet'!H100,'EL-Rozpočet'!H103,'EL-Rozpočet'!H105,'EL-Rozpočet'!H107))</f>
        <v>0</v>
      </c>
      <c r="C26" s="272">
        <f>B26 * 'EL-Parametry'!B32 / 100</f>
        <v>0</v>
      </c>
      <c r="D26" s="272"/>
      <c r="E26" s="272"/>
      <c r="F26" s="272"/>
      <c r="G26" s="267"/>
    </row>
    <row r="27" spans="1:7" x14ac:dyDescent="0.25">
      <c r="A27" s="275" t="s">
        <v>807</v>
      </c>
      <c r="B27" s="276"/>
      <c r="C27" s="276">
        <f>C24 + C25 + C26</f>
        <v>0</v>
      </c>
      <c r="D27" s="298">
        <f>C27</f>
        <v>0</v>
      </c>
      <c r="E27" s="298"/>
      <c r="F27" s="298"/>
      <c r="G27" s="267"/>
    </row>
    <row r="28" spans="1:7" x14ac:dyDescent="0.25">
      <c r="A28" s="271" t="s">
        <v>471</v>
      </c>
      <c r="B28" s="272"/>
      <c r="C28" s="272"/>
      <c r="D28" s="272"/>
      <c r="E28" s="272"/>
      <c r="F28" s="272"/>
      <c r="G28" s="267"/>
    </row>
    <row r="29" spans="1:7" x14ac:dyDescent="0.25">
      <c r="A29" s="269" t="s">
        <v>808</v>
      </c>
      <c r="B29" s="277" t="s">
        <v>809</v>
      </c>
      <c r="C29" s="277" t="s">
        <v>810</v>
      </c>
      <c r="D29" s="277"/>
      <c r="E29" s="277"/>
      <c r="F29" s="277"/>
      <c r="G29" s="267"/>
    </row>
    <row r="30" spans="1:7" x14ac:dyDescent="0.25">
      <c r="A30" s="271" t="s">
        <v>84</v>
      </c>
      <c r="B30" s="272">
        <f>('EL-Rozpočet'!F83)</f>
        <v>0</v>
      </c>
      <c r="C30" s="272">
        <f>('EL-Rozpočet'!H83)</f>
        <v>0</v>
      </c>
      <c r="D30" s="272"/>
      <c r="E30" s="272"/>
      <c r="F30" s="272"/>
      <c r="G30" s="267"/>
    </row>
    <row r="31" spans="1:7" x14ac:dyDescent="0.25">
      <c r="A31" s="271" t="s">
        <v>653</v>
      </c>
      <c r="B31" s="272">
        <f>('EL-Rozpočet'!F109)</f>
        <v>0</v>
      </c>
      <c r="C31" s="272">
        <f>('EL-Rozpočet'!H109)</f>
        <v>0</v>
      </c>
      <c r="D31" s="272"/>
      <c r="E31" s="272"/>
      <c r="F31" s="272"/>
      <c r="G31" s="267"/>
    </row>
  </sheetData>
  <sheetProtection password="BAAB" sheet="1" objects="1" scenarios="1" formatColumns="0" formatRows="0"/>
  <pageMargins left="0.70866141732283472" right="0.70866141732283472" top="0.78740157480314965" bottom="0.78740157480314965" header="0.31496062992125984" footer="0.31496062992125984"/>
  <pageSetup paperSize="9" scale="94" orientation="portrait" r:id="rId1"/>
  <headerFooter>
    <oddFooter>&amp;LElektromontáže&amp;CStránka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278" bestFit="1" customWidth="1"/>
    <col min="2" max="2" width="72.28515625" style="289" customWidth="1"/>
    <col min="3" max="3" width="4" style="278" bestFit="1" customWidth="1"/>
    <col min="4" max="4" width="5.42578125" style="279" bestFit="1" customWidth="1"/>
    <col min="5" max="5" width="7.85546875" style="279" bestFit="1" customWidth="1"/>
    <col min="6" max="6" width="13.42578125" style="279" bestFit="1" customWidth="1"/>
    <col min="7" max="7" width="6.42578125" style="279" bestFit="1" customWidth="1"/>
    <col min="8" max="8" width="12.5703125" style="279" bestFit="1" customWidth="1"/>
    <col min="9" max="9" width="11.42578125" style="279" bestFit="1" customWidth="1"/>
    <col min="10" max="12" width="11.42578125" style="279" customWidth="1"/>
    <col min="13" max="14" width="9.140625" style="268"/>
    <col min="15" max="15" width="9" style="268" hidden="1" customWidth="1"/>
    <col min="16" max="16384" width="9.140625" style="268"/>
  </cols>
  <sheetData>
    <row r="1" spans="1:15" x14ac:dyDescent="0.25">
      <c r="A1" s="265" t="s">
        <v>811</v>
      </c>
      <c r="B1" s="280" t="s">
        <v>5</v>
      </c>
      <c r="C1" s="265" t="s">
        <v>812</v>
      </c>
      <c r="D1" s="266" t="s">
        <v>813</v>
      </c>
      <c r="E1" s="266" t="s">
        <v>809</v>
      </c>
      <c r="F1" s="266" t="s">
        <v>814</v>
      </c>
      <c r="G1" s="266" t="s">
        <v>810</v>
      </c>
      <c r="H1" s="266" t="s">
        <v>815</v>
      </c>
      <c r="I1" s="266" t="s">
        <v>1</v>
      </c>
      <c r="J1" s="266" t="s">
        <v>473</v>
      </c>
      <c r="K1" s="266" t="s">
        <v>474</v>
      </c>
      <c r="L1" s="266" t="s">
        <v>475</v>
      </c>
      <c r="M1" s="267"/>
      <c r="N1" s="267"/>
      <c r="O1" s="268">
        <f>'EL-Parametry'!B33/100*F11+'EL-Parametry'!B33/100*F13+'EL-Parametry'!B33/100*F15+'EL-Parametry'!B33/100*F17+'EL-Parametry'!B33/100*F19+'EL-Parametry'!B33/100*F21+'EL-Parametry'!B33/100*F23+'EL-Parametry'!B33/100*F25+'EL-Parametry'!B33/100*F27+'EL-Parametry'!B33/100*F29+'EL-Parametry'!B33/100*F31+'EL-Parametry'!B33/100*F33+'EL-Parametry'!B33/100*F35+'EL-Parametry'!B33/100*F37+'EL-Parametry'!B33/100*F38+'EL-Parametry'!B33/100*F39+'EL-Parametry'!B33/100*F40+'EL-Parametry'!B33/100*F41+'EL-Parametry'!B33/100*F42+'EL-Parametry'!B33/100*F44+'EL-Parametry'!B33/100*F45+'EL-Parametry'!B33/100*F46+'EL-Parametry'!B33/100*F47</f>
        <v>0</v>
      </c>
    </row>
    <row r="2" spans="1:15" x14ac:dyDescent="0.25">
      <c r="A2" s="281" t="s">
        <v>471</v>
      </c>
      <c r="B2" s="282" t="s">
        <v>534</v>
      </c>
      <c r="C2" s="281" t="s">
        <v>471</v>
      </c>
      <c r="D2" s="283"/>
      <c r="E2" s="292"/>
      <c r="F2" s="283"/>
      <c r="G2" s="292"/>
      <c r="H2" s="283"/>
      <c r="I2" s="283"/>
      <c r="J2" s="283"/>
      <c r="K2" s="283"/>
      <c r="L2" s="283"/>
      <c r="M2" s="267"/>
      <c r="N2" s="267"/>
    </row>
    <row r="3" spans="1:15" ht="39" x14ac:dyDescent="0.25">
      <c r="A3" s="281" t="s">
        <v>471</v>
      </c>
      <c r="B3" s="282" t="s">
        <v>535</v>
      </c>
      <c r="C3" s="281" t="s">
        <v>471</v>
      </c>
      <c r="D3" s="283"/>
      <c r="E3" s="292"/>
      <c r="F3" s="283"/>
      <c r="G3" s="292"/>
      <c r="H3" s="283"/>
      <c r="I3" s="283"/>
      <c r="J3" s="283"/>
      <c r="K3" s="283"/>
      <c r="L3" s="283"/>
      <c r="M3" s="267"/>
      <c r="N3" s="267"/>
    </row>
    <row r="4" spans="1:15" ht="26.25" x14ac:dyDescent="0.25">
      <c r="A4" s="281" t="s">
        <v>471</v>
      </c>
      <c r="B4" s="282" t="s">
        <v>536</v>
      </c>
      <c r="C4" s="281" t="s">
        <v>471</v>
      </c>
      <c r="D4" s="283"/>
      <c r="E4" s="292"/>
      <c r="F4" s="283"/>
      <c r="G4" s="292"/>
      <c r="H4" s="283"/>
      <c r="I4" s="283"/>
      <c r="J4" s="283"/>
      <c r="K4" s="283"/>
      <c r="L4" s="283"/>
      <c r="M4" s="267"/>
      <c r="N4" s="267"/>
    </row>
    <row r="5" spans="1:15" ht="39" x14ac:dyDescent="0.25">
      <c r="A5" s="281" t="s">
        <v>471</v>
      </c>
      <c r="B5" s="282" t="s">
        <v>537</v>
      </c>
      <c r="C5" s="281" t="s">
        <v>471</v>
      </c>
      <c r="D5" s="283"/>
      <c r="E5" s="292"/>
      <c r="F5" s="283"/>
      <c r="G5" s="292"/>
      <c r="H5" s="283"/>
      <c r="I5" s="283"/>
      <c r="J5" s="283"/>
      <c r="K5" s="283"/>
      <c r="L5" s="283"/>
      <c r="M5" s="267"/>
      <c r="N5" s="267"/>
    </row>
    <row r="6" spans="1:15" ht="39" x14ac:dyDescent="0.25">
      <c r="A6" s="281" t="s">
        <v>471</v>
      </c>
      <c r="B6" s="282" t="s">
        <v>538</v>
      </c>
      <c r="C6" s="281" t="s">
        <v>471</v>
      </c>
      <c r="D6" s="283"/>
      <c r="E6" s="292"/>
      <c r="F6" s="283"/>
      <c r="G6" s="292"/>
      <c r="H6" s="283"/>
      <c r="I6" s="283"/>
      <c r="J6" s="283"/>
      <c r="K6" s="283"/>
      <c r="L6" s="283"/>
      <c r="M6" s="267"/>
      <c r="N6" s="267"/>
    </row>
    <row r="7" spans="1:15" ht="85.5" customHeight="1" x14ac:dyDescent="0.25">
      <c r="A7" s="281"/>
      <c r="B7" s="301" t="s">
        <v>871</v>
      </c>
      <c r="C7" s="281"/>
      <c r="D7" s="283"/>
      <c r="E7" s="292"/>
      <c r="F7" s="283"/>
      <c r="G7" s="292"/>
      <c r="H7" s="283"/>
      <c r="I7" s="283"/>
      <c r="J7" s="283"/>
      <c r="K7" s="283"/>
      <c r="L7" s="283"/>
      <c r="M7" s="267"/>
      <c r="N7" s="267"/>
    </row>
    <row r="8" spans="1:15" x14ac:dyDescent="0.25">
      <c r="A8" s="275" t="s">
        <v>471</v>
      </c>
      <c r="B8" s="284" t="s">
        <v>84</v>
      </c>
      <c r="C8" s="275" t="s">
        <v>471</v>
      </c>
      <c r="D8" s="276"/>
      <c r="E8" s="293"/>
      <c r="F8" s="276"/>
      <c r="G8" s="293"/>
      <c r="H8" s="276"/>
      <c r="I8" s="276"/>
      <c r="J8" s="276"/>
      <c r="K8" s="276"/>
      <c r="L8" s="276"/>
      <c r="M8" s="267"/>
      <c r="N8" s="267"/>
    </row>
    <row r="9" spans="1:15" x14ac:dyDescent="0.25">
      <c r="A9" s="281" t="s">
        <v>471</v>
      </c>
      <c r="B9" s="282" t="s">
        <v>539</v>
      </c>
      <c r="C9" s="281" t="s">
        <v>471</v>
      </c>
      <c r="D9" s="283"/>
      <c r="E9" s="292"/>
      <c r="F9" s="283"/>
      <c r="G9" s="292"/>
      <c r="H9" s="283"/>
      <c r="I9" s="283"/>
      <c r="J9" s="283"/>
      <c r="K9" s="283"/>
      <c r="L9" s="283"/>
      <c r="M9" s="267"/>
      <c r="N9" s="267"/>
    </row>
    <row r="10" spans="1:15" x14ac:dyDescent="0.25">
      <c r="A10" s="281" t="s">
        <v>471</v>
      </c>
      <c r="B10" s="282" t="s">
        <v>540</v>
      </c>
      <c r="C10" s="281" t="s">
        <v>471</v>
      </c>
      <c r="D10" s="283"/>
      <c r="E10" s="292"/>
      <c r="F10" s="283"/>
      <c r="G10" s="292"/>
      <c r="H10" s="283"/>
      <c r="I10" s="283"/>
      <c r="J10" s="283"/>
      <c r="K10" s="283"/>
      <c r="L10" s="283"/>
      <c r="M10" s="267"/>
      <c r="N10" s="267"/>
    </row>
    <row r="11" spans="1:15" x14ac:dyDescent="0.25">
      <c r="A11" s="271" t="s">
        <v>541</v>
      </c>
      <c r="B11" s="285" t="s">
        <v>872</v>
      </c>
      <c r="C11" s="271" t="s">
        <v>816</v>
      </c>
      <c r="D11" s="272">
        <v>2</v>
      </c>
      <c r="E11" s="294"/>
      <c r="F11" s="272">
        <f>D11*E11</f>
        <v>0</v>
      </c>
      <c r="G11" s="294"/>
      <c r="H11" s="272">
        <f>D11*G11</f>
        <v>0</v>
      </c>
      <c r="I11" s="272">
        <f>F11+H11</f>
        <v>0</v>
      </c>
      <c r="J11" s="291">
        <f>I11</f>
        <v>0</v>
      </c>
      <c r="K11" s="272"/>
      <c r="L11" s="272"/>
      <c r="M11" s="267"/>
      <c r="N11" s="267"/>
    </row>
    <row r="12" spans="1:15" x14ac:dyDescent="0.25">
      <c r="A12" s="281" t="s">
        <v>471</v>
      </c>
      <c r="B12" s="282" t="s">
        <v>870</v>
      </c>
      <c r="C12" s="281" t="s">
        <v>471</v>
      </c>
      <c r="D12" s="283"/>
      <c r="E12" s="292"/>
      <c r="F12" s="283"/>
      <c r="G12" s="292"/>
      <c r="H12" s="283"/>
      <c r="I12" s="283"/>
      <c r="J12" s="283"/>
      <c r="K12" s="283"/>
      <c r="L12" s="283"/>
      <c r="M12" s="267"/>
      <c r="N12" s="267"/>
    </row>
    <row r="13" spans="1:15" x14ac:dyDescent="0.25">
      <c r="A13" s="271" t="s">
        <v>542</v>
      </c>
      <c r="B13" s="285" t="s">
        <v>873</v>
      </c>
      <c r="C13" s="271" t="s">
        <v>816</v>
      </c>
      <c r="D13" s="272">
        <v>2</v>
      </c>
      <c r="E13" s="294"/>
      <c r="F13" s="272">
        <f>D13*E13</f>
        <v>0</v>
      </c>
      <c r="G13" s="294"/>
      <c r="H13" s="272">
        <f>D13*G13</f>
        <v>0</v>
      </c>
      <c r="I13" s="272">
        <f>F13+H13</f>
        <v>0</v>
      </c>
      <c r="J13" s="291">
        <f>I13</f>
        <v>0</v>
      </c>
      <c r="K13" s="272"/>
      <c r="L13" s="272"/>
      <c r="M13" s="267"/>
      <c r="N13" s="267"/>
    </row>
    <row r="14" spans="1:15" x14ac:dyDescent="0.25">
      <c r="A14" s="281" t="s">
        <v>471</v>
      </c>
      <c r="B14" s="282" t="s">
        <v>543</v>
      </c>
      <c r="C14" s="281" t="s">
        <v>471</v>
      </c>
      <c r="D14" s="283"/>
      <c r="E14" s="292"/>
      <c r="F14" s="283"/>
      <c r="G14" s="292"/>
      <c r="H14" s="283"/>
      <c r="I14" s="283"/>
      <c r="J14" s="283"/>
      <c r="K14" s="283"/>
      <c r="L14" s="283"/>
      <c r="M14" s="267"/>
      <c r="N14" s="267"/>
    </row>
    <row r="15" spans="1:15" ht="24.75" x14ac:dyDescent="0.25">
      <c r="A15" s="271" t="s">
        <v>49</v>
      </c>
      <c r="B15" s="285" t="s">
        <v>875</v>
      </c>
      <c r="C15" s="271" t="s">
        <v>816</v>
      </c>
      <c r="D15" s="272">
        <v>1</v>
      </c>
      <c r="E15" s="294"/>
      <c r="F15" s="272">
        <f>D15*E15</f>
        <v>0</v>
      </c>
      <c r="G15" s="294"/>
      <c r="H15" s="272">
        <f>D15*G15</f>
        <v>0</v>
      </c>
      <c r="I15" s="272">
        <f>F15+H15</f>
        <v>0</v>
      </c>
      <c r="J15" s="291">
        <f>I15</f>
        <v>0</v>
      </c>
      <c r="K15" s="272"/>
      <c r="L15" s="272"/>
      <c r="M15" s="267"/>
      <c r="N15" s="267"/>
    </row>
    <row r="16" spans="1:15" x14ac:dyDescent="0.25">
      <c r="A16" s="281" t="s">
        <v>471</v>
      </c>
      <c r="B16" s="282" t="s">
        <v>544</v>
      </c>
      <c r="C16" s="281" t="s">
        <v>471</v>
      </c>
      <c r="D16" s="283"/>
      <c r="E16" s="292"/>
      <c r="F16" s="283"/>
      <c r="G16" s="292"/>
      <c r="H16" s="283"/>
      <c r="I16" s="283"/>
      <c r="J16" s="283"/>
      <c r="K16" s="283"/>
      <c r="L16" s="283"/>
      <c r="M16" s="267"/>
      <c r="N16" s="267"/>
    </row>
    <row r="17" spans="1:14" ht="24.75" x14ac:dyDescent="0.25">
      <c r="A17" s="271" t="s">
        <v>51</v>
      </c>
      <c r="B17" s="285" t="s">
        <v>874</v>
      </c>
      <c r="C17" s="271" t="s">
        <v>816</v>
      </c>
      <c r="D17" s="272">
        <v>5</v>
      </c>
      <c r="E17" s="294"/>
      <c r="F17" s="272">
        <f>D17*E17</f>
        <v>0</v>
      </c>
      <c r="G17" s="294"/>
      <c r="H17" s="272">
        <f>D17*G17</f>
        <v>0</v>
      </c>
      <c r="I17" s="272">
        <f>F17+H17</f>
        <v>0</v>
      </c>
      <c r="J17" s="291">
        <f>I17</f>
        <v>0</v>
      </c>
      <c r="K17" s="272"/>
      <c r="L17" s="272"/>
      <c r="M17" s="267"/>
      <c r="N17" s="267"/>
    </row>
    <row r="18" spans="1:14" x14ac:dyDescent="0.25">
      <c r="A18" s="281" t="s">
        <v>471</v>
      </c>
      <c r="B18" s="282" t="s">
        <v>545</v>
      </c>
      <c r="C18" s="281" t="s">
        <v>471</v>
      </c>
      <c r="D18" s="283"/>
      <c r="E18" s="292"/>
      <c r="F18" s="283"/>
      <c r="G18" s="292"/>
      <c r="H18" s="283"/>
      <c r="I18" s="283"/>
      <c r="J18" s="283"/>
      <c r="K18" s="283"/>
      <c r="L18" s="283"/>
      <c r="M18" s="267"/>
      <c r="N18" s="267"/>
    </row>
    <row r="19" spans="1:14" ht="24.75" x14ac:dyDescent="0.25">
      <c r="A19" s="271" t="s">
        <v>546</v>
      </c>
      <c r="B19" s="285" t="s">
        <v>547</v>
      </c>
      <c r="C19" s="271" t="s">
        <v>816</v>
      </c>
      <c r="D19" s="272">
        <v>5</v>
      </c>
      <c r="E19" s="294"/>
      <c r="F19" s="272">
        <f>D19*E19</f>
        <v>0</v>
      </c>
      <c r="G19" s="294"/>
      <c r="H19" s="272">
        <f>D19*G19</f>
        <v>0</v>
      </c>
      <c r="I19" s="272">
        <f>F19+H19</f>
        <v>0</v>
      </c>
      <c r="J19" s="291">
        <f>I19</f>
        <v>0</v>
      </c>
      <c r="K19" s="272"/>
      <c r="L19" s="272"/>
      <c r="M19" s="267"/>
      <c r="N19" s="267"/>
    </row>
    <row r="20" spans="1:14" x14ac:dyDescent="0.25">
      <c r="A20" s="281" t="s">
        <v>471</v>
      </c>
      <c r="B20" s="282" t="s">
        <v>548</v>
      </c>
      <c r="C20" s="281" t="s">
        <v>471</v>
      </c>
      <c r="D20" s="283"/>
      <c r="E20" s="292"/>
      <c r="F20" s="283"/>
      <c r="G20" s="292"/>
      <c r="H20" s="283"/>
      <c r="I20" s="283"/>
      <c r="J20" s="283"/>
      <c r="K20" s="283"/>
      <c r="L20" s="283"/>
      <c r="M20" s="267"/>
      <c r="N20" s="267"/>
    </row>
    <row r="21" spans="1:14" ht="24.75" x14ac:dyDescent="0.25">
      <c r="A21" s="271" t="s">
        <v>549</v>
      </c>
      <c r="B21" s="285" t="s">
        <v>550</v>
      </c>
      <c r="C21" s="271" t="s">
        <v>816</v>
      </c>
      <c r="D21" s="272">
        <v>2</v>
      </c>
      <c r="E21" s="294"/>
      <c r="F21" s="272">
        <f>D21*E21</f>
        <v>0</v>
      </c>
      <c r="G21" s="294"/>
      <c r="H21" s="272">
        <f>D21*G21</f>
        <v>0</v>
      </c>
      <c r="I21" s="272">
        <f>F21+H21</f>
        <v>0</v>
      </c>
      <c r="J21" s="291">
        <f>I21</f>
        <v>0</v>
      </c>
      <c r="K21" s="272"/>
      <c r="L21" s="272"/>
      <c r="M21" s="267"/>
      <c r="N21" s="267"/>
    </row>
    <row r="22" spans="1:14" x14ac:dyDescent="0.25">
      <c r="A22" s="281" t="s">
        <v>471</v>
      </c>
      <c r="B22" s="282" t="s">
        <v>551</v>
      </c>
      <c r="C22" s="281" t="s">
        <v>471</v>
      </c>
      <c r="D22" s="283"/>
      <c r="E22" s="292"/>
      <c r="F22" s="283"/>
      <c r="G22" s="292"/>
      <c r="H22" s="283"/>
      <c r="I22" s="283"/>
      <c r="J22" s="283"/>
      <c r="K22" s="283"/>
      <c r="L22" s="283"/>
      <c r="M22" s="267"/>
      <c r="N22" s="267"/>
    </row>
    <row r="23" spans="1:14" ht="24.75" x14ac:dyDescent="0.25">
      <c r="A23" s="271" t="s">
        <v>552</v>
      </c>
      <c r="B23" s="285" t="s">
        <v>553</v>
      </c>
      <c r="C23" s="271" t="s">
        <v>816</v>
      </c>
      <c r="D23" s="272">
        <v>1</v>
      </c>
      <c r="E23" s="294"/>
      <c r="F23" s="272">
        <f>D23*E23</f>
        <v>0</v>
      </c>
      <c r="G23" s="294"/>
      <c r="H23" s="272">
        <f>D23*G23</f>
        <v>0</v>
      </c>
      <c r="I23" s="272">
        <f>F23+H23</f>
        <v>0</v>
      </c>
      <c r="J23" s="291">
        <f>I23</f>
        <v>0</v>
      </c>
      <c r="K23" s="272"/>
      <c r="L23" s="272"/>
      <c r="M23" s="267"/>
      <c r="N23" s="267"/>
    </row>
    <row r="24" spans="1:14" x14ac:dyDescent="0.25">
      <c r="A24" s="281" t="s">
        <v>471</v>
      </c>
      <c r="B24" s="282" t="s">
        <v>554</v>
      </c>
      <c r="C24" s="281" t="s">
        <v>471</v>
      </c>
      <c r="D24" s="283"/>
      <c r="E24" s="292"/>
      <c r="F24" s="283"/>
      <c r="G24" s="292"/>
      <c r="H24" s="283"/>
      <c r="I24" s="283"/>
      <c r="J24" s="283"/>
      <c r="K24" s="283"/>
      <c r="L24" s="283"/>
      <c r="M24" s="267"/>
      <c r="N24" s="267"/>
    </row>
    <row r="25" spans="1:14" x14ac:dyDescent="0.25">
      <c r="A25" s="271" t="s">
        <v>555</v>
      </c>
      <c r="B25" s="285" t="s">
        <v>556</v>
      </c>
      <c r="C25" s="271" t="s">
        <v>816</v>
      </c>
      <c r="D25" s="272">
        <v>3</v>
      </c>
      <c r="E25" s="294"/>
      <c r="F25" s="272">
        <f>D25*E25</f>
        <v>0</v>
      </c>
      <c r="G25" s="294"/>
      <c r="H25" s="272">
        <f>D25*G25</f>
        <v>0</v>
      </c>
      <c r="I25" s="272">
        <f>F25+H25</f>
        <v>0</v>
      </c>
      <c r="J25" s="291">
        <f>I25</f>
        <v>0</v>
      </c>
      <c r="K25" s="272"/>
      <c r="L25" s="272"/>
      <c r="M25" s="267"/>
      <c r="N25" s="267"/>
    </row>
    <row r="26" spans="1:14" x14ac:dyDescent="0.25">
      <c r="A26" s="281" t="s">
        <v>471</v>
      </c>
      <c r="B26" s="282" t="s">
        <v>557</v>
      </c>
      <c r="C26" s="281" t="s">
        <v>471</v>
      </c>
      <c r="D26" s="283"/>
      <c r="E26" s="292"/>
      <c r="F26" s="283"/>
      <c r="G26" s="292"/>
      <c r="H26" s="283"/>
      <c r="I26" s="283"/>
      <c r="J26" s="283"/>
      <c r="K26" s="283"/>
      <c r="L26" s="283"/>
      <c r="M26" s="267"/>
      <c r="N26" s="267"/>
    </row>
    <row r="27" spans="1:14" x14ac:dyDescent="0.25">
      <c r="A27" s="271" t="s">
        <v>558</v>
      </c>
      <c r="B27" s="285" t="s">
        <v>559</v>
      </c>
      <c r="C27" s="271" t="s">
        <v>816</v>
      </c>
      <c r="D27" s="272">
        <v>1</v>
      </c>
      <c r="E27" s="294"/>
      <c r="F27" s="272">
        <f>D27*E27</f>
        <v>0</v>
      </c>
      <c r="G27" s="294"/>
      <c r="H27" s="272">
        <f>D27*G27</f>
        <v>0</v>
      </c>
      <c r="I27" s="272">
        <f>F27+H27</f>
        <v>0</v>
      </c>
      <c r="J27" s="291">
        <f>I27</f>
        <v>0</v>
      </c>
      <c r="K27" s="272"/>
      <c r="L27" s="272"/>
      <c r="M27" s="267"/>
      <c r="N27" s="267"/>
    </row>
    <row r="28" spans="1:14" x14ac:dyDescent="0.25">
      <c r="A28" s="281" t="s">
        <v>471</v>
      </c>
      <c r="B28" s="282" t="s">
        <v>560</v>
      </c>
      <c r="C28" s="281" t="s">
        <v>471</v>
      </c>
      <c r="D28" s="283"/>
      <c r="E28" s="292"/>
      <c r="F28" s="283"/>
      <c r="G28" s="292"/>
      <c r="H28" s="283"/>
      <c r="I28" s="283"/>
      <c r="J28" s="283"/>
      <c r="K28" s="283"/>
      <c r="L28" s="283"/>
      <c r="M28" s="267"/>
      <c r="N28" s="267"/>
    </row>
    <row r="29" spans="1:14" x14ac:dyDescent="0.25">
      <c r="A29" s="271" t="s">
        <v>561</v>
      </c>
      <c r="B29" s="285" t="s">
        <v>562</v>
      </c>
      <c r="C29" s="271" t="s">
        <v>816</v>
      </c>
      <c r="D29" s="272">
        <v>6</v>
      </c>
      <c r="E29" s="294"/>
      <c r="F29" s="272">
        <f>D29*E29</f>
        <v>0</v>
      </c>
      <c r="G29" s="294"/>
      <c r="H29" s="272">
        <f>D29*G29</f>
        <v>0</v>
      </c>
      <c r="I29" s="272">
        <f>F29+H29</f>
        <v>0</v>
      </c>
      <c r="J29" s="291">
        <f>I29</f>
        <v>0</v>
      </c>
      <c r="K29" s="272"/>
      <c r="L29" s="272"/>
      <c r="M29" s="267"/>
      <c r="N29" s="267"/>
    </row>
    <row r="30" spans="1:14" x14ac:dyDescent="0.25">
      <c r="A30" s="281" t="s">
        <v>471</v>
      </c>
      <c r="B30" s="282" t="s">
        <v>563</v>
      </c>
      <c r="C30" s="281" t="s">
        <v>471</v>
      </c>
      <c r="D30" s="283"/>
      <c r="E30" s="292"/>
      <c r="F30" s="283"/>
      <c r="G30" s="292"/>
      <c r="H30" s="283"/>
      <c r="I30" s="283"/>
      <c r="J30" s="283"/>
      <c r="K30" s="283"/>
      <c r="L30" s="283"/>
      <c r="M30" s="267"/>
      <c r="N30" s="267"/>
    </row>
    <row r="31" spans="1:14" x14ac:dyDescent="0.25">
      <c r="A31" s="271" t="s">
        <v>564</v>
      </c>
      <c r="B31" s="285" t="s">
        <v>565</v>
      </c>
      <c r="C31" s="271" t="s">
        <v>816</v>
      </c>
      <c r="D31" s="272">
        <v>12</v>
      </c>
      <c r="E31" s="294"/>
      <c r="F31" s="272">
        <f>D31*E31</f>
        <v>0</v>
      </c>
      <c r="G31" s="294"/>
      <c r="H31" s="272">
        <f>D31*G31</f>
        <v>0</v>
      </c>
      <c r="I31" s="272">
        <f>F31+H31</f>
        <v>0</v>
      </c>
      <c r="J31" s="291">
        <f>I31</f>
        <v>0</v>
      </c>
      <c r="K31" s="272"/>
      <c r="L31" s="272"/>
      <c r="M31" s="267"/>
      <c r="N31" s="267"/>
    </row>
    <row r="32" spans="1:14" x14ac:dyDescent="0.25">
      <c r="A32" s="281" t="s">
        <v>471</v>
      </c>
      <c r="B32" s="282" t="s">
        <v>566</v>
      </c>
      <c r="C32" s="281" t="s">
        <v>471</v>
      </c>
      <c r="D32" s="283"/>
      <c r="E32" s="292"/>
      <c r="F32" s="283"/>
      <c r="G32" s="292"/>
      <c r="H32" s="283"/>
      <c r="I32" s="283"/>
      <c r="J32" s="283"/>
      <c r="K32" s="283"/>
      <c r="L32" s="283"/>
      <c r="M32" s="267"/>
      <c r="N32" s="267"/>
    </row>
    <row r="33" spans="1:14" ht="24.75" x14ac:dyDescent="0.25">
      <c r="A33" s="271" t="s">
        <v>567</v>
      </c>
      <c r="B33" s="285" t="s">
        <v>568</v>
      </c>
      <c r="C33" s="271" t="s">
        <v>816</v>
      </c>
      <c r="D33" s="272">
        <v>3</v>
      </c>
      <c r="E33" s="294"/>
      <c r="F33" s="272">
        <f>D33*E33</f>
        <v>0</v>
      </c>
      <c r="G33" s="294"/>
      <c r="H33" s="272">
        <f>D33*G33</f>
        <v>0</v>
      </c>
      <c r="I33" s="272">
        <f>F33+H33</f>
        <v>0</v>
      </c>
      <c r="J33" s="291">
        <f>I33</f>
        <v>0</v>
      </c>
      <c r="K33" s="272"/>
      <c r="L33" s="272"/>
      <c r="M33" s="267"/>
      <c r="N33" s="267"/>
    </row>
    <row r="34" spans="1:14" x14ac:dyDescent="0.25">
      <c r="A34" s="281" t="s">
        <v>471</v>
      </c>
      <c r="B34" s="282" t="s">
        <v>569</v>
      </c>
      <c r="C34" s="281" t="s">
        <v>471</v>
      </c>
      <c r="D34" s="283"/>
      <c r="E34" s="292"/>
      <c r="F34" s="283"/>
      <c r="G34" s="292"/>
      <c r="H34" s="283"/>
      <c r="I34" s="283"/>
      <c r="J34" s="283"/>
      <c r="K34" s="283"/>
      <c r="L34" s="283"/>
      <c r="M34" s="267"/>
      <c r="N34" s="267"/>
    </row>
    <row r="35" spans="1:14" ht="24.75" x14ac:dyDescent="0.25">
      <c r="A35" s="271" t="s">
        <v>570</v>
      </c>
      <c r="B35" s="285" t="s">
        <v>571</v>
      </c>
      <c r="C35" s="271" t="s">
        <v>816</v>
      </c>
      <c r="D35" s="272">
        <v>1</v>
      </c>
      <c r="E35" s="294"/>
      <c r="F35" s="272">
        <f>D35*E35</f>
        <v>0</v>
      </c>
      <c r="G35" s="294"/>
      <c r="H35" s="272">
        <f>D35*G35</f>
        <v>0</v>
      </c>
      <c r="I35" s="272">
        <f>F35+H35</f>
        <v>0</v>
      </c>
      <c r="J35" s="291">
        <f>I35</f>
        <v>0</v>
      </c>
      <c r="K35" s="272"/>
      <c r="L35" s="272"/>
      <c r="M35" s="267"/>
      <c r="N35" s="267"/>
    </row>
    <row r="36" spans="1:14" x14ac:dyDescent="0.25">
      <c r="A36" s="281" t="s">
        <v>471</v>
      </c>
      <c r="B36" s="282" t="s">
        <v>572</v>
      </c>
      <c r="C36" s="281" t="s">
        <v>471</v>
      </c>
      <c r="D36" s="283"/>
      <c r="E36" s="292"/>
      <c r="F36" s="283"/>
      <c r="G36" s="292"/>
      <c r="H36" s="283"/>
      <c r="I36" s="283"/>
      <c r="J36" s="283"/>
      <c r="K36" s="283"/>
      <c r="L36" s="283"/>
      <c r="M36" s="267"/>
      <c r="N36" s="267"/>
    </row>
    <row r="37" spans="1:14" x14ac:dyDescent="0.25">
      <c r="A37" s="271" t="s">
        <v>573</v>
      </c>
      <c r="B37" s="285" t="s">
        <v>574</v>
      </c>
      <c r="C37" s="271" t="s">
        <v>816</v>
      </c>
      <c r="D37" s="272">
        <v>2</v>
      </c>
      <c r="E37" s="294"/>
      <c r="F37" s="272">
        <f t="shared" ref="F37:F42" si="0">D37*E37</f>
        <v>0</v>
      </c>
      <c r="G37" s="294"/>
      <c r="H37" s="272">
        <f t="shared" ref="H37:H42" si="1">D37*G37</f>
        <v>0</v>
      </c>
      <c r="I37" s="272">
        <f t="shared" ref="I37:I42" si="2">F37+H37</f>
        <v>0</v>
      </c>
      <c r="J37" s="291">
        <f>I37</f>
        <v>0</v>
      </c>
      <c r="K37" s="272"/>
      <c r="L37" s="272"/>
      <c r="M37" s="267"/>
      <c r="N37" s="267"/>
    </row>
    <row r="38" spans="1:14" x14ac:dyDescent="0.25">
      <c r="A38" s="271" t="s">
        <v>575</v>
      </c>
      <c r="B38" s="285" t="s">
        <v>576</v>
      </c>
      <c r="C38" s="271" t="s">
        <v>816</v>
      </c>
      <c r="D38" s="272">
        <v>2</v>
      </c>
      <c r="E38" s="294"/>
      <c r="F38" s="272">
        <f t="shared" si="0"/>
        <v>0</v>
      </c>
      <c r="G38" s="294"/>
      <c r="H38" s="272">
        <f t="shared" si="1"/>
        <v>0</v>
      </c>
      <c r="I38" s="272">
        <f t="shared" si="2"/>
        <v>0</v>
      </c>
      <c r="J38" s="291">
        <f t="shared" ref="J38:J42" si="3">I38</f>
        <v>0</v>
      </c>
      <c r="K38" s="272"/>
      <c r="L38" s="272"/>
      <c r="M38" s="267"/>
      <c r="N38" s="267"/>
    </row>
    <row r="39" spans="1:14" x14ac:dyDescent="0.25">
      <c r="A39" s="271" t="s">
        <v>577</v>
      </c>
      <c r="B39" s="285" t="s">
        <v>578</v>
      </c>
      <c r="C39" s="271" t="s">
        <v>816</v>
      </c>
      <c r="D39" s="272">
        <v>20</v>
      </c>
      <c r="E39" s="294"/>
      <c r="F39" s="272">
        <f t="shared" si="0"/>
        <v>0</v>
      </c>
      <c r="G39" s="294"/>
      <c r="H39" s="272">
        <f t="shared" si="1"/>
        <v>0</v>
      </c>
      <c r="I39" s="272">
        <f t="shared" si="2"/>
        <v>0</v>
      </c>
      <c r="J39" s="291">
        <f t="shared" si="3"/>
        <v>0</v>
      </c>
      <c r="K39" s="272"/>
      <c r="L39" s="272"/>
      <c r="M39" s="267"/>
      <c r="N39" s="267"/>
    </row>
    <row r="40" spans="1:14" x14ac:dyDescent="0.25">
      <c r="A40" s="271" t="s">
        <v>579</v>
      </c>
      <c r="B40" s="285" t="s">
        <v>580</v>
      </c>
      <c r="C40" s="271" t="s">
        <v>816</v>
      </c>
      <c r="D40" s="272">
        <v>1</v>
      </c>
      <c r="E40" s="294"/>
      <c r="F40" s="272">
        <f t="shared" si="0"/>
        <v>0</v>
      </c>
      <c r="G40" s="294"/>
      <c r="H40" s="272">
        <f t="shared" si="1"/>
        <v>0</v>
      </c>
      <c r="I40" s="272">
        <f t="shared" si="2"/>
        <v>0</v>
      </c>
      <c r="J40" s="291">
        <f t="shared" si="3"/>
        <v>0</v>
      </c>
      <c r="K40" s="272"/>
      <c r="L40" s="272"/>
      <c r="M40" s="267"/>
      <c r="N40" s="267"/>
    </row>
    <row r="41" spans="1:14" x14ac:dyDescent="0.25">
      <c r="A41" s="271" t="s">
        <v>581</v>
      </c>
      <c r="B41" s="285" t="s">
        <v>582</v>
      </c>
      <c r="C41" s="271" t="s">
        <v>816</v>
      </c>
      <c r="D41" s="272">
        <v>12</v>
      </c>
      <c r="E41" s="294"/>
      <c r="F41" s="272">
        <f t="shared" si="0"/>
        <v>0</v>
      </c>
      <c r="G41" s="294"/>
      <c r="H41" s="272">
        <f t="shared" si="1"/>
        <v>0</v>
      </c>
      <c r="I41" s="272">
        <f t="shared" si="2"/>
        <v>0</v>
      </c>
      <c r="J41" s="291">
        <f t="shared" si="3"/>
        <v>0</v>
      </c>
      <c r="K41" s="272"/>
      <c r="L41" s="272"/>
      <c r="M41" s="267"/>
      <c r="N41" s="267"/>
    </row>
    <row r="42" spans="1:14" x14ac:dyDescent="0.25">
      <c r="A42" s="271" t="s">
        <v>583</v>
      </c>
      <c r="B42" s="285" t="s">
        <v>584</v>
      </c>
      <c r="C42" s="271" t="s">
        <v>816</v>
      </c>
      <c r="D42" s="272">
        <v>1</v>
      </c>
      <c r="E42" s="294"/>
      <c r="F42" s="272">
        <f t="shared" si="0"/>
        <v>0</v>
      </c>
      <c r="G42" s="294"/>
      <c r="H42" s="272">
        <f t="shared" si="1"/>
        <v>0</v>
      </c>
      <c r="I42" s="272">
        <f t="shared" si="2"/>
        <v>0</v>
      </c>
      <c r="J42" s="291">
        <f t="shared" si="3"/>
        <v>0</v>
      </c>
      <c r="K42" s="272"/>
      <c r="L42" s="272"/>
      <c r="M42" s="267"/>
      <c r="N42" s="267"/>
    </row>
    <row r="43" spans="1:14" x14ac:dyDescent="0.25">
      <c r="A43" s="281" t="s">
        <v>471</v>
      </c>
      <c r="B43" s="282" t="s">
        <v>585</v>
      </c>
      <c r="C43" s="281" t="s">
        <v>471</v>
      </c>
      <c r="D43" s="283"/>
      <c r="E43" s="292"/>
      <c r="F43" s="283"/>
      <c r="G43" s="292"/>
      <c r="H43" s="283"/>
      <c r="I43" s="283"/>
      <c r="J43" s="283"/>
      <c r="K43" s="283"/>
      <c r="L43" s="283"/>
      <c r="M43" s="267"/>
      <c r="N43" s="267"/>
    </row>
    <row r="44" spans="1:14" x14ac:dyDescent="0.25">
      <c r="A44" s="271" t="s">
        <v>586</v>
      </c>
      <c r="B44" s="285" t="s">
        <v>587</v>
      </c>
      <c r="C44" s="271" t="s">
        <v>127</v>
      </c>
      <c r="D44" s="272">
        <v>20</v>
      </c>
      <c r="E44" s="294"/>
      <c r="F44" s="272">
        <f t="shared" ref="F44:F49" si="4">D44*E44</f>
        <v>0</v>
      </c>
      <c r="G44" s="294"/>
      <c r="H44" s="272">
        <f t="shared" ref="H44:H49" si="5">D44*G44</f>
        <v>0</v>
      </c>
      <c r="I44" s="272">
        <f t="shared" ref="I44:I52" si="6">F44+H44</f>
        <v>0</v>
      </c>
      <c r="J44" s="291">
        <f>I44</f>
        <v>0</v>
      </c>
      <c r="K44" s="272"/>
      <c r="L44" s="272"/>
      <c r="M44" s="267"/>
      <c r="N44" s="267"/>
    </row>
    <row r="45" spans="1:14" x14ac:dyDescent="0.25">
      <c r="A45" s="271" t="s">
        <v>588</v>
      </c>
      <c r="B45" s="285" t="s">
        <v>589</v>
      </c>
      <c r="C45" s="271" t="s">
        <v>127</v>
      </c>
      <c r="D45" s="272">
        <v>55</v>
      </c>
      <c r="E45" s="294"/>
      <c r="F45" s="272">
        <f t="shared" si="4"/>
        <v>0</v>
      </c>
      <c r="G45" s="294"/>
      <c r="H45" s="272">
        <f t="shared" si="5"/>
        <v>0</v>
      </c>
      <c r="I45" s="272">
        <f t="shared" si="6"/>
        <v>0</v>
      </c>
      <c r="J45" s="291">
        <f t="shared" ref="J45:J49" si="7">I45</f>
        <v>0</v>
      </c>
      <c r="K45" s="272"/>
      <c r="L45" s="272"/>
      <c r="M45" s="267"/>
      <c r="N45" s="267"/>
    </row>
    <row r="46" spans="1:14" x14ac:dyDescent="0.25">
      <c r="A46" s="271" t="s">
        <v>590</v>
      </c>
      <c r="B46" s="285" t="s">
        <v>591</v>
      </c>
      <c r="C46" s="271" t="s">
        <v>127</v>
      </c>
      <c r="D46" s="272">
        <v>10</v>
      </c>
      <c r="E46" s="294"/>
      <c r="F46" s="272">
        <f t="shared" si="4"/>
        <v>0</v>
      </c>
      <c r="G46" s="294"/>
      <c r="H46" s="272">
        <f t="shared" si="5"/>
        <v>0</v>
      </c>
      <c r="I46" s="272">
        <f t="shared" si="6"/>
        <v>0</v>
      </c>
      <c r="J46" s="291">
        <f t="shared" si="7"/>
        <v>0</v>
      </c>
      <c r="K46" s="272"/>
      <c r="L46" s="272"/>
      <c r="M46" s="267"/>
      <c r="N46" s="267"/>
    </row>
    <row r="47" spans="1:14" x14ac:dyDescent="0.25">
      <c r="A47" s="271" t="s">
        <v>592</v>
      </c>
      <c r="B47" s="285" t="s">
        <v>593</v>
      </c>
      <c r="C47" s="271" t="s">
        <v>127</v>
      </c>
      <c r="D47" s="272">
        <v>62</v>
      </c>
      <c r="E47" s="294"/>
      <c r="F47" s="272">
        <f t="shared" si="4"/>
        <v>0</v>
      </c>
      <c r="G47" s="294"/>
      <c r="H47" s="272">
        <f t="shared" si="5"/>
        <v>0</v>
      </c>
      <c r="I47" s="272">
        <f t="shared" si="6"/>
        <v>0</v>
      </c>
      <c r="J47" s="291">
        <f t="shared" si="7"/>
        <v>0</v>
      </c>
      <c r="K47" s="272"/>
      <c r="L47" s="272"/>
      <c r="M47" s="267"/>
      <c r="N47" s="267"/>
    </row>
    <row r="48" spans="1:14" x14ac:dyDescent="0.25">
      <c r="A48" s="271" t="s">
        <v>594</v>
      </c>
      <c r="B48" s="285" t="s">
        <v>595</v>
      </c>
      <c r="C48" s="271" t="s">
        <v>127</v>
      </c>
      <c r="D48" s="272">
        <v>7</v>
      </c>
      <c r="E48" s="294"/>
      <c r="F48" s="272">
        <f t="shared" si="4"/>
        <v>0</v>
      </c>
      <c r="G48" s="294"/>
      <c r="H48" s="272">
        <f t="shared" si="5"/>
        <v>0</v>
      </c>
      <c r="I48" s="272">
        <f t="shared" si="6"/>
        <v>0</v>
      </c>
      <c r="J48" s="291">
        <f t="shared" si="7"/>
        <v>0</v>
      </c>
      <c r="K48" s="272"/>
      <c r="L48" s="272"/>
      <c r="M48" s="267"/>
      <c r="N48" s="267"/>
    </row>
    <row r="49" spans="1:14" x14ac:dyDescent="0.25">
      <c r="A49" s="271" t="s">
        <v>596</v>
      </c>
      <c r="B49" s="285" t="s">
        <v>597</v>
      </c>
      <c r="C49" s="271" t="s">
        <v>127</v>
      </c>
      <c r="D49" s="272">
        <v>40</v>
      </c>
      <c r="E49" s="294"/>
      <c r="F49" s="272">
        <f t="shared" si="4"/>
        <v>0</v>
      </c>
      <c r="G49" s="294"/>
      <c r="H49" s="272">
        <f t="shared" si="5"/>
        <v>0</v>
      </c>
      <c r="I49" s="272">
        <f t="shared" si="6"/>
        <v>0</v>
      </c>
      <c r="J49" s="291">
        <f t="shared" si="7"/>
        <v>0</v>
      </c>
      <c r="K49" s="272"/>
      <c r="L49" s="272"/>
      <c r="M49" s="267"/>
      <c r="N49" s="267"/>
    </row>
    <row r="50" spans="1:14" x14ac:dyDescent="0.25">
      <c r="A50" s="281" t="s">
        <v>471</v>
      </c>
      <c r="B50" s="282" t="s">
        <v>598</v>
      </c>
      <c r="C50" s="281" t="s">
        <v>471</v>
      </c>
      <c r="D50" s="283"/>
      <c r="E50" s="292"/>
      <c r="F50" s="283"/>
      <c r="G50" s="292"/>
      <c r="H50" s="283"/>
      <c r="I50" s="283"/>
      <c r="J50" s="283"/>
      <c r="K50" s="283"/>
      <c r="L50" s="283"/>
      <c r="M50" s="267"/>
      <c r="N50" s="267"/>
    </row>
    <row r="51" spans="1:14" x14ac:dyDescent="0.25">
      <c r="A51" s="271" t="s">
        <v>599</v>
      </c>
      <c r="B51" s="285" t="s">
        <v>600</v>
      </c>
      <c r="C51" s="271" t="s">
        <v>127</v>
      </c>
      <c r="D51" s="272">
        <v>25</v>
      </c>
      <c r="E51" s="294"/>
      <c r="F51" s="272">
        <f>D51*E51</f>
        <v>0</v>
      </c>
      <c r="G51" s="294"/>
      <c r="H51" s="272">
        <f>D51*G51</f>
        <v>0</v>
      </c>
      <c r="I51" s="272">
        <f t="shared" si="6"/>
        <v>0</v>
      </c>
      <c r="J51" s="291">
        <f>I51</f>
        <v>0</v>
      </c>
      <c r="K51" s="272"/>
      <c r="L51" s="272"/>
      <c r="M51" s="267"/>
      <c r="N51" s="267"/>
    </row>
    <row r="52" spans="1:14" x14ac:dyDescent="0.25">
      <c r="A52" s="271" t="s">
        <v>601</v>
      </c>
      <c r="B52" s="285" t="s">
        <v>602</v>
      </c>
      <c r="C52" s="271" t="s">
        <v>127</v>
      </c>
      <c r="D52" s="272">
        <v>26</v>
      </c>
      <c r="E52" s="294"/>
      <c r="F52" s="272">
        <f>D52*E52</f>
        <v>0</v>
      </c>
      <c r="G52" s="294"/>
      <c r="H52" s="272">
        <f>D52*G52</f>
        <v>0</v>
      </c>
      <c r="I52" s="272">
        <f t="shared" si="6"/>
        <v>0</v>
      </c>
      <c r="J52" s="291">
        <f>I52</f>
        <v>0</v>
      </c>
      <c r="K52" s="272"/>
      <c r="L52" s="272"/>
      <c r="M52" s="267"/>
      <c r="N52" s="267"/>
    </row>
    <row r="53" spans="1:14" x14ac:dyDescent="0.25">
      <c r="A53" s="281" t="s">
        <v>471</v>
      </c>
      <c r="B53" s="282" t="s">
        <v>603</v>
      </c>
      <c r="C53" s="281" t="s">
        <v>471</v>
      </c>
      <c r="D53" s="283"/>
      <c r="E53" s="292"/>
      <c r="F53" s="283"/>
      <c r="G53" s="292"/>
      <c r="H53" s="283"/>
      <c r="I53" s="283"/>
      <c r="J53" s="283"/>
      <c r="K53" s="283"/>
      <c r="L53" s="283"/>
      <c r="M53" s="267"/>
      <c r="N53" s="267"/>
    </row>
    <row r="54" spans="1:14" x14ac:dyDescent="0.25">
      <c r="A54" s="271" t="s">
        <v>604</v>
      </c>
      <c r="B54" s="285" t="s">
        <v>605</v>
      </c>
      <c r="C54" s="271" t="s">
        <v>816</v>
      </c>
      <c r="D54" s="272">
        <v>12</v>
      </c>
      <c r="E54" s="294"/>
      <c r="F54" s="272">
        <f>D54*E54</f>
        <v>0</v>
      </c>
      <c r="G54" s="294"/>
      <c r="H54" s="272">
        <f>D54*G54</f>
        <v>0</v>
      </c>
      <c r="I54" s="272">
        <f>F54+H54</f>
        <v>0</v>
      </c>
      <c r="J54" s="291">
        <f>I54</f>
        <v>0</v>
      </c>
      <c r="K54" s="272"/>
      <c r="L54" s="272"/>
      <c r="M54" s="267"/>
      <c r="N54" s="267"/>
    </row>
    <row r="55" spans="1:14" x14ac:dyDescent="0.25">
      <c r="A55" s="271" t="s">
        <v>606</v>
      </c>
      <c r="B55" s="285" t="s">
        <v>607</v>
      </c>
      <c r="C55" s="271" t="s">
        <v>816</v>
      </c>
      <c r="D55" s="272">
        <v>2</v>
      </c>
      <c r="E55" s="294"/>
      <c r="F55" s="272">
        <f>D55*E55</f>
        <v>0</v>
      </c>
      <c r="G55" s="294"/>
      <c r="H55" s="272">
        <f>D55*G55</f>
        <v>0</v>
      </c>
      <c r="I55" s="272">
        <f>F55+H55</f>
        <v>0</v>
      </c>
      <c r="J55" s="291">
        <f>I55</f>
        <v>0</v>
      </c>
      <c r="K55" s="272"/>
      <c r="L55" s="272"/>
      <c r="M55" s="267"/>
      <c r="N55" s="267"/>
    </row>
    <row r="56" spans="1:14" x14ac:dyDescent="0.25">
      <c r="A56" s="281" t="s">
        <v>471</v>
      </c>
      <c r="B56" s="282" t="s">
        <v>608</v>
      </c>
      <c r="C56" s="281" t="s">
        <v>471</v>
      </c>
      <c r="D56" s="283"/>
      <c r="E56" s="292"/>
      <c r="F56" s="283"/>
      <c r="G56" s="292"/>
      <c r="H56" s="283"/>
      <c r="I56" s="283"/>
      <c r="J56" s="283"/>
      <c r="K56" s="283"/>
      <c r="L56" s="283"/>
      <c r="M56" s="267"/>
      <c r="N56" s="267"/>
    </row>
    <row r="57" spans="1:14" x14ac:dyDescent="0.25">
      <c r="A57" s="271" t="s">
        <v>609</v>
      </c>
      <c r="B57" s="285" t="s">
        <v>610</v>
      </c>
      <c r="C57" s="271" t="s">
        <v>817</v>
      </c>
      <c r="D57" s="272">
        <v>4</v>
      </c>
      <c r="E57" s="294"/>
      <c r="F57" s="272">
        <f>D57*E57</f>
        <v>0</v>
      </c>
      <c r="G57" s="294"/>
      <c r="H57" s="272">
        <f>D57*G57</f>
        <v>0</v>
      </c>
      <c r="I57" s="272">
        <f>F57+H57</f>
        <v>0</v>
      </c>
      <c r="J57" s="291">
        <f>I57</f>
        <v>0</v>
      </c>
      <c r="K57" s="272"/>
      <c r="L57" s="272"/>
      <c r="M57" s="267"/>
      <c r="N57" s="267"/>
    </row>
    <row r="58" spans="1:14" x14ac:dyDescent="0.25">
      <c r="A58" s="271" t="s">
        <v>611</v>
      </c>
      <c r="B58" s="285" t="s">
        <v>612</v>
      </c>
      <c r="C58" s="271" t="s">
        <v>817</v>
      </c>
      <c r="D58" s="272">
        <v>1</v>
      </c>
      <c r="E58" s="294"/>
      <c r="F58" s="272">
        <f>D58*E58</f>
        <v>0</v>
      </c>
      <c r="G58" s="294"/>
      <c r="H58" s="272">
        <f>D58*G58</f>
        <v>0</v>
      </c>
      <c r="I58" s="272">
        <f>F58+H58</f>
        <v>0</v>
      </c>
      <c r="J58" s="291">
        <f>I58</f>
        <v>0</v>
      </c>
      <c r="K58" s="272"/>
      <c r="L58" s="272"/>
      <c r="M58" s="267"/>
      <c r="N58" s="267"/>
    </row>
    <row r="59" spans="1:14" x14ac:dyDescent="0.25">
      <c r="A59" s="281" t="s">
        <v>471</v>
      </c>
      <c r="B59" s="282" t="s">
        <v>613</v>
      </c>
      <c r="C59" s="281" t="s">
        <v>471</v>
      </c>
      <c r="D59" s="283"/>
      <c r="E59" s="292"/>
      <c r="F59" s="283"/>
      <c r="G59" s="292"/>
      <c r="H59" s="283"/>
      <c r="I59" s="283"/>
      <c r="J59" s="283"/>
      <c r="K59" s="283"/>
      <c r="L59" s="283"/>
      <c r="M59" s="267"/>
      <c r="N59" s="267"/>
    </row>
    <row r="60" spans="1:14" x14ac:dyDescent="0.25">
      <c r="A60" s="271" t="s">
        <v>614</v>
      </c>
      <c r="B60" s="285" t="s">
        <v>615</v>
      </c>
      <c r="C60" s="271" t="s">
        <v>105</v>
      </c>
      <c r="D60" s="272">
        <v>6</v>
      </c>
      <c r="E60" s="294"/>
      <c r="F60" s="272">
        <f t="shared" ref="F60:F65" si="8">D60*E60</f>
        <v>0</v>
      </c>
      <c r="G60" s="294"/>
      <c r="H60" s="272">
        <f t="shared" ref="H60:H65" si="9">D60*G60</f>
        <v>0</v>
      </c>
      <c r="I60" s="272">
        <f t="shared" ref="I60:I65" si="10">F60+H60</f>
        <v>0</v>
      </c>
      <c r="J60" s="291">
        <f>I60</f>
        <v>0</v>
      </c>
      <c r="K60" s="272"/>
      <c r="L60" s="272"/>
      <c r="M60" s="267"/>
      <c r="N60" s="267"/>
    </row>
    <row r="61" spans="1:14" x14ac:dyDescent="0.25">
      <c r="A61" s="271" t="s">
        <v>616</v>
      </c>
      <c r="B61" s="285" t="s">
        <v>617</v>
      </c>
      <c r="C61" s="271" t="s">
        <v>816</v>
      </c>
      <c r="D61" s="272">
        <v>16</v>
      </c>
      <c r="E61" s="294"/>
      <c r="F61" s="272">
        <f t="shared" si="8"/>
        <v>0</v>
      </c>
      <c r="G61" s="294"/>
      <c r="H61" s="272">
        <f t="shared" si="9"/>
        <v>0</v>
      </c>
      <c r="I61" s="272">
        <f t="shared" si="10"/>
        <v>0</v>
      </c>
      <c r="J61" s="291">
        <f t="shared" ref="J61:J70" si="11">I61</f>
        <v>0</v>
      </c>
      <c r="K61" s="272"/>
      <c r="L61" s="272"/>
      <c r="M61" s="267"/>
      <c r="N61" s="267"/>
    </row>
    <row r="62" spans="1:14" x14ac:dyDescent="0.25">
      <c r="A62" s="271" t="s">
        <v>618</v>
      </c>
      <c r="B62" s="285" t="s">
        <v>619</v>
      </c>
      <c r="C62" s="271" t="s">
        <v>816</v>
      </c>
      <c r="D62" s="272">
        <v>4</v>
      </c>
      <c r="E62" s="294"/>
      <c r="F62" s="272">
        <f t="shared" si="8"/>
        <v>0</v>
      </c>
      <c r="G62" s="294"/>
      <c r="H62" s="272">
        <f t="shared" si="9"/>
        <v>0</v>
      </c>
      <c r="I62" s="272">
        <f t="shared" si="10"/>
        <v>0</v>
      </c>
      <c r="J62" s="291">
        <f t="shared" si="11"/>
        <v>0</v>
      </c>
      <c r="K62" s="272"/>
      <c r="L62" s="272"/>
      <c r="M62" s="267"/>
      <c r="N62" s="267"/>
    </row>
    <row r="63" spans="1:14" x14ac:dyDescent="0.25">
      <c r="A63" s="271" t="s">
        <v>620</v>
      </c>
      <c r="B63" s="285" t="s">
        <v>621</v>
      </c>
      <c r="C63" s="271" t="s">
        <v>816</v>
      </c>
      <c r="D63" s="272">
        <v>1</v>
      </c>
      <c r="E63" s="294"/>
      <c r="F63" s="272">
        <f t="shared" si="8"/>
        <v>0</v>
      </c>
      <c r="G63" s="294"/>
      <c r="H63" s="272">
        <f t="shared" si="9"/>
        <v>0</v>
      </c>
      <c r="I63" s="272">
        <f t="shared" si="10"/>
        <v>0</v>
      </c>
      <c r="J63" s="291">
        <f t="shared" si="11"/>
        <v>0</v>
      </c>
      <c r="K63" s="272"/>
      <c r="L63" s="272"/>
      <c r="M63" s="267"/>
      <c r="N63" s="267"/>
    </row>
    <row r="64" spans="1:14" x14ac:dyDescent="0.25">
      <c r="A64" s="271" t="s">
        <v>622</v>
      </c>
      <c r="B64" s="285" t="s">
        <v>623</v>
      </c>
      <c r="C64" s="271" t="s">
        <v>816</v>
      </c>
      <c r="D64" s="272">
        <v>1</v>
      </c>
      <c r="E64" s="294"/>
      <c r="F64" s="272">
        <f t="shared" si="8"/>
        <v>0</v>
      </c>
      <c r="G64" s="294"/>
      <c r="H64" s="272">
        <f t="shared" si="9"/>
        <v>0</v>
      </c>
      <c r="I64" s="272">
        <f t="shared" si="10"/>
        <v>0</v>
      </c>
      <c r="J64" s="291">
        <f t="shared" si="11"/>
        <v>0</v>
      </c>
      <c r="K64" s="272"/>
      <c r="L64" s="272"/>
      <c r="M64" s="267"/>
      <c r="N64" s="267"/>
    </row>
    <row r="65" spans="1:14" x14ac:dyDescent="0.25">
      <c r="A65" s="271" t="s">
        <v>624</v>
      </c>
      <c r="B65" s="285" t="s">
        <v>625</v>
      </c>
      <c r="C65" s="271" t="s">
        <v>816</v>
      </c>
      <c r="D65" s="272">
        <v>1</v>
      </c>
      <c r="E65" s="294"/>
      <c r="F65" s="272">
        <f t="shared" si="8"/>
        <v>0</v>
      </c>
      <c r="G65" s="294"/>
      <c r="H65" s="272">
        <f t="shared" si="9"/>
        <v>0</v>
      </c>
      <c r="I65" s="272">
        <f t="shared" si="10"/>
        <v>0</v>
      </c>
      <c r="J65" s="291">
        <f t="shared" si="11"/>
        <v>0</v>
      </c>
      <c r="K65" s="272"/>
      <c r="L65" s="272"/>
      <c r="M65" s="267"/>
      <c r="N65" s="267"/>
    </row>
    <row r="66" spans="1:14" x14ac:dyDescent="0.25">
      <c r="A66" s="281" t="s">
        <v>471</v>
      </c>
      <c r="B66" s="282" t="s">
        <v>626</v>
      </c>
      <c r="C66" s="281" t="s">
        <v>471</v>
      </c>
      <c r="D66" s="283"/>
      <c r="E66" s="292"/>
      <c r="F66" s="283"/>
      <c r="G66" s="292"/>
      <c r="H66" s="283"/>
      <c r="I66" s="283"/>
      <c r="J66" s="283"/>
      <c r="K66" s="283"/>
      <c r="L66" s="283"/>
      <c r="M66" s="267"/>
      <c r="N66" s="267"/>
    </row>
    <row r="67" spans="1:14" x14ac:dyDescent="0.25">
      <c r="A67" s="271" t="s">
        <v>627</v>
      </c>
      <c r="B67" s="285" t="s">
        <v>628</v>
      </c>
      <c r="C67" s="271" t="s">
        <v>105</v>
      </c>
      <c r="D67" s="272">
        <v>8</v>
      </c>
      <c r="E67" s="294"/>
      <c r="F67" s="272">
        <f>D67*E67</f>
        <v>0</v>
      </c>
      <c r="G67" s="294"/>
      <c r="H67" s="272">
        <f>D67*G67</f>
        <v>0</v>
      </c>
      <c r="I67" s="272">
        <f>F67+H67</f>
        <v>0</v>
      </c>
      <c r="J67" s="291">
        <f t="shared" si="11"/>
        <v>0</v>
      </c>
      <c r="K67" s="272"/>
      <c r="L67" s="272"/>
      <c r="M67" s="267"/>
      <c r="N67" s="267"/>
    </row>
    <row r="68" spans="1:14" x14ac:dyDescent="0.25">
      <c r="A68" s="271" t="s">
        <v>629</v>
      </c>
      <c r="B68" s="285" t="s">
        <v>630</v>
      </c>
      <c r="C68" s="271" t="s">
        <v>105</v>
      </c>
      <c r="D68" s="272">
        <v>4</v>
      </c>
      <c r="E68" s="294"/>
      <c r="F68" s="272">
        <f>D68*E68</f>
        <v>0</v>
      </c>
      <c r="G68" s="294"/>
      <c r="H68" s="272">
        <f>D68*G68</f>
        <v>0</v>
      </c>
      <c r="I68" s="272">
        <f>F68+H68</f>
        <v>0</v>
      </c>
      <c r="J68" s="291">
        <f t="shared" si="11"/>
        <v>0</v>
      </c>
      <c r="K68" s="272"/>
      <c r="L68" s="272"/>
      <c r="M68" s="267"/>
      <c r="N68" s="267"/>
    </row>
    <row r="69" spans="1:14" x14ac:dyDescent="0.25">
      <c r="A69" s="271" t="s">
        <v>631</v>
      </c>
      <c r="B69" s="285" t="s">
        <v>632</v>
      </c>
      <c r="C69" s="271" t="s">
        <v>816</v>
      </c>
      <c r="D69" s="272">
        <v>3</v>
      </c>
      <c r="E69" s="294"/>
      <c r="F69" s="272">
        <f>D69*E69</f>
        <v>0</v>
      </c>
      <c r="G69" s="294"/>
      <c r="H69" s="272">
        <f>D69*G69</f>
        <v>0</v>
      </c>
      <c r="I69" s="272">
        <f>F69+H69</f>
        <v>0</v>
      </c>
      <c r="J69" s="291">
        <f t="shared" si="11"/>
        <v>0</v>
      </c>
      <c r="K69" s="272"/>
      <c r="L69" s="272"/>
      <c r="M69" s="267"/>
      <c r="N69" s="267"/>
    </row>
    <row r="70" spans="1:14" x14ac:dyDescent="0.25">
      <c r="A70" s="271" t="s">
        <v>633</v>
      </c>
      <c r="B70" s="285" t="s">
        <v>634</v>
      </c>
      <c r="C70" s="271" t="s">
        <v>816</v>
      </c>
      <c r="D70" s="272">
        <v>9</v>
      </c>
      <c r="E70" s="294"/>
      <c r="F70" s="272">
        <f>D70*E70</f>
        <v>0</v>
      </c>
      <c r="G70" s="294"/>
      <c r="H70" s="272">
        <f>D70*G70</f>
        <v>0</v>
      </c>
      <c r="I70" s="272">
        <f>F70+H70</f>
        <v>0</v>
      </c>
      <c r="J70" s="291">
        <f t="shared" si="11"/>
        <v>0</v>
      </c>
      <c r="K70" s="272"/>
      <c r="L70" s="272"/>
      <c r="M70" s="267"/>
      <c r="N70" s="267"/>
    </row>
    <row r="71" spans="1:14" x14ac:dyDescent="0.25">
      <c r="A71" s="281" t="s">
        <v>471</v>
      </c>
      <c r="B71" s="282" t="s">
        <v>635</v>
      </c>
      <c r="C71" s="281" t="s">
        <v>471</v>
      </c>
      <c r="D71" s="283"/>
      <c r="E71" s="292"/>
      <c r="F71" s="283"/>
      <c r="G71" s="292"/>
      <c r="H71" s="283"/>
      <c r="I71" s="283"/>
      <c r="J71" s="283"/>
      <c r="K71" s="283"/>
      <c r="L71" s="283"/>
      <c r="M71" s="267"/>
      <c r="N71" s="267"/>
    </row>
    <row r="72" spans="1:14" x14ac:dyDescent="0.25">
      <c r="A72" s="271" t="s">
        <v>636</v>
      </c>
      <c r="B72" s="285" t="s">
        <v>637</v>
      </c>
      <c r="C72" s="271" t="s">
        <v>105</v>
      </c>
      <c r="D72" s="272">
        <v>6</v>
      </c>
      <c r="E72" s="294"/>
      <c r="F72" s="272">
        <f>D72*E72</f>
        <v>0</v>
      </c>
      <c r="G72" s="294"/>
      <c r="H72" s="272">
        <f>D72*G72</f>
        <v>0</v>
      </c>
      <c r="I72" s="272">
        <f>F72+H72</f>
        <v>0</v>
      </c>
      <c r="J72" s="291">
        <f t="shared" ref="J72" si="12">I72</f>
        <v>0</v>
      </c>
      <c r="K72" s="272"/>
      <c r="L72" s="272"/>
      <c r="M72" s="267"/>
      <c r="N72" s="267"/>
    </row>
    <row r="73" spans="1:14" x14ac:dyDescent="0.25">
      <c r="A73" s="286" t="s">
        <v>471</v>
      </c>
      <c r="B73" s="287" t="s">
        <v>638</v>
      </c>
      <c r="C73" s="286" t="s">
        <v>471</v>
      </c>
      <c r="D73" s="288"/>
      <c r="E73" s="295"/>
      <c r="F73" s="288"/>
      <c r="G73" s="295"/>
      <c r="H73" s="288"/>
      <c r="I73" s="288"/>
      <c r="J73" s="288"/>
      <c r="K73" s="288"/>
      <c r="L73" s="288"/>
      <c r="M73" s="267"/>
      <c r="N73" s="267"/>
    </row>
    <row r="74" spans="1:14" x14ac:dyDescent="0.25">
      <c r="A74" s="271" t="s">
        <v>639</v>
      </c>
      <c r="B74" s="285" t="s">
        <v>640</v>
      </c>
      <c r="C74" s="271" t="s">
        <v>105</v>
      </c>
      <c r="D74" s="272">
        <v>6</v>
      </c>
      <c r="E74" s="294"/>
      <c r="F74" s="272">
        <f>D74*E74</f>
        <v>0</v>
      </c>
      <c r="G74" s="294"/>
      <c r="H74" s="272">
        <f>D74*G74</f>
        <v>0</v>
      </c>
      <c r="I74" s="272">
        <f>F74+H74</f>
        <v>0</v>
      </c>
      <c r="J74" s="291">
        <f t="shared" ref="J74:J76" si="13">I74</f>
        <v>0</v>
      </c>
      <c r="K74" s="272"/>
      <c r="L74" s="272"/>
      <c r="M74" s="267"/>
      <c r="N74" s="267"/>
    </row>
    <row r="75" spans="1:14" x14ac:dyDescent="0.25">
      <c r="A75" s="271" t="s">
        <v>641</v>
      </c>
      <c r="B75" s="285" t="s">
        <v>642</v>
      </c>
      <c r="C75" s="271" t="s">
        <v>105</v>
      </c>
      <c r="D75" s="272">
        <v>2</v>
      </c>
      <c r="E75" s="294"/>
      <c r="F75" s="272">
        <f>D75*E75</f>
        <v>0</v>
      </c>
      <c r="G75" s="294"/>
      <c r="H75" s="272">
        <f>D75*G75</f>
        <v>0</v>
      </c>
      <c r="I75" s="272">
        <f>F75+H75</f>
        <v>0</v>
      </c>
      <c r="J75" s="291">
        <f t="shared" si="13"/>
        <v>0</v>
      </c>
      <c r="K75" s="272"/>
      <c r="L75" s="272"/>
      <c r="M75" s="267"/>
      <c r="N75" s="267"/>
    </row>
    <row r="76" spans="1:14" x14ac:dyDescent="0.25">
      <c r="A76" s="271" t="s">
        <v>643</v>
      </c>
      <c r="B76" s="285" t="s">
        <v>644</v>
      </c>
      <c r="C76" s="271" t="s">
        <v>105</v>
      </c>
      <c r="D76" s="272">
        <v>12</v>
      </c>
      <c r="E76" s="294"/>
      <c r="F76" s="272">
        <f>D76*E76</f>
        <v>0</v>
      </c>
      <c r="G76" s="294"/>
      <c r="H76" s="272">
        <f>D76*G76</f>
        <v>0</v>
      </c>
      <c r="I76" s="272">
        <f>F76+H76</f>
        <v>0</v>
      </c>
      <c r="J76" s="291">
        <f t="shared" si="13"/>
        <v>0</v>
      </c>
      <c r="K76" s="272"/>
      <c r="L76" s="272"/>
      <c r="M76" s="267"/>
      <c r="N76" s="267"/>
    </row>
    <row r="77" spans="1:14" x14ac:dyDescent="0.25">
      <c r="A77" s="281" t="s">
        <v>471</v>
      </c>
      <c r="B77" s="282" t="s">
        <v>645</v>
      </c>
      <c r="C77" s="281" t="s">
        <v>471</v>
      </c>
      <c r="D77" s="283"/>
      <c r="E77" s="292"/>
      <c r="F77" s="283"/>
      <c r="G77" s="292"/>
      <c r="H77" s="283"/>
      <c r="I77" s="283"/>
      <c r="J77" s="283"/>
      <c r="K77" s="283"/>
      <c r="L77" s="283"/>
      <c r="M77" s="267"/>
      <c r="N77" s="267"/>
    </row>
    <row r="78" spans="1:14" x14ac:dyDescent="0.25">
      <c r="A78" s="271" t="s">
        <v>646</v>
      </c>
      <c r="B78" s="285" t="s">
        <v>647</v>
      </c>
      <c r="C78" s="271" t="s">
        <v>105</v>
      </c>
      <c r="D78" s="272">
        <v>6</v>
      </c>
      <c r="E78" s="294"/>
      <c r="F78" s="272">
        <f>D78*E78</f>
        <v>0</v>
      </c>
      <c r="G78" s="294"/>
      <c r="H78" s="272">
        <f>D78*G78</f>
        <v>0</v>
      </c>
      <c r="I78" s="272">
        <f>F78+H78</f>
        <v>0</v>
      </c>
      <c r="J78" s="291">
        <f t="shared" ref="J78" si="14">I78</f>
        <v>0</v>
      </c>
      <c r="K78" s="272"/>
      <c r="L78" s="272"/>
      <c r="M78" s="267"/>
      <c r="N78" s="267"/>
    </row>
    <row r="79" spans="1:14" x14ac:dyDescent="0.25">
      <c r="A79" s="281" t="s">
        <v>471</v>
      </c>
      <c r="B79" s="282" t="s">
        <v>648</v>
      </c>
      <c r="C79" s="281" t="s">
        <v>471</v>
      </c>
      <c r="D79" s="283"/>
      <c r="E79" s="292"/>
      <c r="F79" s="283"/>
      <c r="G79" s="292"/>
      <c r="H79" s="283"/>
      <c r="I79" s="283"/>
      <c r="J79" s="283"/>
      <c r="K79" s="283"/>
      <c r="L79" s="283"/>
      <c r="M79" s="267"/>
      <c r="N79" s="267"/>
    </row>
    <row r="80" spans="1:14" x14ac:dyDescent="0.25">
      <c r="A80" s="281" t="s">
        <v>471</v>
      </c>
      <c r="B80" s="282" t="s">
        <v>649</v>
      </c>
      <c r="C80" s="281" t="s">
        <v>471</v>
      </c>
      <c r="D80" s="283"/>
      <c r="E80" s="292"/>
      <c r="F80" s="283"/>
      <c r="G80" s="292"/>
      <c r="H80" s="283"/>
      <c r="I80" s="283"/>
      <c r="J80" s="283"/>
      <c r="K80" s="283"/>
      <c r="L80" s="283"/>
      <c r="M80" s="267"/>
      <c r="N80" s="267"/>
    </row>
    <row r="81" spans="1:14" x14ac:dyDescent="0.25">
      <c r="A81" s="281" t="s">
        <v>471</v>
      </c>
      <c r="B81" s="282" t="s">
        <v>650</v>
      </c>
      <c r="C81" s="281" t="s">
        <v>471</v>
      </c>
      <c r="D81" s="283"/>
      <c r="E81" s="292"/>
      <c r="F81" s="283"/>
      <c r="G81" s="292"/>
      <c r="H81" s="283"/>
      <c r="I81" s="283"/>
      <c r="J81" s="283"/>
      <c r="K81" s="283"/>
      <c r="L81" s="283"/>
      <c r="M81" s="267"/>
      <c r="N81" s="267"/>
    </row>
    <row r="82" spans="1:14" x14ac:dyDescent="0.25">
      <c r="A82" s="271" t="s">
        <v>651</v>
      </c>
      <c r="B82" s="285" t="s">
        <v>652</v>
      </c>
      <c r="C82" s="271" t="s">
        <v>471</v>
      </c>
      <c r="D82" s="272"/>
      <c r="E82" s="294"/>
      <c r="F82" s="272">
        <f>O1+'EL-Parametry'!B33/100*F48+'EL-Parametry'!B34/100*F49+'EL-Parametry'!B34/100*F51+'EL-Parametry'!B34/100*F52+'EL-Parametry'!B34/100*F54+'EL-Parametry'!B34/100*F55+'EL-Parametry'!B33/100*F57+'EL-Parametry'!B33/100*F58+'EL-Parametry'!B34/100*F60+'EL-Parametry'!B34/100*F61+'EL-Parametry'!B34/100*F62+'EL-Parametry'!B34/100*F63+'EL-Parametry'!B34/100*F64+'EL-Parametry'!B34/100*F65+'EL-Parametry'!B34/100*F67+'EL-Parametry'!B34/100*F68+'EL-Parametry'!B34/100*F69+'EL-Parametry'!B34/100*F70+'EL-Parametry'!B34/100*F72+'EL-Parametry'!B33/100*F74+'EL-Parametry'!B33/100*F75+'EL-Parametry'!B33/100*F76+'EL-Parametry'!B33/100*F78</f>
        <v>0</v>
      </c>
      <c r="G82" s="294"/>
      <c r="H82" s="272"/>
      <c r="I82" s="272">
        <f>F82+H82</f>
        <v>0</v>
      </c>
      <c r="J82" s="291">
        <f t="shared" ref="J82" si="15">I82</f>
        <v>0</v>
      </c>
      <c r="K82" s="272"/>
      <c r="L82" s="272"/>
      <c r="M82" s="267"/>
      <c r="N82" s="267"/>
    </row>
    <row r="83" spans="1:14" x14ac:dyDescent="0.25">
      <c r="A83" s="275" t="s">
        <v>471</v>
      </c>
      <c r="B83" s="284" t="s">
        <v>818</v>
      </c>
      <c r="C83" s="275" t="s">
        <v>471</v>
      </c>
      <c r="D83" s="276"/>
      <c r="E83" s="293"/>
      <c r="F83" s="276">
        <f>SUM(F9:F82)</f>
        <v>0</v>
      </c>
      <c r="G83" s="293"/>
      <c r="H83" s="276">
        <f>SUM(H9:H82)</f>
        <v>0</v>
      </c>
      <c r="I83" s="276">
        <f>SUM(I9:I82)</f>
        <v>0</v>
      </c>
      <c r="J83" s="276">
        <f>SUM(J9:J82)</f>
        <v>0</v>
      </c>
      <c r="K83" s="276">
        <f>SUM(K9:K82)</f>
        <v>0</v>
      </c>
      <c r="L83" s="276">
        <f>SUM(L9:L82)</f>
        <v>0</v>
      </c>
      <c r="M83" s="267"/>
      <c r="N83" s="267"/>
    </row>
    <row r="84" spans="1:14" x14ac:dyDescent="0.25">
      <c r="A84" s="275" t="s">
        <v>471</v>
      </c>
      <c r="B84" s="284" t="s">
        <v>653</v>
      </c>
      <c r="C84" s="275" t="s">
        <v>471</v>
      </c>
      <c r="D84" s="276"/>
      <c r="E84" s="293"/>
      <c r="F84" s="276"/>
      <c r="G84" s="293"/>
      <c r="H84" s="276"/>
      <c r="I84" s="276"/>
      <c r="J84" s="276"/>
      <c r="K84" s="276"/>
      <c r="L84" s="276"/>
      <c r="M84" s="267"/>
      <c r="N84" s="267"/>
    </row>
    <row r="85" spans="1:14" x14ac:dyDescent="0.25">
      <c r="A85" s="281" t="s">
        <v>471</v>
      </c>
      <c r="B85" s="282" t="s">
        <v>654</v>
      </c>
      <c r="C85" s="281" t="s">
        <v>471</v>
      </c>
      <c r="D85" s="283"/>
      <c r="E85" s="292"/>
      <c r="F85" s="283"/>
      <c r="G85" s="292"/>
      <c r="H85" s="283"/>
      <c r="I85" s="283"/>
      <c r="J85" s="283"/>
      <c r="K85" s="283"/>
      <c r="L85" s="283"/>
      <c r="M85" s="267"/>
      <c r="N85" s="267"/>
    </row>
    <row r="86" spans="1:14" x14ac:dyDescent="0.25">
      <c r="A86" s="271" t="s">
        <v>655</v>
      </c>
      <c r="B86" s="285" t="s">
        <v>656</v>
      </c>
      <c r="C86" s="271" t="s">
        <v>657</v>
      </c>
      <c r="D86" s="272">
        <v>50</v>
      </c>
      <c r="E86" s="294"/>
      <c r="F86" s="272">
        <f>D86*E86</f>
        <v>0</v>
      </c>
      <c r="G86" s="294"/>
      <c r="H86" s="272">
        <f>D86*G86</f>
        <v>0</v>
      </c>
      <c r="I86" s="272">
        <f>F86+H86</f>
        <v>0</v>
      </c>
      <c r="J86" s="291">
        <f t="shared" ref="J86" si="16">I86</f>
        <v>0</v>
      </c>
      <c r="K86" s="272"/>
      <c r="L86" s="272"/>
      <c r="M86" s="267"/>
      <c r="N86" s="267"/>
    </row>
    <row r="87" spans="1:14" x14ac:dyDescent="0.25">
      <c r="A87" s="281" t="s">
        <v>471</v>
      </c>
      <c r="B87" s="282" t="s">
        <v>658</v>
      </c>
      <c r="C87" s="281" t="s">
        <v>471</v>
      </c>
      <c r="D87" s="283"/>
      <c r="E87" s="292"/>
      <c r="F87" s="283"/>
      <c r="G87" s="292"/>
      <c r="H87" s="283"/>
      <c r="I87" s="283"/>
      <c r="J87" s="283"/>
      <c r="K87" s="283"/>
      <c r="L87" s="283"/>
      <c r="M87" s="267"/>
      <c r="N87" s="267"/>
    </row>
    <row r="88" spans="1:14" x14ac:dyDescent="0.25">
      <c r="A88" s="271" t="s">
        <v>659</v>
      </c>
      <c r="B88" s="285" t="s">
        <v>660</v>
      </c>
      <c r="C88" s="271" t="s">
        <v>105</v>
      </c>
      <c r="D88" s="272">
        <v>10</v>
      </c>
      <c r="E88" s="294"/>
      <c r="F88" s="272">
        <f>D88*E88</f>
        <v>0</v>
      </c>
      <c r="G88" s="294"/>
      <c r="H88" s="272">
        <f>D88*G88</f>
        <v>0</v>
      </c>
      <c r="I88" s="272">
        <f>F88+H88</f>
        <v>0</v>
      </c>
      <c r="J88" s="291">
        <f t="shared" ref="J88" si="17">I88</f>
        <v>0</v>
      </c>
      <c r="K88" s="272"/>
      <c r="L88" s="272"/>
      <c r="M88" s="267"/>
      <c r="N88" s="267"/>
    </row>
    <row r="89" spans="1:14" x14ac:dyDescent="0.25">
      <c r="A89" s="281" t="s">
        <v>471</v>
      </c>
      <c r="B89" s="282" t="s">
        <v>661</v>
      </c>
      <c r="C89" s="281" t="s">
        <v>471</v>
      </c>
      <c r="D89" s="283"/>
      <c r="E89" s="292"/>
      <c r="F89" s="283"/>
      <c r="G89" s="292"/>
      <c r="H89" s="283"/>
      <c r="I89" s="283"/>
      <c r="J89" s="283"/>
      <c r="K89" s="283"/>
      <c r="L89" s="283"/>
      <c r="M89" s="267"/>
      <c r="N89" s="267"/>
    </row>
    <row r="90" spans="1:14" x14ac:dyDescent="0.25">
      <c r="A90" s="271" t="s">
        <v>662</v>
      </c>
      <c r="B90" s="285" t="s">
        <v>663</v>
      </c>
      <c r="C90" s="271" t="s">
        <v>105</v>
      </c>
      <c r="D90" s="272">
        <v>5</v>
      </c>
      <c r="E90" s="294"/>
      <c r="F90" s="272">
        <f>D90*E90</f>
        <v>0</v>
      </c>
      <c r="G90" s="294"/>
      <c r="H90" s="272">
        <f>D90*G90</f>
        <v>0</v>
      </c>
      <c r="I90" s="272">
        <f>F90+H90</f>
        <v>0</v>
      </c>
      <c r="J90" s="291">
        <f t="shared" ref="J90" si="18">I90</f>
        <v>0</v>
      </c>
      <c r="K90" s="272"/>
      <c r="L90" s="272"/>
      <c r="M90" s="267"/>
      <c r="N90" s="267"/>
    </row>
    <row r="91" spans="1:14" x14ac:dyDescent="0.25">
      <c r="A91" s="281" t="s">
        <v>471</v>
      </c>
      <c r="B91" s="282" t="s">
        <v>664</v>
      </c>
      <c r="C91" s="281" t="s">
        <v>471</v>
      </c>
      <c r="D91" s="283"/>
      <c r="E91" s="292"/>
      <c r="F91" s="283"/>
      <c r="G91" s="292"/>
      <c r="H91" s="283"/>
      <c r="I91" s="283"/>
      <c r="J91" s="283"/>
      <c r="K91" s="283"/>
      <c r="L91" s="283"/>
      <c r="M91" s="267"/>
      <c r="N91" s="267"/>
    </row>
    <row r="92" spans="1:14" x14ac:dyDescent="0.25">
      <c r="A92" s="271" t="s">
        <v>665</v>
      </c>
      <c r="B92" s="285" t="s">
        <v>666</v>
      </c>
      <c r="C92" s="271" t="s">
        <v>816</v>
      </c>
      <c r="D92" s="272">
        <v>34</v>
      </c>
      <c r="E92" s="294"/>
      <c r="F92" s="272">
        <f>D92*E92</f>
        <v>0</v>
      </c>
      <c r="G92" s="294"/>
      <c r="H92" s="272">
        <f>D92*G92</f>
        <v>0</v>
      </c>
      <c r="I92" s="272">
        <f>F92+H92</f>
        <v>0</v>
      </c>
      <c r="J92" s="291">
        <f t="shared" ref="J92" si="19">I92</f>
        <v>0</v>
      </c>
      <c r="K92" s="272"/>
      <c r="L92" s="272"/>
      <c r="M92" s="267"/>
      <c r="N92" s="267"/>
    </row>
    <row r="93" spans="1:14" x14ac:dyDescent="0.25">
      <c r="A93" s="281" t="s">
        <v>471</v>
      </c>
      <c r="B93" s="282" t="s">
        <v>667</v>
      </c>
      <c r="C93" s="281" t="s">
        <v>471</v>
      </c>
      <c r="D93" s="283"/>
      <c r="E93" s="292"/>
      <c r="F93" s="283"/>
      <c r="G93" s="292"/>
      <c r="H93" s="283"/>
      <c r="I93" s="283"/>
      <c r="J93" s="283"/>
      <c r="K93" s="283"/>
      <c r="L93" s="283"/>
      <c r="M93" s="267"/>
      <c r="N93" s="267"/>
    </row>
    <row r="94" spans="1:14" x14ac:dyDescent="0.25">
      <c r="A94" s="271" t="s">
        <v>668</v>
      </c>
      <c r="B94" s="285" t="s">
        <v>669</v>
      </c>
      <c r="C94" s="271" t="s">
        <v>127</v>
      </c>
      <c r="D94" s="272">
        <v>10</v>
      </c>
      <c r="E94" s="294"/>
      <c r="F94" s="272">
        <f>D94*E94</f>
        <v>0</v>
      </c>
      <c r="G94" s="294"/>
      <c r="H94" s="272">
        <f>D94*G94</f>
        <v>0</v>
      </c>
      <c r="I94" s="272">
        <f>F94+H94</f>
        <v>0</v>
      </c>
      <c r="J94" s="291">
        <f t="shared" ref="J94:J95" si="20">I94</f>
        <v>0</v>
      </c>
      <c r="K94" s="272"/>
      <c r="L94" s="272"/>
      <c r="M94" s="267"/>
      <c r="N94" s="267"/>
    </row>
    <row r="95" spans="1:14" x14ac:dyDescent="0.25">
      <c r="A95" s="271" t="s">
        <v>670</v>
      </c>
      <c r="B95" s="285" t="s">
        <v>671</v>
      </c>
      <c r="C95" s="271" t="s">
        <v>127</v>
      </c>
      <c r="D95" s="272">
        <v>28</v>
      </c>
      <c r="E95" s="294"/>
      <c r="F95" s="272">
        <f>D95*E95</f>
        <v>0</v>
      </c>
      <c r="G95" s="294"/>
      <c r="H95" s="272">
        <f>D95*G95</f>
        <v>0</v>
      </c>
      <c r="I95" s="272">
        <f>F95+H95</f>
        <v>0</v>
      </c>
      <c r="J95" s="291">
        <f t="shared" si="20"/>
        <v>0</v>
      </c>
      <c r="K95" s="272"/>
      <c r="L95" s="272"/>
      <c r="M95" s="267"/>
      <c r="N95" s="267"/>
    </row>
    <row r="96" spans="1:14" x14ac:dyDescent="0.25">
      <c r="A96" s="281" t="s">
        <v>471</v>
      </c>
      <c r="B96" s="282" t="s">
        <v>672</v>
      </c>
      <c r="C96" s="281" t="s">
        <v>471</v>
      </c>
      <c r="D96" s="283"/>
      <c r="E96" s="292"/>
      <c r="F96" s="283"/>
      <c r="G96" s="292"/>
      <c r="H96" s="283"/>
      <c r="I96" s="283"/>
      <c r="J96" s="283"/>
      <c r="K96" s="283"/>
      <c r="L96" s="283"/>
      <c r="M96" s="267"/>
      <c r="N96" s="267"/>
    </row>
    <row r="97" spans="1:14" x14ac:dyDescent="0.25">
      <c r="A97" s="271" t="s">
        <v>673</v>
      </c>
      <c r="B97" s="285" t="s">
        <v>674</v>
      </c>
      <c r="C97" s="271" t="s">
        <v>816</v>
      </c>
      <c r="D97" s="272">
        <v>6</v>
      </c>
      <c r="E97" s="294"/>
      <c r="F97" s="272">
        <f>D97*E97</f>
        <v>0</v>
      </c>
      <c r="G97" s="294"/>
      <c r="H97" s="272">
        <f>D97*G97</f>
        <v>0</v>
      </c>
      <c r="I97" s="272">
        <f>F97+H97</f>
        <v>0</v>
      </c>
      <c r="J97" s="291">
        <f t="shared" ref="J97" si="21">I97</f>
        <v>0</v>
      </c>
      <c r="K97" s="272"/>
      <c r="L97" s="272"/>
      <c r="M97" s="267"/>
      <c r="N97" s="267"/>
    </row>
    <row r="98" spans="1:14" x14ac:dyDescent="0.25">
      <c r="A98" s="281" t="s">
        <v>471</v>
      </c>
      <c r="B98" s="282" t="s">
        <v>675</v>
      </c>
      <c r="C98" s="281" t="s">
        <v>471</v>
      </c>
      <c r="D98" s="283"/>
      <c r="E98" s="292"/>
      <c r="F98" s="283"/>
      <c r="G98" s="292"/>
      <c r="H98" s="283"/>
      <c r="I98" s="283"/>
      <c r="J98" s="283"/>
      <c r="K98" s="283"/>
      <c r="L98" s="283"/>
      <c r="M98" s="267"/>
      <c r="N98" s="267"/>
    </row>
    <row r="99" spans="1:14" x14ac:dyDescent="0.25">
      <c r="A99" s="271" t="s">
        <v>676</v>
      </c>
      <c r="B99" s="285" t="s">
        <v>677</v>
      </c>
      <c r="C99" s="271" t="s">
        <v>657</v>
      </c>
      <c r="D99" s="272">
        <v>3</v>
      </c>
      <c r="E99" s="294"/>
      <c r="F99" s="272">
        <f>D99*E99</f>
        <v>0</v>
      </c>
      <c r="G99" s="294"/>
      <c r="H99" s="272">
        <f>D99*G99</f>
        <v>0</v>
      </c>
      <c r="I99" s="272">
        <f>F99+H99</f>
        <v>0</v>
      </c>
      <c r="J99" s="291">
        <f t="shared" ref="J99" si="22">I99</f>
        <v>0</v>
      </c>
      <c r="K99" s="272"/>
      <c r="L99" s="272"/>
      <c r="M99" s="267"/>
      <c r="N99" s="267"/>
    </row>
    <row r="100" spans="1:14" x14ac:dyDescent="0.25">
      <c r="A100" s="281" t="s">
        <v>471</v>
      </c>
      <c r="B100" s="282" t="s">
        <v>678</v>
      </c>
      <c r="C100" s="281" t="s">
        <v>471</v>
      </c>
      <c r="D100" s="283"/>
      <c r="E100" s="292"/>
      <c r="F100" s="283"/>
      <c r="G100" s="292"/>
      <c r="H100" s="283"/>
      <c r="I100" s="283"/>
      <c r="J100" s="283"/>
      <c r="K100" s="283"/>
      <c r="L100" s="283"/>
      <c r="M100" s="267"/>
      <c r="N100" s="267"/>
    </row>
    <row r="101" spans="1:14" x14ac:dyDescent="0.25">
      <c r="A101" s="271" t="s">
        <v>679</v>
      </c>
      <c r="B101" s="285" t="s">
        <v>680</v>
      </c>
      <c r="C101" s="271" t="s">
        <v>681</v>
      </c>
      <c r="D101" s="272">
        <v>25</v>
      </c>
      <c r="E101" s="294"/>
      <c r="F101" s="272">
        <f>D101*E101</f>
        <v>0</v>
      </c>
      <c r="G101" s="294"/>
      <c r="H101" s="272">
        <f>D101*G101</f>
        <v>0</v>
      </c>
      <c r="I101" s="272">
        <f>F101+H101</f>
        <v>0</v>
      </c>
      <c r="J101" s="291">
        <f t="shared" ref="J101:J102" si="23">I101</f>
        <v>0</v>
      </c>
      <c r="K101" s="272"/>
      <c r="L101" s="272"/>
      <c r="M101" s="267"/>
      <c r="N101" s="267"/>
    </row>
    <row r="102" spans="1:14" x14ac:dyDescent="0.25">
      <c r="A102" s="271" t="s">
        <v>682</v>
      </c>
      <c r="B102" s="285" t="s">
        <v>683</v>
      </c>
      <c r="C102" s="271" t="s">
        <v>657</v>
      </c>
      <c r="D102" s="272">
        <v>3</v>
      </c>
      <c r="E102" s="294"/>
      <c r="F102" s="272">
        <f>D102*E102</f>
        <v>0</v>
      </c>
      <c r="G102" s="294"/>
      <c r="H102" s="272">
        <f>D102*G102</f>
        <v>0</v>
      </c>
      <c r="I102" s="272">
        <f>F102+H102</f>
        <v>0</v>
      </c>
      <c r="J102" s="291">
        <f t="shared" si="23"/>
        <v>0</v>
      </c>
      <c r="K102" s="272"/>
      <c r="L102" s="272"/>
      <c r="M102" s="267"/>
      <c r="N102" s="267"/>
    </row>
    <row r="103" spans="1:14" x14ac:dyDescent="0.25">
      <c r="A103" s="281" t="s">
        <v>471</v>
      </c>
      <c r="B103" s="282" t="s">
        <v>684</v>
      </c>
      <c r="C103" s="281" t="s">
        <v>471</v>
      </c>
      <c r="D103" s="283"/>
      <c r="E103" s="292"/>
      <c r="F103" s="283"/>
      <c r="G103" s="292"/>
      <c r="H103" s="283"/>
      <c r="I103" s="283"/>
      <c r="J103" s="283"/>
      <c r="K103" s="283"/>
      <c r="L103" s="283"/>
      <c r="M103" s="267"/>
      <c r="N103" s="267"/>
    </row>
    <row r="104" spans="1:14" x14ac:dyDescent="0.25">
      <c r="A104" s="271" t="s">
        <v>685</v>
      </c>
      <c r="B104" s="285" t="s">
        <v>686</v>
      </c>
      <c r="C104" s="271" t="s">
        <v>657</v>
      </c>
      <c r="D104" s="272">
        <v>50</v>
      </c>
      <c r="E104" s="294"/>
      <c r="F104" s="272">
        <f>D104*E104</f>
        <v>0</v>
      </c>
      <c r="G104" s="294"/>
      <c r="H104" s="272">
        <f>D104*G104</f>
        <v>0</v>
      </c>
      <c r="I104" s="272">
        <f>F104+H104</f>
        <v>0</v>
      </c>
      <c r="J104" s="291">
        <f t="shared" ref="J104" si="24">I104</f>
        <v>0</v>
      </c>
      <c r="K104" s="272"/>
      <c r="L104" s="272"/>
      <c r="M104" s="267"/>
      <c r="N104" s="267"/>
    </row>
    <row r="105" spans="1:14" x14ac:dyDescent="0.25">
      <c r="A105" s="281" t="s">
        <v>471</v>
      </c>
      <c r="B105" s="282" t="s">
        <v>687</v>
      </c>
      <c r="C105" s="281" t="s">
        <v>471</v>
      </c>
      <c r="D105" s="283"/>
      <c r="E105" s="292"/>
      <c r="F105" s="283"/>
      <c r="G105" s="292"/>
      <c r="H105" s="283"/>
      <c r="I105" s="283"/>
      <c r="J105" s="283"/>
      <c r="K105" s="283"/>
      <c r="L105" s="283"/>
      <c r="M105" s="267"/>
      <c r="N105" s="267"/>
    </row>
    <row r="106" spans="1:14" x14ac:dyDescent="0.25">
      <c r="A106" s="271" t="s">
        <v>688</v>
      </c>
      <c r="B106" s="285" t="s">
        <v>689</v>
      </c>
      <c r="C106" s="271" t="s">
        <v>819</v>
      </c>
      <c r="D106" s="272">
        <v>1</v>
      </c>
      <c r="E106" s="294"/>
      <c r="F106" s="272">
        <f>D106*E106</f>
        <v>0</v>
      </c>
      <c r="G106" s="294"/>
      <c r="H106" s="272">
        <f>D106*G106</f>
        <v>0</v>
      </c>
      <c r="I106" s="272">
        <f>F106+H106</f>
        <v>0</v>
      </c>
      <c r="J106" s="291">
        <f t="shared" ref="J106" si="25">I106</f>
        <v>0</v>
      </c>
      <c r="K106" s="272"/>
      <c r="L106" s="272"/>
      <c r="M106" s="267"/>
      <c r="N106" s="267"/>
    </row>
    <row r="107" spans="1:14" x14ac:dyDescent="0.25">
      <c r="A107" s="281" t="s">
        <v>471</v>
      </c>
      <c r="B107" s="282" t="s">
        <v>690</v>
      </c>
      <c r="C107" s="281" t="s">
        <v>471</v>
      </c>
      <c r="D107" s="283"/>
      <c r="E107" s="292"/>
      <c r="F107" s="283"/>
      <c r="G107" s="292"/>
      <c r="H107" s="283"/>
      <c r="I107" s="283"/>
      <c r="J107" s="283"/>
      <c r="K107" s="283"/>
      <c r="L107" s="283"/>
      <c r="M107" s="267"/>
      <c r="N107" s="267"/>
    </row>
    <row r="108" spans="1:14" x14ac:dyDescent="0.25">
      <c r="A108" s="271" t="s">
        <v>691</v>
      </c>
      <c r="B108" s="285" t="s">
        <v>692</v>
      </c>
      <c r="C108" s="271" t="s">
        <v>819</v>
      </c>
      <c r="D108" s="272">
        <v>1</v>
      </c>
      <c r="E108" s="294"/>
      <c r="F108" s="272">
        <f>D108*E108</f>
        <v>0</v>
      </c>
      <c r="G108" s="294"/>
      <c r="H108" s="272">
        <f>D108*G108</f>
        <v>0</v>
      </c>
      <c r="I108" s="272">
        <f>F108+H108</f>
        <v>0</v>
      </c>
      <c r="J108" s="291">
        <f t="shared" ref="J108" si="26">I108</f>
        <v>0</v>
      </c>
      <c r="K108" s="272"/>
      <c r="L108" s="272"/>
      <c r="M108" s="267"/>
      <c r="N108" s="267"/>
    </row>
    <row r="109" spans="1:14" x14ac:dyDescent="0.25">
      <c r="A109" s="275" t="s">
        <v>471</v>
      </c>
      <c r="B109" s="284" t="s">
        <v>820</v>
      </c>
      <c r="C109" s="275" t="s">
        <v>471</v>
      </c>
      <c r="D109" s="276"/>
      <c r="E109" s="276"/>
      <c r="F109" s="276">
        <f>SUM(F85:F108)</f>
        <v>0</v>
      </c>
      <c r="G109" s="293"/>
      <c r="H109" s="276">
        <f>SUM(H85:H108)</f>
        <v>0</v>
      </c>
      <c r="I109" s="276">
        <f>SUM(I85:I108)</f>
        <v>0</v>
      </c>
      <c r="J109" s="276">
        <f>SUM(J85:J108)</f>
        <v>0</v>
      </c>
      <c r="K109" s="276">
        <f>SUM(K85:K108)</f>
        <v>0</v>
      </c>
      <c r="L109" s="276">
        <f>SUM(L85:L108)</f>
        <v>0</v>
      </c>
      <c r="M109" s="267"/>
      <c r="N109" s="267"/>
    </row>
  </sheetData>
  <sheetProtection algorithmName="SHA-512" hashValue="u7nRDy+ii3WvqzSnuVh17EPRyYlJPycG3LbjwF/kVgeerrvlkOAzLEBYX+wRVj5Juwgrv2/evJP+FZV6ojJwvg==" saltValue="qg4N2CtY0mAeASleJ9TMzw==" spinCount="100000" sheet="1" objects="1" scenarios="1"/>
  <pageMargins left="0.47244094488188981" right="0.39370078740157483" top="0.59055118110236227" bottom="0.43307086614173229" header="0.31496062992125984" footer="0.23622047244094491"/>
  <pageSetup paperSize="9" scale="81" fitToHeight="0" orientation="landscape" r:id="rId1"/>
  <headerFooter>
    <oddFooter>&amp;LElektroinstalace&amp;CStránka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50</vt:i4>
      </vt:variant>
    </vt:vector>
  </HeadingPairs>
  <TitlesOfParts>
    <vt:vector size="57" baseType="lpstr">
      <vt:lpstr>Stavba</vt:lpstr>
      <vt:lpstr>VzorPolozky</vt:lpstr>
      <vt:lpstr>VN+ON</vt:lpstr>
      <vt:lpstr>Pol</vt:lpstr>
      <vt:lpstr>EL-Parametry</vt:lpstr>
      <vt:lpstr>EL-Rekapitulace</vt:lpstr>
      <vt:lpstr>EL-Rozpočet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'EL-Rozpočet'!Názvy_tisku</vt:lpstr>
      <vt:lpstr>Pol!Názvy_tisku</vt:lpstr>
      <vt:lpstr>oadresa</vt:lpstr>
      <vt:lpstr>Stavba!Objednatel</vt:lpstr>
      <vt:lpstr>Stavba!Objekt</vt:lpstr>
      <vt:lpstr>'EL-Parametry'!Oblast_tisku</vt:lpstr>
      <vt:lpstr>'EL-Rekapitulace'!Oblast_tisku</vt:lpstr>
      <vt:lpstr>'EL-Rozpočet'!Oblast_tisku</vt:lpstr>
      <vt:lpstr>Pol!Oblast_tisku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cp:lastPrinted>2019-08-05T09:57:01Z</cp:lastPrinted>
  <dcterms:created xsi:type="dcterms:W3CDTF">2009-04-08T07:15:50Z</dcterms:created>
  <dcterms:modified xsi:type="dcterms:W3CDTF">2020-05-06T14:40:48Z</dcterms:modified>
</cp:coreProperties>
</file>