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3530" activeTab="0"/>
  </bookViews>
  <sheets>
    <sheet name="Rekapitulace stavby" sheetId="1" r:id="rId1"/>
    <sheet name="Q13-stavební část" sheetId="2" r:id="rId2"/>
    <sheet name="EL-Parametry" sheetId="5" r:id="rId3"/>
    <sheet name="EL-Rekapitulace" sheetId="3" r:id="rId4"/>
    <sheet name="EL-Rozpočet" sheetId="4" r:id="rId5"/>
    <sheet name="Kniha výrobků" sheetId="6" r:id="rId6"/>
  </sheets>
  <definedNames>
    <definedName name="_xlnm._FilterDatabase" localSheetId="1" hidden="1">'Q13-stavební část'!$C$68:$K$166</definedName>
    <definedName name="Astra_RunWord_InfoPole" localSheetId="5">'Kniha výrobků'!$A$1</definedName>
    <definedName name="_xlnm.Print_Area" localSheetId="2">'EL-Parametry'!$A$1:$B$35</definedName>
    <definedName name="_xlnm.Print_Area" localSheetId="3">'EL-Rekapitulace'!$A$1:$C$32</definedName>
    <definedName name="_xlnm.Print_Area" localSheetId="4">'EL-Rozpočet'!$A$1:$I$146</definedName>
    <definedName name="_xlnm.Print_Area" localSheetId="1">'Q13-stavební část'!$B$3:$K$168</definedName>
    <definedName name="_xlnm.Print_Area" localSheetId="0">'Rekapitulace stavby'!$B$1:$AP$26</definedName>
    <definedName name="_xlnm.Print_Titles" localSheetId="0">'Rekapitulace stavby'!$20:$20</definedName>
    <definedName name="_xlnm.Print_Titles" localSheetId="1">'Q13-stavební část'!$68:$68</definedName>
    <definedName name="_xlnm.Print_Titles" localSheetId="4">'EL-Rozpočet'!$1:$1</definedName>
  </definedNames>
  <calcPr calcId="181029"/>
  <extLst/>
</workbook>
</file>

<file path=xl/sharedStrings.xml><?xml version="1.0" encoding="utf-8"?>
<sst xmlns="http://schemas.openxmlformats.org/spreadsheetml/2006/main" count="1761" uniqueCount="670">
  <si>
    <t/>
  </si>
  <si>
    <t>2.0</t>
  </si>
  <si>
    <t>False</t>
  </si>
  <si>
    <t>{9ef40231-05bc-403e-8c6f-6169e9ca9d50}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</si>
  <si>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</si>
  <si>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</si>
  <si>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</si>
  <si>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</si>
  <si>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</si>
  <si>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</si>
  <si>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Stavba: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</si>
  <si>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</si>
  <si>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</si>
  <si>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</si>
  <si>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</si>
  <si>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</si>
  <si>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</si>
  <si>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</si>
  <si>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</si>
  <si>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</si>
  <si>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</si>
  <si>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</si>
  <si>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</si>
  <si>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</si>
  <si>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</si>
  <si>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</si>
  <si>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</si>
  <si>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</si>
  <si>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</si>
  <si>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</si>
  <si>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</si>
  <si>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</si>
  <si>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</si>
  <si>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</si>
  <si>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</si>
  <si>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</si>
  <si>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</si>
  <si>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</si>
  <si>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</si>
  <si>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</si>
  <si>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</si>
  <si>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</si>
  <si>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</si>
  <si>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</si>
  <si>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</si>
  <si>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</si>
  <si>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</si>
  <si>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</si>
  <si>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/</t>
  </si>
  <si>
    <t>13</t>
  </si>
  <si>
    <t>1</t>
  </si>
  <si>
    <t>{2a0faae3-0a11-42ff-8df9-ebf71578bfc6}</t>
  </si>
  <si>
    <t>2</t>
  </si>
  <si>
    <t>KRYCÍ LIST SOUPISU PRACÍ</t>
  </si>
  <si>
    <t>Objekt:</t>
  </si>
  <si>
    <t>13 - Místnost Q13 -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</si>
  <si>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</si>
  <si>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</si>
  <si>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</si>
  <si>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</si>
  <si>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</si>
  <si>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</si>
  <si>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</si>
  <si>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</si>
  <si>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</si>
  <si>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</si>
  <si>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</si>
  <si>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</si>
  <si>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</si>
  <si>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</si>
  <si>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</si>
  <si>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</si>
  <si>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</si>
  <si>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</si>
  <si>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</si>
  <si>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</si>
  <si>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</si>
  <si>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</si>
  <si>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</si>
  <si>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</si>
  <si>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</si>
  <si>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</si>
  <si>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</si>
  <si>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</si>
  <si>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</si>
  <si>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</si>
  <si>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</si>
  <si>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</si>
  <si>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</si>
  <si>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</si>
  <si>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</si>
  <si>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</si>
  <si>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</si>
  <si>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</si>
  <si>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340238212</t>
  </si>
  <si>
    <t>Zazdívka otvorů v příčkách nebo stěnách cihlami plnými pálenými plochy přes 0,25 m2 do 1 m2, tloušťky přes 100 mm</t>
  </si>
  <si>
    <t>m2</t>
  </si>
  <si>
    <t>CS ÚRS 2019 02</t>
  </si>
  <si>
    <t>4</t>
  </si>
  <si>
    <t>414375656</t>
  </si>
  <si>
    <t>VV</t>
  </si>
  <si>
    <t>"zazdění trubek pro odvod kondenzátu" 2,5*0,3</t>
  </si>
  <si>
    <t>6</t>
  </si>
  <si>
    <t>Úpravy povrchů, podlahy a osazování výplní</t>
  </si>
  <si>
    <t>612325122</t>
  </si>
  <si>
    <t>Vápenocementová omítka rýh štuková ve stěnách, šířky rýhy přes 150 do 300 mm</t>
  </si>
  <si>
    <t>121109408</t>
  </si>
  <si>
    <t>"zazděné trubky pro odvod kondenzátu" 2,5*0,3</t>
  </si>
  <si>
    <t>612325421</t>
  </si>
  <si>
    <t>Oprava vápenocementové omítky vnitřních ploch štukové dvouvrstvé, tloušťky do 20 mm a tloušťky štuku do 3 mm stěn, v rozsahu opravované plochy do 10%</t>
  </si>
  <si>
    <t>-92738720</t>
  </si>
  <si>
    <t>"stávající omítky" 22,9*2,85-1,8*2+(1,8+2*2)*0,1+9,2*0,4</t>
  </si>
  <si>
    <t>619325131</t>
  </si>
  <si>
    <t>Vytažení fabionů, hran a koutů při opravách vápenocementových omítek (s dodáním hmot) jakékoliv délky</t>
  </si>
  <si>
    <t>m</t>
  </si>
  <si>
    <t>1676427841</t>
  </si>
  <si>
    <t>"styk podlahy a stěny"  30,4+2,9*2+0,1*2</t>
  </si>
  <si>
    <t>5</t>
  </si>
  <si>
    <t>631312141</t>
  </si>
  <si>
    <t>Doplnění dosavadních mazanin prostým betonem  s dodáním hmot, bez potěru, plochy jednotlivě rýh v dosavadních mazaninách</t>
  </si>
  <si>
    <t>m3</t>
  </si>
  <si>
    <t>-1367104293</t>
  </si>
  <si>
    <t>"rýhy po el" (6*0,1+3*0,2)*0,06</t>
  </si>
  <si>
    <t>9</t>
  </si>
  <si>
    <t>Ostatní konstrukce a práce, bourání</t>
  </si>
  <si>
    <t>95000-001</t>
  </si>
  <si>
    <t>Zakrytí a ochrana stávajících konstrukcí</t>
  </si>
  <si>
    <t>-352087748</t>
  </si>
  <si>
    <t>7</t>
  </si>
  <si>
    <t>952901111</t>
  </si>
  <si>
    <t>-1481383316</t>
  </si>
  <si>
    <t>13,82+49</t>
  </si>
  <si>
    <t>8</t>
  </si>
  <si>
    <t>965046111</t>
  </si>
  <si>
    <t>Broušení stávajících betonových podlah úběr do 3 mm</t>
  </si>
  <si>
    <t>-1854346331</t>
  </si>
  <si>
    <t xml:space="preserve">"pod marmoleum" </t>
  </si>
  <si>
    <t>973042341</t>
  </si>
  <si>
    <t>kus</t>
  </si>
  <si>
    <t>-312273031</t>
  </si>
  <si>
    <t>"krabice pro el" 5</t>
  </si>
  <si>
    <t>10</t>
  </si>
  <si>
    <t>974031167</t>
  </si>
  <si>
    <t>Vysekání rýh ve zdivu cihelném na maltu vápennou nebo vápenocementovou  do hl. 150 mm a šířky do 300 mm</t>
  </si>
  <si>
    <t>686605772</t>
  </si>
  <si>
    <t>"obnažení trubek pro odvod kondenzátu" 2,5</t>
  </si>
  <si>
    <t>11</t>
  </si>
  <si>
    <t>974042543</t>
  </si>
  <si>
    <t>796258878</t>
  </si>
  <si>
    <t>"pro el" 6</t>
  </si>
  <si>
    <t>12</t>
  </si>
  <si>
    <t>974042545</t>
  </si>
  <si>
    <t>1256420959</t>
  </si>
  <si>
    <t>"pro el" 3</t>
  </si>
  <si>
    <t>977311111</t>
  </si>
  <si>
    <t>879615015</t>
  </si>
  <si>
    <t>"pro el" (6+3)*2</t>
  </si>
  <si>
    <t>14</t>
  </si>
  <si>
    <t>HZS1292</t>
  </si>
  <si>
    <t>Hodinové zúčtovací sazby profesí HSV  zemní a pomocné práce stavební dělník</t>
  </si>
  <si>
    <t>hod</t>
  </si>
  <si>
    <t>512</t>
  </si>
  <si>
    <t>-1905387214</t>
  </si>
  <si>
    <t>997</t>
  </si>
  <si>
    <t>Přesun sutě</t>
  </si>
  <si>
    <t>997013213</t>
  </si>
  <si>
    <t>Vnitrostaveništní doprava suti a vybouraných hmot  vodorovně do 50 m svisle ručně pro budovy a haly výšky přes 9 do 12 m</t>
  </si>
  <si>
    <t>t</t>
  </si>
  <si>
    <t>219811349</t>
  </si>
  <si>
    <t>16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</si>
  <si>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</si>
  <si>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</si>
  <si>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942622764</t>
  </si>
  <si>
    <t>0,769*4 'Přepočtené koeficientem množství</t>
  </si>
  <si>
    <t>17</t>
  </si>
  <si>
    <t>997013501</t>
  </si>
  <si>
    <t>Odvoz suti a vybouraných hmot na skládku nebo meziskládku  se složením, na vzdálenost do 1 km</t>
  </si>
  <si>
    <t>-202277824</t>
  </si>
  <si>
    <t>18</t>
  </si>
  <si>
    <t>997013509</t>
  </si>
  <si>
    <t>Odvoz suti a vybouraných hmot na skládku nebo meziskládku  se složením, na vzdálenost Příplatek k ceně za každý další i započatý 1 km přes 1 km</t>
  </si>
  <si>
    <t>265470219</t>
  </si>
  <si>
    <t>0,769*14 'Přepočtené koeficientem množství</t>
  </si>
  <si>
    <t>19</t>
  </si>
  <si>
    <t>997013831</t>
  </si>
  <si>
    <t>Poplatek za uložení stavebního odpadu na skládce (skládkovné) směsného stavebního a demoličního zatříděného do Katalogu odpadů pod kódem 170 904</t>
  </si>
  <si>
    <t>1972408482</t>
  </si>
  <si>
    <t>998</t>
  </si>
  <si>
    <t>Přesun hmot</t>
  </si>
  <si>
    <t>20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</si>
  <si>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</si>
  <si>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</si>
  <si>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757011775</t>
  </si>
  <si>
    <t>PSV</t>
  </si>
  <si>
    <t>Práce a dodávky PSV</t>
  </si>
  <si>
    <t>763</t>
  </si>
  <si>
    <t>Konstrukce suché výstavby</t>
  </si>
  <si>
    <t>763111309</t>
  </si>
  <si>
    <t>SDK příčka tl 75 mm nosné Pz profily kotvené do podlahy, kotvení do stropního ocel.nosníku závit. tyčemi, 1xA 15mm vč. TI 40 mm EI 30 Rw 43 dB</t>
  </si>
  <si>
    <t>-795136818</t>
  </si>
  <si>
    <t>0,3*2,45</t>
  </si>
  <si>
    <t>22</t>
  </si>
  <si>
    <t>763111362R</t>
  </si>
  <si>
    <t xml:space="preserve">SDK akustická příčka tl 100 mm nosné Pz profily kotvené do podlahy, kotvení do stropního ocel.nosníku závit. tyčemi, 1xA 15mm vč. TI 60 mm EI 30 </t>
  </si>
  <si>
    <t>1967009376</t>
  </si>
  <si>
    <t>2,9*2,9</t>
  </si>
  <si>
    <t>23</t>
  </si>
  <si>
    <t>998763302</t>
  </si>
  <si>
    <t>Přesun hmot pro konstrukce montované z desek  sádrokartonových, sádrovláknitých, cementovláknitých nebo cementových stanovený z hmotnosti přesunovaného materiálu vodorovná dopravní vzdálenost do 50 m v objektech výšky přes 6 do 12 m</t>
  </si>
  <si>
    <t>-629269257</t>
  </si>
  <si>
    <t>24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</si>
  <si>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</si>
  <si>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</si>
  <si>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361527701</t>
  </si>
  <si>
    <t>764</t>
  </si>
  <si>
    <t>Konstrukce klempířské</t>
  </si>
  <si>
    <t>25</t>
  </si>
  <si>
    <t>764002841</t>
  </si>
  <si>
    <t>Demontáž klempířských konstrukcí oplechování horních ploch zdí a nadezdívek do suti</t>
  </si>
  <si>
    <t>-2045983094</t>
  </si>
  <si>
    <t>26</t>
  </si>
  <si>
    <t>764215604</t>
  </si>
  <si>
    <t>Oplechování horních ploch zdí a nadezdívek (atik) z pozinkovaného plechu s povrchovou úpravou celoplošně lepené rš 330 mm</t>
  </si>
  <si>
    <t>-1158255246</t>
  </si>
  <si>
    <t>27</t>
  </si>
  <si>
    <t>998764102</t>
  </si>
  <si>
    <t>Přesun hmot pro konstrukce klempířské stanovený z hmotnosti přesunovaného materiálu vodorovná dopravní vzdálenost do 50 m v objektech výšky přes 6 do 12 m</t>
  </si>
  <si>
    <t>1899168925</t>
  </si>
  <si>
    <t>28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</si>
  <si>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</si>
  <si>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</si>
  <si>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-1043623254</t>
  </si>
  <si>
    <t>767</t>
  </si>
  <si>
    <t>Konstrukce zámečnické</t>
  </si>
  <si>
    <t>29</t>
  </si>
  <si>
    <t>76700-001</t>
  </si>
  <si>
    <t>Přeložení otvítrání oken (pákový mechanismus) - demontáž, úprava a osazení na SDK příčku</t>
  </si>
  <si>
    <t>2002445712</t>
  </si>
  <si>
    <t>30</t>
  </si>
  <si>
    <t>76700-002</t>
  </si>
  <si>
    <t>O1  M+D skládaná proskl.stěna 4800x2700mm, s otevíravím dveřním křídlem na celou výšku stěny, zatížení 50-65 kg/m2,výplň–bezp.2sklo s průsvitnou fólií,vč. kotvení, lištování, doplňků,kapotáže SDK, mytí, ochrana kcí fólií, komplet. provedení dle PD</t>
  </si>
  <si>
    <t>-1809432561</t>
  </si>
  <si>
    <t>776</t>
  </si>
  <si>
    <t>Podlahy povlakové</t>
  </si>
  <si>
    <t>31</t>
  </si>
  <si>
    <t>776111311</t>
  </si>
  <si>
    <t>Příprava podkladu vysátí podlah</t>
  </si>
  <si>
    <t>966250291</t>
  </si>
  <si>
    <t>32</t>
  </si>
  <si>
    <t>776121321</t>
  </si>
  <si>
    <t>Příprava podkladu penetrace neředěná podlah</t>
  </si>
  <si>
    <t>1556489749</t>
  </si>
  <si>
    <t>33</t>
  </si>
  <si>
    <t>776141121</t>
  </si>
  <si>
    <t>Příprava podkladu vyrovnání samonivelační stěrkou podlah min.pevnosti 30 MPa, tloušťky do 3 mm</t>
  </si>
  <si>
    <t>1062336433</t>
  </si>
  <si>
    <t>34</t>
  </si>
  <si>
    <t>776201811</t>
  </si>
  <si>
    <t>Demontáž povlakových podlahovin lepených ručně bez podložky</t>
  </si>
  <si>
    <t>-210703321</t>
  </si>
  <si>
    <t xml:space="preserve">"podlaha+sokl" 63,5+30,4*0,15 </t>
  </si>
  <si>
    <t>35</t>
  </si>
  <si>
    <t>776251111</t>
  </si>
  <si>
    <t>Montáž podlahovin z přírodního linolea (marmolea) lepením standardním lepidlem z pásů standardních</t>
  </si>
  <si>
    <t>-1604951748</t>
  </si>
  <si>
    <t>"podlahy" 13,82+49</t>
  </si>
  <si>
    <t>"sokly" (30,4+2,9*2+0,1*2)*0,15</t>
  </si>
  <si>
    <t>Součet</t>
  </si>
  <si>
    <t>36</t>
  </si>
  <si>
    <t>M</t>
  </si>
  <si>
    <t>28411069</t>
  </si>
  <si>
    <t>linoleum přírodní ze 100% dřevité moučky tl 2,5mm, zátěž 34/43, R9, hořlavost Cfl S1</t>
  </si>
  <si>
    <t>1885328</t>
  </si>
  <si>
    <t>68,28*1,1</t>
  </si>
  <si>
    <t>37</t>
  </si>
  <si>
    <t>998776102</t>
  </si>
  <si>
    <t>Přesun hmot pro podlahy povlakové  stanovený z hmotnosti přesunovaného materiálu vodorovná dopravní vzdálenost do 50 m v objektech výšky přes 6 do 12 m</t>
  </si>
  <si>
    <t>1012742766</t>
  </si>
  <si>
    <t>38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</si>
  <si>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</si>
  <si>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</si>
  <si>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-544635797</t>
  </si>
  <si>
    <t>783</t>
  </si>
  <si>
    <t>Dokončovací práce - nátěry</t>
  </si>
  <si>
    <t>39</t>
  </si>
  <si>
    <t>78300-001</t>
  </si>
  <si>
    <t>Nátěr stěny pro projekci a popis (chytrá zeď)</t>
  </si>
  <si>
    <t>-2058804054</t>
  </si>
  <si>
    <t>3*3+5*3</t>
  </si>
  <si>
    <t>784</t>
  </si>
  <si>
    <t>Dokončovací práce - malby a tapety</t>
  </si>
  <si>
    <t>40</t>
  </si>
  <si>
    <t>784121001</t>
  </si>
  <si>
    <t>Oškrabání malby v místnostech výšky do 3,80 m</t>
  </si>
  <si>
    <t>1875408722</t>
  </si>
  <si>
    <t>"omítky" 22,9*2,85-1,8*2+(1,8+2*2)*0,1+9,2*0,4</t>
  </si>
  <si>
    <t>41</t>
  </si>
  <si>
    <t>784181121</t>
  </si>
  <si>
    <t>Penetrace podkladu jednonásobná hloubková v místnostech výšky do 3,80 m</t>
  </si>
  <si>
    <t>-528537721</t>
  </si>
  <si>
    <t>"SDK" (8,41+0,735)*2</t>
  </si>
  <si>
    <t>42</t>
  </si>
  <si>
    <t>784211101</t>
  </si>
  <si>
    <t>Malby z malířských směsí otěruvzdorných za mokra dvojnásobné, bílé za mokra otěruvzdorné výborně v místnostech výšky do 3,80 m</t>
  </si>
  <si>
    <t>-1130804229</t>
  </si>
  <si>
    <t>VRN</t>
  </si>
  <si>
    <t>Vedlejší rozpočtové náklady</t>
  </si>
  <si>
    <t>43</t>
  </si>
  <si>
    <t>901</t>
  </si>
  <si>
    <t>Zařízení staveniště</t>
  </si>
  <si>
    <t>-1164718361</t>
  </si>
  <si>
    <t>SOUHRNNÝ ROZPOČET STAVBY</t>
  </si>
  <si>
    <t>Stavební práce</t>
  </si>
  <si>
    <t>Elektroinstalace</t>
  </si>
  <si>
    <t>Název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</si>
  <si>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</si>
  <si>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</si>
  <si>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</si>
  <si>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</si>
  <si>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</si>
  <si>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</si>
  <si>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</si>
  <si>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</si>
  <si>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</si>
  <si>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</si>
  <si>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</si>
  <si>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</si>
  <si>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</si>
  <si>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Rizika a pojištění 0,00% z mezisoučtu 2</t>
  </si>
  <si>
    <t>Opravy v záruce 0,00% z mezisoučtu 1</t>
  </si>
  <si>
    <t>Základní náklady celkem</t>
  </si>
  <si>
    <t>Vedlejší a ostatní náklady (VRN)</t>
  </si>
  <si>
    <t>Dokumentace skut.prov. 0,00% z mezisoučtu 2</t>
  </si>
  <si>
    <t>GZS 0,00% z pravé strany mezisoučtu 2</t>
  </si>
  <si>
    <t>Provozní vlivy 0,00% z pravé strany mezisoučtu 2</t>
  </si>
  <si>
    <t>Vedlejší a ostatní náklady (VRN)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</si>
  <si>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</si>
  <si>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</si>
  <si>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</si>
  <si>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</si>
  <si>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</si>
  <si>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</si>
  <si>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>Materiál</t>
  </si>
  <si>
    <t>Montáž</t>
  </si>
  <si>
    <t>Elektromontáže</t>
  </si>
  <si>
    <t xml:space="preserve">  Přesun klimatizační jednotky</t>
  </si>
  <si>
    <t xml:space="preserve">  Elektro</t>
  </si>
  <si>
    <t>Pozice</t>
  </si>
  <si>
    <t>Mj</t>
  </si>
  <si>
    <t>Počet</t>
  </si>
  <si>
    <t>Materiál celkem</t>
  </si>
  <si>
    <t>Montáž celkem</t>
  </si>
  <si>
    <t>Cena celkem</t>
  </si>
  <si>
    <t>Při vyplňování výkazu výměr je nutné respektovat dále uvedené pokyny:</t>
  </si>
  <si>
    <t>1) Při zpracování nabídky je nutné využít všech částí (dílů) projektu pro provádění stavby, tj. technické zprávy vč. příloh a knihy výrobků, všechny výkresy, tabulky a specifikace materiálů.</t>
  </si>
  <si>
    <t>2) Součástí nabídkové ceny musí být veškeré náklady, aby cena byla konečná a zahrnovala celou dodávku a montáž</t>
  </si>
  <si>
    <t>3) Každá účastníkem zadávacího řízení vyplněná položka musí  cenově obsahovat veškeré technicky a logicky dovoditelné součásti dodávky a montáže (včetně údajů o podmínkách a úhradě licencí potřebných SW).</t>
  </si>
  <si>
    <t>4) Dodávky a montáže uvedené v nabídce musí být naceněny včetně veškerého souvisejícího doplňkového, podružného a montážního materiálu tak, aby celé zařízení bylo funkční a splňovalo všechny předpisy, které se na ně vztahují</t>
  </si>
  <si>
    <t>5) V případech, kdy jsou uvedeny typy konkrétních výrobků a to v souladu se Standardy Mendelu. Jde prvky datového rozvaděče, které doplňují stávající instalaci, kde je požadováno dodání výrobků stejného výrobce, které jsou ve stávajícím rozvaděči. Ve druhém případě jde o design zásuvek a ovladačů, které rozšiřují stávající instalaci v učebně.</t>
  </si>
  <si>
    <t>Přesun klimatizační jednotky</t>
  </si>
  <si>
    <t>KABELOVÝ ŽLAB MERKUR - ŽÁROVÝ ZINEK</t>
  </si>
  <si>
    <t>Osdsátí chladiva ze systému VRV Daikin</t>
  </si>
  <si>
    <t>ks</t>
  </si>
  <si>
    <t>Přemístění vnitřní parapetní jednotky do vzdálenosti do 2m</t>
  </si>
  <si>
    <t>CU potrubí, izolace, kabeláže, Ag pájka, odvod kondenzátu - sada</t>
  </si>
  <si>
    <t>Technické plyny - provedemí tlakové zkoušky</t>
  </si>
  <si>
    <t>Vakuování, plnění chladivem</t>
  </si>
  <si>
    <t>Drobný instalační materiál</t>
  </si>
  <si>
    <t>Zapravení původních výřezů v plechovém kanále, nové výřezy, mat. a mont.</t>
  </si>
  <si>
    <t>Koordinace o spolupráce při přepojení kondenzátu, trubka PP30</t>
  </si>
  <si>
    <t>Přepojení odvodu kondenz, úprava potrubí, zaslepení původního odvodu</t>
  </si>
  <si>
    <t>Ovládací panel klimatizace pro jednotku Daikin FXLQ40M</t>
  </si>
  <si>
    <t>Kabel pro ovl. panel JYTY 2Dx1 vč. chráničky ulož. do SDK toy∅ 20</t>
  </si>
  <si>
    <t>Přesun klimatizační jednotky - celkem</t>
  </si>
  <si>
    <t>Elektro</t>
  </si>
  <si>
    <t>OCEL. NOSNÉ KONSTR. PRO PŘÍSTR., ZÁVĚSY  A  EL. PRVKY</t>
  </si>
  <si>
    <t>pomocná do tras do 10kg</t>
  </si>
  <si>
    <t>KABELOVÉ CHRÁNIČKY TUHÉ</t>
  </si>
  <si>
    <t>Trubka hrdlová tuhá 320 N PVC D 25/22,1 pevně, barva světle šedá</t>
  </si>
  <si>
    <t>Spojka trubek D 25, barva světle šedá</t>
  </si>
  <si>
    <t>Příchytka pro trubku D25, barva světle šedá</t>
  </si>
  <si>
    <t>TRUBKA OHEBNÁ, VNITŘNÍ POVRCH TURBO</t>
  </si>
  <si>
    <t>D 25 (∅25) PVC-U, šedá, do SDK</t>
  </si>
  <si>
    <t>D 32 (∅32) PVC-U, šedá, do SDK</t>
  </si>
  <si>
    <t>D 40 (∅40) PVC-U, šedá, zavěšení, 21m v SDK</t>
  </si>
  <si>
    <t>TRUBKA OHEBNÁ KORUGOVANÁ, MAT. HDPE</t>
  </si>
  <si>
    <t>D 63 (∅63) korugovaná dvouplášťová</t>
  </si>
  <si>
    <t>PARAPETNÍ KANÁL MODUL 45 x 45</t>
  </si>
  <si>
    <t>Kanál 120X55 Dělený</t>
  </si>
  <si>
    <t>Kryt kabelového kanálu120x55 koncový</t>
  </si>
  <si>
    <t>POM. A KOTVÍCÍ MAT. PRO PŘÍCHYTKY TRUBEK A FIXACÍ</t>
  </si>
  <si>
    <t>Šroub TEX do kovu s půlkulatou hlavou 3,9  vč. vrtání díry plech a beton</t>
  </si>
  <si>
    <t>Fixace pro svazek kabelů, nebo trubky, strop trapéz s betonem, 2ks/m</t>
  </si>
  <si>
    <t>20 STAHOVACÍ PÁSEK plast</t>
  </si>
  <si>
    <t>35 STAHOVACÍ PÁSEK plast</t>
  </si>
  <si>
    <t>INSTALAČNÍ KRABICE, SILNO, SLABO</t>
  </si>
  <si>
    <t>Krabice přístrojová - do sádrokartonu D68 univ. vstupní otvory pružný mat.</t>
  </si>
  <si>
    <t>Krabice se svorkovnicí, IP 54, pryž průchodky</t>
  </si>
  <si>
    <t>Krabice odbočná s víčkem 250 do SDK</t>
  </si>
  <si>
    <t>ZÁSUVKA NN, SHODNÝ DESIGN SE STÁV. ABB, ELEMENT</t>
  </si>
  <si>
    <t>Dvojnás., natoč. dut., 2x(2P+PE), přep.ochrana 3.st., akust.signalizace</t>
  </si>
  <si>
    <t>Dvojnásobná, natoč. dutinky s ochr. kolíky, 2x(2P+PE)</t>
  </si>
  <si>
    <t>OVLADAČE ELEMENT, BÍLÁ/LEDOVÁ ŠEDÁ (STÁVAJÍCÍ DESIGN)</t>
  </si>
  <si>
    <t>Přístroj spínače jednopólového; řazení 1, kompletní</t>
  </si>
  <si>
    <t>Přístroj žaluziového ovladače 1+1 s blokováním</t>
  </si>
  <si>
    <t>ZÁSUVKY 45x45, 16A, 230V BÍLÁ DO PODLAHOVÉ KRABICE</t>
  </si>
  <si>
    <t>Zásuvka 45x45 s ochranou před přep., akust.signal.poruchy (optická)</t>
  </si>
  <si>
    <t>Zás. jednoduchá, 45x45, 16A,</t>
  </si>
  <si>
    <t>ZÁSUVKA DATOVÁ KEYSTONE PROFIL 45, KOMPL. (P. KRAB.)</t>
  </si>
  <si>
    <t>Přístroj zásuvky datové s krytem a záclonkou, RJ 45-8, Cat.6A, označení</t>
  </si>
  <si>
    <t>ZÁSUVKY 16A, 230V, 45x45, BÍLÁ DO KANÁLU</t>
  </si>
  <si>
    <t>Zás. do parapetních kanálů, 45x45, ochr. před přep. bílá, akust.sign.</t>
  </si>
  <si>
    <t>Zás. do parapetních kanálů, 45x45, b. bílá</t>
  </si>
  <si>
    <t>ZÁSUVKA DATOVÁ KEYSTONE PROFIL 45, KOMPL. (P. KANÁL)</t>
  </si>
  <si>
    <t>ZÁSUVKA DATOVÁ KEYSTONE DO KRABICE VE ZDI, KOMPLET</t>
  </si>
  <si>
    <t>Jednonásobná s krytem a záclonkou, RJ 45-8, Cat.6A, označení</t>
  </si>
  <si>
    <t>Dvojnásobná s krytem a záclonkou, RJ 45-8, Cat.6A, označení</t>
  </si>
  <si>
    <t>ZÁSUVKOVÉ BLOKY</t>
  </si>
  <si>
    <t>Blok se 4 zásuvkami 2P + T, popis viz Kniha výrobků</t>
  </si>
  <si>
    <t>Blok se 6 zásuvkami 2P + T, popis viz Kniha výrobků</t>
  </si>
  <si>
    <t>Silová flexo šňůra s rovnou zástrčkou, průřez 3x2,5, délka do 1,2m</t>
  </si>
  <si>
    <t>44</t>
  </si>
  <si>
    <t>Silová flexo šňůra s rovnou zástrčkou, průřez 3x2,5, délka do 2,5m</t>
  </si>
  <si>
    <t>45</t>
  </si>
  <si>
    <t>Kompletace, instalace zásuvkové lišty 4x z.</t>
  </si>
  <si>
    <t>46</t>
  </si>
  <si>
    <t>Kompletace, instalace zásuvkové lišty 6x z.</t>
  </si>
  <si>
    <t>PODLAHOVÁ KRABICE S REDUKOVANOU HLOUBKOU 50 mm</t>
  </si>
  <si>
    <t>47</t>
  </si>
  <si>
    <t>Rozměr 283 x 283, 16M, vertikální umístění přístrojů, kompletní pro lino</t>
  </si>
  <si>
    <t>48</t>
  </si>
  <si>
    <t>Kovová instalační krab. do betonové podlahy pro krab. s reduk. hl. 50mm</t>
  </si>
  <si>
    <t>DRÁŽKY V BETONOVÉ PODLAZE UČEBNY DLE V.Č. E36</t>
  </si>
  <si>
    <t>49</t>
  </si>
  <si>
    <t>Otvor pro zásuvkovou krabice do 350x350 hl. do 70mm, zapravení</t>
  </si>
  <si>
    <t>50</t>
  </si>
  <si>
    <t>Drážka pro chráničky do 100 x 60mm, zapravení viz část stavební</t>
  </si>
  <si>
    <t>51</t>
  </si>
  <si>
    <t>Drážka pro chráničky do 200 x 60mm, zapravení viz část stavební</t>
  </si>
  <si>
    <t>KABEL SILOVÝ,IZOLACE PVC</t>
  </si>
  <si>
    <t>52</t>
  </si>
  <si>
    <t>CYKY-O 3x1.5, pevně</t>
  </si>
  <si>
    <t>53</t>
  </si>
  <si>
    <t>CYKY-J 3x1.5, pevně</t>
  </si>
  <si>
    <t>54</t>
  </si>
  <si>
    <t>CYKY-J 3x2.5 , pevně</t>
  </si>
  <si>
    <t>VODIČ JEDNOŽILOVÝ, IZOLACE PVC POSPOJ.</t>
  </si>
  <si>
    <t>55</t>
  </si>
  <si>
    <t>H07V-U 4 mm2, zž, pevně</t>
  </si>
  <si>
    <t>UKONČENÍ KABELŮ DO</t>
  </si>
  <si>
    <t>56</t>
  </si>
  <si>
    <t xml:space="preserve"> 4x10  mm2</t>
  </si>
  <si>
    <t>UKONČENÍ VODIČŮ NA SVORKOVNICI</t>
  </si>
  <si>
    <t>57</t>
  </si>
  <si>
    <t xml:space="preserve"> Do  16 mm2</t>
  </si>
  <si>
    <t>DATOVÁ KABELÁŽ A OSTATNÍ</t>
  </si>
  <si>
    <t>58</t>
  </si>
  <si>
    <t>Kabel stíněný F/FTP 4p Cat 6A (stínění párů a všech párů), zatažení</t>
  </si>
  <si>
    <t>59</t>
  </si>
  <si>
    <t>Kabel stíněný FTP -  měření (pár), protokol</t>
  </si>
  <si>
    <t>60</t>
  </si>
  <si>
    <t>Patch kabel 1m Cat 6A rack</t>
  </si>
  <si>
    <t>61</t>
  </si>
  <si>
    <t>Ukončení párů kabelu F/FTP 4P na patch panelu racku</t>
  </si>
  <si>
    <t>INSTALACE LAN, ZAPOJENÍ</t>
  </si>
  <si>
    <t>62</t>
  </si>
  <si>
    <t>Vysvazkování kabeláže</t>
  </si>
  <si>
    <t>63</t>
  </si>
  <si>
    <t>Značení a popis</t>
  </si>
  <si>
    <t>64</t>
  </si>
  <si>
    <t>Kompletace LAN</t>
  </si>
  <si>
    <t>DOPLNĚNÍ DATOVÉHO ROZVADĚČE DR-2V</t>
  </si>
  <si>
    <t>65</t>
  </si>
  <si>
    <t>Switch 10/100/1000 48port, specifikace viz TZ, Cisco WS-C2960X-48TD-L</t>
  </si>
  <si>
    <t>66</t>
  </si>
  <si>
    <t>Patch panel 48 p. FTP, CAT6A s vyvaz. lištou a keystone, Cisco</t>
  </si>
  <si>
    <t>67</t>
  </si>
  <si>
    <t>SFP modul MM 1G, Cisco, originál (GLC-SX-MMD, 1000BASE-SX SFP)</t>
  </si>
  <si>
    <t>68</t>
  </si>
  <si>
    <t>Práce v datovém rozvaděči (zapojení, zřízení vývodů z racku)</t>
  </si>
  <si>
    <t>DOPLNĚNÍ STÁVAJÍCÍHO ROZVADĚČE RS2.2</t>
  </si>
  <si>
    <t>69</t>
  </si>
  <si>
    <t>jistič 1f, 16/C/1, 10kA,, řadová svorka, vývodka Pg 13,5</t>
  </si>
  <si>
    <t>DOPLNĚNÍ ROZVADĚČŮ, POPISY</t>
  </si>
  <si>
    <t>70</t>
  </si>
  <si>
    <t>Popisné štítky kabelů, popisy, bužírky</t>
  </si>
  <si>
    <t>DEMONTÁŽ INSTALAČNÍCH PRVKŮ A KABELÁŽE</t>
  </si>
  <si>
    <t>71</t>
  </si>
  <si>
    <t>Kabeláž slabo a silno ze stropu, úprava původních vývodů, ekol. likvidace</t>
  </si>
  <si>
    <t>UTĚSŇOVACÍ HMOTY, IZOLAČNÍ MATERIÁLY</t>
  </si>
  <si>
    <t>72</t>
  </si>
  <si>
    <t>Silikonový tmel, kartuš 330ml</t>
  </si>
  <si>
    <t>73</t>
  </si>
  <si>
    <t>Izol. hmota průstupů</t>
  </si>
  <si>
    <t>DEMONTÁŽ A OPĚTOVNÁ MONTÁŽ</t>
  </si>
  <si>
    <t>74</t>
  </si>
  <si>
    <t>Drátěných podhledů - lamely délky 2m (16x2)</t>
  </si>
  <si>
    <t>75</t>
  </si>
  <si>
    <t>Fixní tabule, demontáž</t>
  </si>
  <si>
    <t>VYBAVENÍ STOLŮ</t>
  </si>
  <si>
    <t>76</t>
  </si>
  <si>
    <t>Bužírka - organizér kabelů spirálový, délka do 2 m se závažím</t>
  </si>
  <si>
    <t>77</t>
  </si>
  <si>
    <t>Bužírka - organizér kabelů spirálový, délka do 1 m se závažím</t>
  </si>
  <si>
    <t>78</t>
  </si>
  <si>
    <t>Organizér kabelů plastový nalepovací (sada 10 ks)</t>
  </si>
  <si>
    <t>79</t>
  </si>
  <si>
    <t>Organizér kabelů kovový (pár), viz Kniha výrobků</t>
  </si>
  <si>
    <t>80</t>
  </si>
  <si>
    <t>Zásuvkový výsuvný blok 3 zás. 230V+2x USB napájení, viz Kniha výrobků</t>
  </si>
  <si>
    <t>81</t>
  </si>
  <si>
    <t xml:space="preserve">Patch kabel 1m Cat 6A </t>
  </si>
  <si>
    <t>82</t>
  </si>
  <si>
    <t>Patch kabel 1,5m Cat 6A</t>
  </si>
  <si>
    <t>83</t>
  </si>
  <si>
    <t>Patch kabel 2m Cat 6A</t>
  </si>
  <si>
    <t>84</t>
  </si>
  <si>
    <t>Patch kabel 3m Cat 6A</t>
  </si>
  <si>
    <t>DRŽÁK MONITORU DVOURAMENNÝ, viz Kniha výrobků</t>
  </si>
  <si>
    <t>85</t>
  </si>
  <si>
    <t>Zdvih 33cm, naklopení 75°“70° / ”5°, vodorov. i svislá 360° rotace</t>
  </si>
  <si>
    <t>86</t>
  </si>
  <si>
    <t>Montážní sada pro uchycení držáku prošroubováním přes desku stolu</t>
  </si>
  <si>
    <t>PRÁCE NA EL. INSTALACÍCH MIMO CENÍKOVÉ POLOŽKY</t>
  </si>
  <si>
    <t>87</t>
  </si>
  <si>
    <t>Úprava el. instalace dle uživatele v průběhu prací</t>
  </si>
  <si>
    <t>88</t>
  </si>
  <si>
    <t>Úprava osvětlení</t>
  </si>
  <si>
    <t>89</t>
  </si>
  <si>
    <t>Úprava ovládání žaluyie v Q13b</t>
  </si>
  <si>
    <t>HODINOVE ZUCTOVACI SAZBY</t>
  </si>
  <si>
    <t>90</t>
  </si>
  <si>
    <t>Zabezpeceni pracoviste</t>
  </si>
  <si>
    <t>91</t>
  </si>
  <si>
    <t xml:space="preserve"> Montáž mimo ceníkové položky</t>
  </si>
  <si>
    <t>PROVEDENI REVIZNICH ZKOUSEK</t>
  </si>
  <si>
    <t>92</t>
  </si>
  <si>
    <t xml:space="preserve"> Revizni technik silnoproud</t>
  </si>
  <si>
    <t>HOD. ZÚČTOVACÍ SAZBY HLAVA XI - SLABOPROUD</t>
  </si>
  <si>
    <t>93</t>
  </si>
  <si>
    <t>Kompl. zkouš., výchozí revize, zkušební provoz</t>
  </si>
  <si>
    <t>PROJEKTY SKUTEČNÉHO PROVEDENÍ</t>
  </si>
  <si>
    <t>3x paré v papírové podobě, 2x digitální - formát AutoCAD-dwg na CD</t>
  </si>
  <si>
    <t>cena je součástí vedlejších a ostatních nákladů (VRN)</t>
  </si>
  <si>
    <t>94</t>
  </si>
  <si>
    <t>Podružný materiál</t>
  </si>
  <si>
    <t>Elektro - celkem</t>
  </si>
  <si>
    <t>Elektromontáže - celkem</t>
  </si>
  <si>
    <t>Hodnota</t>
  </si>
  <si>
    <t>Nadpis rekapitulace</t>
  </si>
  <si>
    <t>Seznam prací a dodávek elektrotechnických zařízení</t>
  </si>
  <si>
    <t>Akce</t>
  </si>
  <si>
    <t>ELEKTROINSTALAČNÍ PRÁCE V BUDOVĚ Q
V Q04, Q33, Q13 A P1048</t>
  </si>
  <si>
    <t>Projekt</t>
  </si>
  <si>
    <t>COWORKINGOVÉ CENTRUM N2014/Q13
ELEKTROINSTALACE</t>
  </si>
  <si>
    <t>Investor</t>
  </si>
  <si>
    <t>Mendelova univerzita v Brně, Zemědělská 1</t>
  </si>
  <si>
    <t>Z. č.</t>
  </si>
  <si>
    <t>15/19</t>
  </si>
  <si>
    <t>A. č.</t>
  </si>
  <si>
    <t>E370/15/19</t>
  </si>
  <si>
    <t>Smlouva</t>
  </si>
  <si>
    <t>Vypracoval</t>
  </si>
  <si>
    <t>Ing. Jiří Kozlovský, Projekce ELEKTRO, Purkyňova 95a, Brno</t>
  </si>
  <si>
    <t>Kontroloval</t>
  </si>
  <si>
    <t>ING. KOZLOVSKÝ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</si>
  <si>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</si>
  <si>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</si>
  <si>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</si>
  <si>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</si>
  <si>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</si>
  <si>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</si>
  <si>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Přesun dodávek  (1) %</t>
  </si>
  <si>
    <t>PPV  (1 nebo 6) %</t>
  </si>
  <si>
    <t>PPV zemních prací, nátěrů  (1) %</t>
  </si>
  <si>
    <t>Dokumentace skut.prov.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</si>
  <si>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</si>
  <si>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</si>
  <si>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</si>
  <si>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</si>
  <si>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</si>
  <si>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</si>
  <si>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</si>
  <si>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</si>
  <si>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</si>
  <si>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</si>
  <si>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</si>
  <si>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</si>
  <si>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Mendelova univerzita v Brně, elektroinstalační práce v budově Q 
Coworkingové centrum N2014 / Q13</t>
  </si>
  <si>
    <t>Úprava výklenků nebo kapes ve zdivu betonovém, plochy do 0,16 m2, hl. do 150 mm</t>
  </si>
  <si>
    <t>Úprava rýh v betonové nebo jiné monolitické dlažbě s betonovým podkladem  do hl.70 mm a šířky do 100 mm</t>
  </si>
  <si>
    <t>Úprava rýh v betonové nebo jiné monolitické dlažbě s betonovým podkladem  do hl.70 mm a šířky do 200 mm</t>
  </si>
  <si>
    <t>Řezání stávajících betonových mazanin bez vyztužení hloubky do 60 mm</t>
  </si>
  <si>
    <t>Projekt skutečného provedení stavby</t>
  </si>
  <si>
    <t>Elektroinstalace - 25 hod.</t>
  </si>
  <si>
    <t>hod.</t>
  </si>
  <si>
    <t>Stavební část - 16 hod.</t>
  </si>
  <si>
    <t>Náklady z rozpočtů - všechny položky jsou investice</t>
  </si>
  <si>
    <t>Vyčištění budov nebo objektů průběžně a před předáním do užívání  budov bytové nebo občanské výstavby, světlé výšky podlaží do 4 m</t>
  </si>
  <si>
    <t xml:space="preserve">"závěrečný úklid suchý+mokrý proces" </t>
  </si>
  <si>
    <t>"úklid suchý+mokrý proces vč. dvou prosklených stěn a dveří"</t>
  </si>
  <si>
    <t>902</t>
  </si>
  <si>
    <t>Koordinační činnost dodavatele stavy</t>
  </si>
  <si>
    <t>903</t>
  </si>
  <si>
    <t>Kontrola stavu stavby před předáním staveniště navazující profesi, zápis do SD</t>
  </si>
  <si>
    <t>904</t>
  </si>
  <si>
    <t>"vyklizení vybavení učebny - stoly, židle, nástěnky, dataprojektor (+zpětná montáž), apod., uložení v garážích (2.PP) - přes 3 podlaží"</t>
  </si>
  <si>
    <t>63,6+(7,32+9,62)*3,2</t>
  </si>
  <si>
    <t>PŘÍLOHA TECHNICKÉ ZPRÁVY - KNIHA VÝROBKŮ</t>
  </si>
  <si>
    <t>ELEKTROINSTALACE</t>
  </si>
  <si>
    <t>projektu „Coworkingové centrum N2014 / Q13“</t>
  </si>
  <si>
    <t xml:space="preserve">Uchazeč doplní knihu výrobků o navrhovaného výrobce a typ pro posouzení shody s požadovaným standardem – designem, technickým provedením, vlastnostmi a parametry daného výrobku. </t>
  </si>
  <si>
    <t>ZÁSUVKY POD DESKU STOLU</t>
  </si>
  <si>
    <t>Bloky se zásuvkami - 6 x zásuvka 2P + T</t>
  </si>
  <si>
    <t>Bloky se zásuvkami - 4 x zásuvka 2P + T</t>
  </si>
  <si>
    <t>Hliníkové tělo (55 x 50 mm).</t>
  </si>
  <si>
    <t>Svorky s kabelovým úchytem, dodávané bez napájecí šňůry.</t>
  </si>
  <si>
    <t>Zásuvky 2P + T s pootočenými dutinkami o 45° a dětskou ochranou – 16 A – 230 V</t>
  </si>
  <si>
    <t>Upevnění pomocí vrutů.</t>
  </si>
  <si>
    <t>VÝSUVNÝ BLOK 3 ZÁSUVEK + 2x USB, STŘÍBRNÝ</t>
  </si>
  <si>
    <t>povrchová úprava viditelných částí z barvy nerezové oceli</t>
  </si>
  <si>
    <t>počet zásuvek: 3x 10A + 2x USB max. 2400mA</t>
  </si>
  <si>
    <t>průřez vodičů: 3 x 1mm2</t>
  </si>
  <si>
    <t>typ kabelu: H05VV-F3</t>
  </si>
  <si>
    <t>lomená vidlice</t>
  </si>
  <si>
    <t>dětské pojistky</t>
  </si>
  <si>
    <t>výška výsuvné části nad stolem: 58mm</t>
  </si>
  <si>
    <t>výška části pod stolem: 100mm</t>
  </si>
  <si>
    <t>průměr otvoru v desce: 105 mm</t>
  </si>
  <si>
    <t>délka kabelu: 1,5 m</t>
  </si>
  <si>
    <t>250V~, max. 10A; max. 2300W</t>
  </si>
  <si>
    <t>ORGANIZÉR KABELŮ POD DESKU STOLU</t>
  </si>
  <si>
    <t>Montáž na spodní stranu stolu pomocí 2 vrutů (otvory ø4,8mm) - 2 otvory na spodní straně (ø50mm) pro protažení koncovek kabelů</t>
  </si>
  <si>
    <t>Barva stříbrná, materiál - kov</t>
  </si>
  <si>
    <t>Rozměry jednoho žlabu: 500 x 110 x 80mm (délka x hloubka x výška)</t>
  </si>
  <si>
    <t>Hmotnost žlabu - 1100g</t>
  </si>
  <si>
    <t>Balení po 2 ks</t>
  </si>
  <si>
    <t>SAMOLEPICÍ ORGANIZÉRY - DRŽÁKY KABELŮ</t>
  </si>
  <si>
    <t>materiál: plast</t>
  </si>
  <si>
    <t>barva: černá</t>
  </si>
  <si>
    <r>
      <t>rozměr: malé (3 x 1,3 cm); střední (5,5 x 2 cm); velké (9 x 2 cm)</t>
    </r>
    <r>
      <rPr>
        <sz val="12"/>
        <color rgb="FF0000FF"/>
        <rFont val="Times New Roman"/>
        <family val="1"/>
      </rPr>
      <t xml:space="preserve"> </t>
    </r>
  </si>
  <si>
    <t>balení: 6 x malé / 2 x střední / 2 x velké</t>
  </si>
  <si>
    <t>KLOUBOVÝ DRŽÁK MONITORU</t>
  </si>
  <si>
    <t>Dvouramenný kloubový držák monitoru</t>
  </si>
  <si>
    <t>Pro monitor max. velikosti:</t>
  </si>
  <si>
    <t>34“</t>
  </si>
  <si>
    <t>Barva:</t>
  </si>
  <si>
    <t>černo – stříbrná</t>
  </si>
  <si>
    <t>Zdvih:</t>
  </si>
  <si>
    <t>33 cm</t>
  </si>
  <si>
    <t xml:space="preserve">Nosnost: </t>
  </si>
  <si>
    <t>3,2 – 11,3 kg</t>
  </si>
  <si>
    <t>Naklopení:</t>
  </si>
  <si>
    <t>75° ↑ 70° / ↓ 5°</t>
  </si>
  <si>
    <t>Rotace vodorovná i svislá:</t>
  </si>
  <si>
    <t>360°</t>
  </si>
  <si>
    <t>Standardy upevnění:</t>
  </si>
  <si>
    <t>VESA FDMI MIS-D, 100/75, C (rozteč otvorů 100x100 mm a 75x75 mm)</t>
  </si>
  <si>
    <t>Záruka:</t>
  </si>
  <si>
    <t>10 let</t>
  </si>
  <si>
    <t>Volitelné příslušenství:</t>
  </si>
  <si>
    <t>dodání upevňovacího šroubu pro připevnění přes desku stolu</t>
  </si>
  <si>
    <r>
      <t xml:space="preserve">NAVRHOVANÝ VÝROBCE A TYP
</t>
    </r>
    <r>
      <rPr>
        <sz val="8"/>
        <rFont val="Arial CE"/>
        <family val="2"/>
      </rPr>
      <t>(VYPLŇUJÍ SE ŽLUTĚ PODBARVENÉ BUŇKY)</t>
    </r>
  </si>
  <si>
    <t>POKYNY K VYPLNĚNÍ FORMULÁŘŮ (ZÁLOŽEK SOUBORU)</t>
  </si>
  <si>
    <t>VYPLŇUJÍ SE ORANŽOVĚ PODBARVENÉ BUŇKY</t>
  </si>
  <si>
    <t>Procento podružného mat. % 1</t>
  </si>
  <si>
    <t>Procento podružného mat. % 2</t>
  </si>
  <si>
    <t>Procento podružného mat. % 3</t>
  </si>
  <si>
    <t>VYPLŇUJÍ SE ORANŽOVĚ PODBARVENÉ BUŇKY TÉTO BARVY v záložkách: 
Q13-Stavební část, 
EL-parametry, 
EL-rozpočet a 
Kniha výrobků</t>
  </si>
  <si>
    <t>Kompletační činnost - b (koeficient)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</si>
</sst>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#,##0.00000"/>
    <numFmt numFmtId="166" formatCode="#,##0.000"/>
  </numFmts>
  <fonts count="55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sz val="12"/>
      <color rgb="FF0000FF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Arial CE"/>
      <family val="2"/>
    </font>
    <font>
      <b/>
      <sz val="12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medium"/>
      <top style="medium"/>
      <bottom style="medium"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5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0" fillId="0" borderId="6" xfId="0" applyNumberFormat="1" applyFont="1" applyBorder="1" applyAlignment="1">
      <alignment/>
    </xf>
    <xf numFmtId="165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vertical="center"/>
    </xf>
    <xf numFmtId="165" fontId="21" fillId="0" borderId="7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165" fontId="21" fillId="0" borderId="17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7" fillId="0" borderId="0" xfId="0" applyNumberFormat="1" applyFont="1" applyBorder="1" applyAlignment="1">
      <alignment vertical="center"/>
    </xf>
    <xf numFmtId="165" fontId="27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49" fontId="36" fillId="3" borderId="20" xfId="21" applyNumberFormat="1" applyFont="1" applyFill="1" applyBorder="1" applyAlignment="1">
      <alignment horizontal="left"/>
      <protection/>
    </xf>
    <xf numFmtId="4" fontId="36" fillId="3" borderId="20" xfId="21" applyNumberFormat="1" applyFont="1" applyFill="1" applyBorder="1" applyAlignment="1">
      <alignment horizontal="left"/>
      <protection/>
    </xf>
    <xf numFmtId="0" fontId="2" fillId="0" borderId="20" xfId="21" applyBorder="1">
      <alignment/>
      <protection/>
    </xf>
    <xf numFmtId="0" fontId="2" fillId="0" borderId="0" xfId="21">
      <alignment/>
      <protection/>
    </xf>
    <xf numFmtId="49" fontId="37" fillId="4" borderId="20" xfId="21" applyNumberFormat="1" applyFont="1" applyFill="1" applyBorder="1" applyAlignment="1">
      <alignment horizontal="left"/>
      <protection/>
    </xf>
    <xf numFmtId="4" fontId="37" fillId="4" borderId="20" xfId="21" applyNumberFormat="1" applyFont="1" applyFill="1" applyBorder="1" applyAlignment="1">
      <alignment horizontal="right"/>
      <protection/>
    </xf>
    <xf numFmtId="49" fontId="36" fillId="5" borderId="20" xfId="21" applyNumberFormat="1" applyFont="1" applyFill="1" applyBorder="1" applyAlignment="1">
      <alignment horizontal="left"/>
      <protection/>
    </xf>
    <xf numFmtId="4" fontId="36" fillId="5" borderId="20" xfId="21" applyNumberFormat="1" applyFont="1" applyFill="1" applyBorder="1" applyAlignment="1">
      <alignment horizontal="right"/>
      <protection/>
    </xf>
    <xf numFmtId="49" fontId="38" fillId="6" borderId="20" xfId="21" applyNumberFormat="1" applyFont="1" applyFill="1" applyBorder="1" applyAlignment="1">
      <alignment horizontal="left"/>
      <protection/>
    </xf>
    <xf numFmtId="4" fontId="38" fillId="6" borderId="20" xfId="21" applyNumberFormat="1" applyFont="1" applyFill="1" applyBorder="1" applyAlignment="1">
      <alignment horizontal="right"/>
      <protection/>
    </xf>
    <xf numFmtId="49" fontId="39" fillId="7" borderId="20" xfId="21" applyNumberFormat="1" applyFont="1" applyFill="1" applyBorder="1" applyAlignment="1">
      <alignment horizontal="left"/>
      <protection/>
    </xf>
    <xf numFmtId="4" fontId="39" fillId="7" borderId="20" xfId="21" applyNumberFormat="1" applyFont="1" applyFill="1" applyBorder="1" applyAlignment="1">
      <alignment horizontal="right"/>
      <protection/>
    </xf>
    <xf numFmtId="49" fontId="37" fillId="4" borderId="20" xfId="21" applyNumberFormat="1" applyFont="1" applyFill="1" applyBorder="1" applyAlignment="1">
      <alignment horizontal="center"/>
      <protection/>
    </xf>
    <xf numFmtId="49" fontId="2" fillId="0" borderId="0" xfId="21" applyNumberFormat="1">
      <alignment/>
      <protection/>
    </xf>
    <xf numFmtId="4" fontId="2" fillId="0" borderId="0" xfId="21" applyNumberFormat="1">
      <alignment/>
      <protection/>
    </xf>
    <xf numFmtId="49" fontId="40" fillId="8" borderId="20" xfId="21" applyNumberFormat="1" applyFont="1" applyFill="1" applyBorder="1" applyAlignment="1">
      <alignment horizontal="left"/>
      <protection/>
    </xf>
    <xf numFmtId="4" fontId="40" fillId="8" borderId="20" xfId="21" applyNumberFormat="1" applyFont="1" applyFill="1" applyBorder="1" applyAlignment="1">
      <alignment horizontal="right"/>
      <protection/>
    </xf>
    <xf numFmtId="49" fontId="41" fillId="8" borderId="20" xfId="21" applyNumberFormat="1" applyFont="1" applyFill="1" applyBorder="1" applyAlignment="1">
      <alignment horizontal="left"/>
      <protection/>
    </xf>
    <xf numFmtId="4" fontId="41" fillId="8" borderId="20" xfId="21" applyNumberFormat="1" applyFont="1" applyFill="1" applyBorder="1" applyAlignment="1">
      <alignment horizontal="right"/>
      <protection/>
    </xf>
    <xf numFmtId="49" fontId="37" fillId="4" borderId="20" xfId="21" applyNumberFormat="1" applyFont="1" applyFill="1" applyBorder="1" applyAlignment="1">
      <alignment horizontal="left" wrapText="1"/>
      <protection/>
    </xf>
    <xf numFmtId="49" fontId="36" fillId="3" borderId="20" xfId="21" applyNumberFormat="1" applyFont="1" applyFill="1" applyBorder="1" applyAlignment="1">
      <alignment horizontal="left" wrapText="1"/>
      <protection/>
    </xf>
    <xf numFmtId="49" fontId="41" fillId="8" borderId="20" xfId="21" applyNumberFormat="1" applyFont="1" applyFill="1" applyBorder="1" applyAlignment="1">
      <alignment horizontal="left" wrapText="1"/>
      <protection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37" fillId="4" borderId="20" xfId="21" applyNumberFormat="1" applyFont="1" applyFill="1" applyBorder="1" applyAlignment="1" applyProtection="1">
      <alignment horizontal="right"/>
      <protection locked="0"/>
    </xf>
    <xf numFmtId="4" fontId="40" fillId="8" borderId="20" xfId="21" applyNumberFormat="1" applyFont="1" applyFill="1" applyBorder="1" applyAlignment="1" applyProtection="1">
      <alignment horizontal="right"/>
      <protection locked="0"/>
    </xf>
    <xf numFmtId="4" fontId="41" fillId="8" borderId="20" xfId="21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 locked="0"/>
    </xf>
    <xf numFmtId="4" fontId="20" fillId="0" borderId="0" xfId="0" applyNumberFormat="1" applyFont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52" fillId="0" borderId="0" xfId="0" applyFont="1" applyAlignment="1">
      <alignment horizontal="center" vertical="center" wrapText="1"/>
    </xf>
    <xf numFmtId="0" fontId="0" fillId="0" borderId="0" xfId="0"/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20" fillId="0" borderId="21" xfId="0" applyFont="1" applyBorder="1" applyAlignment="1" applyProtection="1">
      <alignment horizontal="center" vertical="center"/>
      <protection/>
    </xf>
    <xf numFmtId="49" fontId="20" fillId="0" borderId="21" xfId="0" applyNumberFormat="1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166" fontId="20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66" fontId="13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4" fontId="20" fillId="9" borderId="21" xfId="0" applyNumberFormat="1" applyFont="1" applyFill="1" applyBorder="1" applyAlignment="1" applyProtection="1">
      <alignment vertical="center"/>
      <protection locked="0"/>
    </xf>
    <xf numFmtId="4" fontId="36" fillId="9" borderId="20" xfId="21" applyNumberFormat="1" applyFont="1" applyFill="1" applyBorder="1" applyAlignment="1" applyProtection="1">
      <alignment horizontal="right"/>
      <protection locked="0"/>
    </xf>
    <xf numFmtId="0" fontId="0" fillId="9" borderId="22" xfId="0" applyFill="1" applyBorder="1" applyAlignment="1" applyProtection="1">
      <alignment wrapText="1"/>
      <protection locked="0"/>
    </xf>
    <xf numFmtId="49" fontId="38" fillId="9" borderId="20" xfId="21" applyNumberFormat="1" applyFont="1" applyFill="1" applyBorder="1" applyAlignment="1" applyProtection="1">
      <alignment horizontal="left"/>
      <protection locked="0"/>
    </xf>
    <xf numFmtId="49" fontId="2" fillId="9" borderId="0" xfId="21" applyNumberFormat="1" applyFill="1" applyProtection="1">
      <alignment/>
      <protection locked="0"/>
    </xf>
    <xf numFmtId="49" fontId="2" fillId="0" borderId="0" xfId="21" applyNumberFormat="1" applyFont="1">
      <alignment/>
      <protection/>
    </xf>
    <xf numFmtId="49" fontId="38" fillId="0" borderId="20" xfId="21" applyNumberFormat="1" applyFont="1" applyFill="1" applyBorder="1" applyAlignment="1" applyProtection="1">
      <alignment horizontal="left"/>
      <protection/>
    </xf>
    <xf numFmtId="0" fontId="53" fillId="0" borderId="0" xfId="0" applyFont="1"/>
    <xf numFmtId="0" fontId="6" fillId="9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15" fillId="10" borderId="0" xfId="0" applyFont="1" applyFill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right" vertical="center"/>
    </xf>
    <xf numFmtId="0" fontId="20" fillId="2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54" fillId="8" borderId="23" xfId="21" applyNumberFormat="1" applyFont="1" applyFill="1" applyBorder="1" applyAlignment="1">
      <alignment horizontal="center" vertical="center"/>
      <protection/>
    </xf>
    <xf numFmtId="4" fontId="40" fillId="8" borderId="24" xfId="21" applyNumberFormat="1" applyFont="1" applyFill="1" applyBorder="1" applyAlignment="1">
      <alignment horizontal="center" vertical="center"/>
      <protection/>
    </xf>
    <xf numFmtId="4" fontId="40" fillId="8" borderId="25" xfId="21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left" vertical="top" wrapText="1"/>
    </xf>
    <xf numFmtId="0" fontId="43" fillId="0" borderId="0" xfId="0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22</xdr:row>
      <xdr:rowOff>161925</xdr:rowOff>
    </xdr:from>
    <xdr:to>
      <xdr:col>13</xdr:col>
      <xdr:colOff>1238250</xdr:colOff>
      <xdr:row>30</xdr:row>
      <xdr:rowOff>123825</xdr:rowOff>
    </xdr:to>
    <xdr:pic>
      <xdr:nvPicPr>
        <xdr:cNvPr id="2" name="obrázek 1" descr="Solight výsuvný blok zásuvek, 3 zásuvky, 2x USB, kruhový tvar nízký,  prodlužovací přívod 1,5m, 3 x 1mm2, stříbrný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4943475"/>
          <a:ext cx="1171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1419225</xdr:colOff>
      <xdr:row>36</xdr:row>
      <xdr:rowOff>95250</xdr:rowOff>
    </xdr:from>
    <xdr:to>
      <xdr:col>14</xdr:col>
      <xdr:colOff>0</xdr:colOff>
      <xdr:row>40</xdr:row>
      <xdr:rowOff>114300</xdr:rowOff>
    </xdr:to>
    <xdr:pic>
      <xdr:nvPicPr>
        <xdr:cNvPr id="3" name="obrázek 1" descr="https://www.secomp.cz/Pictures/next/big/17031302y-k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58275" y="7505700"/>
          <a:ext cx="19621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85725</xdr:colOff>
      <xdr:row>9</xdr:row>
      <xdr:rowOff>28575</xdr:rowOff>
    </xdr:from>
    <xdr:to>
      <xdr:col>13</xdr:col>
      <xdr:colOff>1609725</xdr:colOff>
      <xdr:row>14</xdr:row>
      <xdr:rowOff>9525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24775" y="2476500"/>
          <a:ext cx="15240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1676400</xdr:colOff>
      <xdr:row>9</xdr:row>
      <xdr:rowOff>38100</xdr:rowOff>
    </xdr:from>
    <xdr:to>
      <xdr:col>14</xdr:col>
      <xdr:colOff>133350</xdr:colOff>
      <xdr:row>13</xdr:row>
      <xdr:rowOff>171450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15450" y="2486025"/>
          <a:ext cx="1838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590550</xdr:colOff>
      <xdr:row>15</xdr:row>
      <xdr:rowOff>9525</xdr:rowOff>
    </xdr:from>
    <xdr:to>
      <xdr:col>13</xdr:col>
      <xdr:colOff>2190750</xdr:colOff>
      <xdr:row>20</xdr:row>
      <xdr:rowOff>161925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29600" y="3514725"/>
          <a:ext cx="1600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1419225</xdr:colOff>
      <xdr:row>23</xdr:row>
      <xdr:rowOff>38100</xdr:rowOff>
    </xdr:from>
    <xdr:to>
      <xdr:col>14</xdr:col>
      <xdr:colOff>200025</xdr:colOff>
      <xdr:row>29</xdr:row>
      <xdr:rowOff>152400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58275" y="5010150"/>
          <a:ext cx="21621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47625</xdr:colOff>
      <xdr:row>36</xdr:row>
      <xdr:rowOff>104775</xdr:rowOff>
    </xdr:from>
    <xdr:to>
      <xdr:col>13</xdr:col>
      <xdr:colOff>1276350</xdr:colOff>
      <xdr:row>40</xdr:row>
      <xdr:rowOff>142875</xdr:rowOff>
    </xdr:to>
    <xdr:pic>
      <xdr:nvPicPr>
        <xdr:cNvPr id="8" name="Obrázek 7" descr="Organizér kabelů pod desku stolu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86675" y="7515225"/>
          <a:ext cx="1228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638175</xdr:colOff>
      <xdr:row>44</xdr:row>
      <xdr:rowOff>161925</xdr:rowOff>
    </xdr:from>
    <xdr:to>
      <xdr:col>13</xdr:col>
      <xdr:colOff>2085975</xdr:colOff>
      <xdr:row>52</xdr:row>
      <xdr:rowOff>76200</xdr:rowOff>
    </xdr:to>
    <xdr:pic>
      <xdr:nvPicPr>
        <xdr:cNvPr id="9" name="detail_src_magnifying_small" descr="Samolepicí organizéry - držáky kabelů (10 ks) / AT-0049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77225" y="9286875"/>
          <a:ext cx="14478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57150</xdr:colOff>
      <xdr:row>55</xdr:row>
      <xdr:rowOff>76200</xdr:rowOff>
    </xdr:from>
    <xdr:to>
      <xdr:col>13</xdr:col>
      <xdr:colOff>1914525</xdr:colOff>
      <xdr:row>67</xdr:row>
      <xdr:rowOff>9525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96200" y="11249025"/>
          <a:ext cx="18573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1943100</xdr:colOff>
      <xdr:row>55</xdr:row>
      <xdr:rowOff>133350</xdr:rowOff>
    </xdr:from>
    <xdr:to>
      <xdr:col>14</xdr:col>
      <xdr:colOff>66675</xdr:colOff>
      <xdr:row>61</xdr:row>
      <xdr:rowOff>104775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2150" y="11306175"/>
          <a:ext cx="15049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yperelektro.cz/photos/original/solight-vysuvny-blok-zasuvek-3-zasuvky-2x-usb-kruhovy-tvar-nizky-prodluzovaci-privod-1-5m-3-x-1mm2-stribrny.jpg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32"/>
  <sheetViews>
    <sheetView showGridLines="0" tabSelected="1" workbookViewId="0" topLeftCell="A1">
      <selection activeCell="C2" sqref="C2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421875" style="1" hidden="1" customWidth="1"/>
    <col min="50" max="51" width="21.421875" style="1" hidden="1" customWidth="1"/>
    <col min="52" max="52" width="18.421875" style="1" hidden="1" customWidth="1"/>
    <col min="53" max="53" width="16.421875" style="1" hidden="1" customWidth="1"/>
    <col min="54" max="54" width="21.421875" style="1" hidden="1" customWidth="1"/>
    <col min="55" max="55" width="18.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5"/>
      <c r="AZ1" s="15" t="s">
        <v>0</v>
      </c>
      <c r="BA1" s="15" t="s">
        <v>1</v>
      </c>
      <c r="BB1" s="15" t="s">
        <v>0</v>
      </c>
      <c r="BT1" s="15" t="s">
        <v>2</v>
      </c>
      <c r="BU1" s="15" t="s">
        <v>2</v>
      </c>
      <c r="BV1" s="15" t="s">
        <v>3</v>
      </c>
    </row>
    <row r="2" spans="44:72" s="1" customFormat="1" ht="36.95" customHeight="1">
      <c r="AR2" s="243" t="s">
        <v>4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6" t="s">
        <v>5</v>
      </c>
      <c r="BT2" s="16" t="s">
        <v>6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5</v>
      </c>
      <c r="BT3" s="16" t="s">
        <v>7</v>
      </c>
    </row>
    <row r="4" spans="2:71" s="1" customFormat="1" ht="24.95" customHeight="1">
      <c r="B4" s="19"/>
      <c r="D4" s="20" t="s">
        <v>311</v>
      </c>
      <c r="AR4" s="19"/>
      <c r="AS4" s="21" t="s">
        <v>8</v>
      </c>
      <c r="BS4" s="16" t="s">
        <v>9</v>
      </c>
    </row>
    <row r="5" spans="2:71" s="1" customFormat="1" ht="12" customHeight="1">
      <c r="B5" s="19"/>
      <c r="D5" s="22"/>
      <c r="K5" s="240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R5" s="19"/>
      <c r="BS5" s="16" t="s">
        <v>5</v>
      </c>
    </row>
    <row r="6" spans="2:71" s="1" customFormat="1" ht="36.95" customHeight="1">
      <c r="B6" s="19"/>
      <c r="D6" s="24" t="s">
        <v>10</v>
      </c>
      <c r="K6" s="242" t="s">
        <v>588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R6" s="19"/>
      <c r="BS6" s="16" t="s">
        <v>5</v>
      </c>
    </row>
    <row r="7" spans="2:71" s="1" customFormat="1" ht="12" customHeight="1">
      <c r="B7" s="19"/>
      <c r="D7" s="25"/>
      <c r="K7" s="23"/>
      <c r="AK7" s="25"/>
      <c r="AN7" s="23"/>
      <c r="AR7" s="19"/>
      <c r="BS7" s="16"/>
    </row>
    <row r="8" spans="2:71" s="1" customFormat="1" ht="12" customHeight="1">
      <c r="B8" s="19"/>
      <c r="D8" s="25"/>
      <c r="K8" s="23"/>
      <c r="AK8" s="25"/>
      <c r="AN8" s="23"/>
      <c r="AR8" s="19"/>
      <c r="BS8" s="16"/>
    </row>
    <row r="9" spans="1:57" s="2" customFormat="1" ht="6.95" customHeight="1">
      <c r="A9" s="26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27"/>
      <c r="BE9" s="26"/>
    </row>
    <row r="13" spans="1:57" s="2" customFormat="1" ht="6.95" customHeight="1">
      <c r="A13" s="26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27"/>
      <c r="BE13" s="26"/>
    </row>
    <row r="14" spans="1:57" s="2" customFormat="1" ht="24.95" customHeight="1">
      <c r="A14" s="26"/>
      <c r="B14" s="27"/>
      <c r="C14" s="20" t="s">
        <v>25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/>
      <c r="BE14" s="26"/>
    </row>
    <row r="15" spans="1:57" s="2" customFormat="1" ht="6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BE15" s="26"/>
    </row>
    <row r="16" spans="2:44" s="3" customFormat="1" ht="12" customHeight="1">
      <c r="B16" s="34"/>
      <c r="C16" s="25"/>
      <c r="AR16" s="34"/>
    </row>
    <row r="17" spans="2:44" s="4" customFormat="1" ht="36.95" customHeight="1">
      <c r="B17" s="35"/>
      <c r="C17" s="36" t="s">
        <v>10</v>
      </c>
      <c r="L17" s="249" t="str">
        <f>K6</f>
        <v>Mendelova univerzita v Brně, elektroinstalační práce v budově Q 
Coworkingové centrum N2014 / Q13</v>
      </c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R17" s="35"/>
    </row>
    <row r="18" spans="1:57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7"/>
      <c r="BE18" s="26"/>
    </row>
    <row r="19" spans="1:57" s="2" customFormat="1" ht="10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7"/>
      <c r="AS19" s="251"/>
      <c r="AT19" s="252"/>
      <c r="AU19" s="38"/>
      <c r="AV19" s="38"/>
      <c r="AW19" s="38"/>
      <c r="AX19" s="38"/>
      <c r="AY19" s="38"/>
      <c r="AZ19" s="38"/>
      <c r="BA19" s="38"/>
      <c r="BB19" s="38"/>
      <c r="BC19" s="38"/>
      <c r="BD19" s="39"/>
      <c r="BE19" s="26"/>
    </row>
    <row r="20" spans="1:57" s="2" customFormat="1" ht="29.25" customHeight="1">
      <c r="A20" s="26"/>
      <c r="B20" s="27"/>
      <c r="C20" s="244" t="s">
        <v>26</v>
      </c>
      <c r="D20" s="245"/>
      <c r="E20" s="245"/>
      <c r="F20" s="245"/>
      <c r="G20" s="245"/>
      <c r="H20" s="40"/>
      <c r="I20" s="246" t="s">
        <v>27</v>
      </c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7" t="s">
        <v>28</v>
      </c>
      <c r="AH20" s="245"/>
      <c r="AI20" s="245"/>
      <c r="AJ20" s="245"/>
      <c r="AK20" s="245"/>
      <c r="AL20" s="245"/>
      <c r="AM20" s="245"/>
      <c r="AN20" s="246" t="s">
        <v>29</v>
      </c>
      <c r="AO20" s="245"/>
      <c r="AP20" s="248"/>
      <c r="AQ20" s="41" t="s">
        <v>30</v>
      </c>
      <c r="AR20" s="27"/>
      <c r="AS20" s="42" t="s">
        <v>31</v>
      </c>
      <c r="AT20" s="43" t="s">
        <v>32</v>
      </c>
      <c r="AU20" s="43" t="s">
        <v>33</v>
      </c>
      <c r="AV20" s="43" t="s">
        <v>34</v>
      </c>
      <c r="AW20" s="43" t="s">
        <v>35</v>
      </c>
      <c r="AX20" s="43" t="s">
        <v>36</v>
      </c>
      <c r="AY20" s="43" t="s">
        <v>37</v>
      </c>
      <c r="AZ20" s="43" t="s">
        <v>38</v>
      </c>
      <c r="BA20" s="43" t="s">
        <v>39</v>
      </c>
      <c r="BB20" s="43" t="s">
        <v>40</v>
      </c>
      <c r="BC20" s="43" t="s">
        <v>41</v>
      </c>
      <c r="BD20" s="44" t="s">
        <v>42</v>
      </c>
      <c r="BE20" s="26"/>
    </row>
    <row r="21" spans="1:57" s="2" customFormat="1" ht="10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45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/>
      <c r="BE21" s="26"/>
    </row>
    <row r="22" spans="2:90" s="5" customFormat="1" ht="32.45" customHeight="1">
      <c r="B22" s="48"/>
      <c r="C22" s="49" t="s">
        <v>597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238">
        <f>ROUND(AG23+AG24,2)</f>
        <v>0</v>
      </c>
      <c r="AH22" s="238"/>
      <c r="AI22" s="238"/>
      <c r="AJ22" s="238"/>
      <c r="AK22" s="238"/>
      <c r="AL22" s="238"/>
      <c r="AM22" s="238"/>
      <c r="AN22" s="239">
        <f>ROUND(AN23+AN24,2)</f>
        <v>0</v>
      </c>
      <c r="AO22" s="239"/>
      <c r="AP22" s="239"/>
      <c r="AQ22" s="52" t="s">
        <v>0</v>
      </c>
      <c r="AR22" s="48"/>
      <c r="AS22" s="53">
        <f>ROUND(AS23,2)</f>
        <v>0</v>
      </c>
      <c r="AT22" s="54" t="e">
        <f>ROUND(SUM(AV22:AW22),2)</f>
        <v>#REF!</v>
      </c>
      <c r="AU22" s="55">
        <f>ROUND(AU23,5)</f>
        <v>213.07568</v>
      </c>
      <c r="AV22" s="54" t="e">
        <f>ROUND(AZ22*#REF!,2)</f>
        <v>#REF!</v>
      </c>
      <c r="AW22" s="54" t="e">
        <f>ROUND(BA22*#REF!,2)</f>
        <v>#REF!</v>
      </c>
      <c r="AX22" s="54" t="e">
        <f>ROUND(BB22*#REF!,2)</f>
        <v>#REF!</v>
      </c>
      <c r="AY22" s="54" t="e">
        <f>ROUND(BC22*#REF!,2)</f>
        <v>#REF!</v>
      </c>
      <c r="AZ22" s="54">
        <f>ROUND(AZ23,2)</f>
        <v>0</v>
      </c>
      <c r="BA22" s="54">
        <f>ROUND(BA23,2)</f>
        <v>0</v>
      </c>
      <c r="BB22" s="54">
        <f>ROUND(BB23,2)</f>
        <v>0</v>
      </c>
      <c r="BC22" s="54">
        <f>ROUND(BC23,2)</f>
        <v>0</v>
      </c>
      <c r="BD22" s="56">
        <f>ROUND(BD23,2)</f>
        <v>0</v>
      </c>
      <c r="BS22" s="57" t="s">
        <v>43</v>
      </c>
      <c r="BT22" s="57" t="s">
        <v>44</v>
      </c>
      <c r="BU22" s="58" t="s">
        <v>45</v>
      </c>
      <c r="BV22" s="57" t="s">
        <v>46</v>
      </c>
      <c r="BW22" s="57" t="s">
        <v>3</v>
      </c>
      <c r="BX22" s="57" t="s">
        <v>47</v>
      </c>
      <c r="CL22" s="57" t="s">
        <v>0</v>
      </c>
    </row>
    <row r="23" spans="1:91" s="6" customFormat="1" ht="14.45" customHeight="1">
      <c r="A23" s="59" t="s">
        <v>48</v>
      </c>
      <c r="B23" s="60"/>
      <c r="C23" s="61"/>
      <c r="D23" s="146"/>
      <c r="E23" s="146"/>
      <c r="F23" s="146"/>
      <c r="G23" s="146"/>
      <c r="H23" s="146"/>
      <c r="I23" s="62"/>
      <c r="J23" s="234" t="s">
        <v>312</v>
      </c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>
        <f>'Q13-stavební část'!J13</f>
        <v>0</v>
      </c>
      <c r="AH23" s="235"/>
      <c r="AI23" s="235"/>
      <c r="AJ23" s="235"/>
      <c r="AK23" s="235"/>
      <c r="AL23" s="235"/>
      <c r="AM23" s="235"/>
      <c r="AN23" s="236">
        <f>'Q13-stavební část'!J22</f>
        <v>0</v>
      </c>
      <c r="AO23" s="237"/>
      <c r="AP23" s="237"/>
      <c r="AQ23" s="63"/>
      <c r="AR23" s="60"/>
      <c r="AS23" s="64"/>
      <c r="AT23" s="65"/>
      <c r="AU23" s="66">
        <f>'Q13-stavební část'!P69</f>
        <v>213.075681</v>
      </c>
      <c r="AV23" s="65">
        <f>'Q13-stavební část'!J16</f>
        <v>0</v>
      </c>
      <c r="AW23" s="65">
        <f>'Q13-stavební část'!J17</f>
        <v>0</v>
      </c>
      <c r="AX23" s="65">
        <f>'Q13-stavební část'!J18</f>
        <v>0</v>
      </c>
      <c r="AY23" s="65">
        <f>'Q13-stavební část'!J19</f>
        <v>0</v>
      </c>
      <c r="AZ23" s="65">
        <f>'Q13-stavební část'!F16</f>
        <v>0</v>
      </c>
      <c r="BA23" s="65">
        <f>'Q13-stavební část'!F17</f>
        <v>0</v>
      </c>
      <c r="BB23" s="65">
        <f>'Q13-stavební část'!F18</f>
        <v>0</v>
      </c>
      <c r="BC23" s="65">
        <f>'Q13-stavební část'!F19</f>
        <v>0</v>
      </c>
      <c r="BD23" s="67">
        <f>'Q13-stavební část'!F20</f>
        <v>0</v>
      </c>
      <c r="BT23" s="68" t="s">
        <v>50</v>
      </c>
      <c r="BV23" s="68" t="s">
        <v>46</v>
      </c>
      <c r="BW23" s="68" t="s">
        <v>51</v>
      </c>
      <c r="BX23" s="68" t="s">
        <v>3</v>
      </c>
      <c r="CL23" s="68" t="s">
        <v>0</v>
      </c>
      <c r="CM23" s="68" t="s">
        <v>52</v>
      </c>
    </row>
    <row r="24" spans="1:91" s="6" customFormat="1" ht="14.45" customHeight="1">
      <c r="A24" s="59"/>
      <c r="B24" s="60"/>
      <c r="C24" s="61"/>
      <c r="D24" s="143"/>
      <c r="E24" s="143"/>
      <c r="F24" s="143"/>
      <c r="G24" s="143"/>
      <c r="H24" s="143"/>
      <c r="I24" s="142"/>
      <c r="J24" s="234" t="s">
        <v>313</v>
      </c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>
        <f>'EL-Rekapitulace'!C24</f>
        <v>0</v>
      </c>
      <c r="AH24" s="235"/>
      <c r="AI24" s="235"/>
      <c r="AJ24" s="235"/>
      <c r="AK24" s="235"/>
      <c r="AL24" s="235"/>
      <c r="AM24" s="235"/>
      <c r="AN24" s="235">
        <f>'EL-Rekapitulace'!C27</f>
        <v>0</v>
      </c>
      <c r="AO24" s="235"/>
      <c r="AP24" s="235"/>
      <c r="AQ24" s="63"/>
      <c r="AR24" s="60"/>
      <c r="AS24" s="144"/>
      <c r="AT24" s="144"/>
      <c r="AU24" s="145"/>
      <c r="AV24" s="144"/>
      <c r="AW24" s="144"/>
      <c r="AX24" s="144"/>
      <c r="AY24" s="144"/>
      <c r="AZ24" s="144"/>
      <c r="BA24" s="144"/>
      <c r="BB24" s="144"/>
      <c r="BC24" s="144"/>
      <c r="BD24" s="144"/>
      <c r="BT24" s="68"/>
      <c r="BV24" s="68"/>
      <c r="BW24" s="68"/>
      <c r="BX24" s="68"/>
      <c r="CL24" s="68"/>
      <c r="CM24" s="68"/>
    </row>
    <row r="25" spans="1:57" s="2" customFormat="1" ht="30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7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s="2" customFormat="1" ht="6.95" customHeight="1">
      <c r="A26" s="26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27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30" spans="2:42" ht="20.25">
      <c r="B30" s="232" t="s">
        <v>663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</row>
    <row r="31" spans="2:42" ht="12"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</row>
    <row r="32" spans="2:42" ht="91.5" customHeight="1">
      <c r="B32" s="233" t="s">
        <v>668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</row>
  </sheetData>
  <sheetProtection algorithmName="SHA-512" hashValue="d9aXio0L3bwn/A6wM54ATebEYxetjtAZUBIAlnAoDgfSww53+Bz9M8It6Cip3+7seT5j2LMcvFQ5fgmNA/Dpdg==" saltValue="1+ABneEAKXYni47g18gt+Q==" spinCount="100000" sheet="1" objects="1" scenarios="1" formatCells="0" formatColumns="0" formatRows="0"/>
  <mergeCells count="19">
    <mergeCell ref="K5:AO5"/>
    <mergeCell ref="K6:AO6"/>
    <mergeCell ref="AR2:BE2"/>
    <mergeCell ref="C20:G20"/>
    <mergeCell ref="I20:AF20"/>
    <mergeCell ref="AG20:AM20"/>
    <mergeCell ref="AN20:AP20"/>
    <mergeCell ref="L17:AO17"/>
    <mergeCell ref="AS19:AT19"/>
    <mergeCell ref="AN23:AP23"/>
    <mergeCell ref="AG23:AM23"/>
    <mergeCell ref="J23:AF23"/>
    <mergeCell ref="AG22:AM22"/>
    <mergeCell ref="AN22:AP22"/>
    <mergeCell ref="B30:AP30"/>
    <mergeCell ref="B32:AP32"/>
    <mergeCell ref="J24:AF24"/>
    <mergeCell ref="AG24:AM24"/>
    <mergeCell ref="AN24:AP24"/>
  </mergeCells>
  <hyperlinks>
    <hyperlink ref="A23" location="'13 - Místnost Q13 - stave...'!C2" display="/"/>
  </hyperlinks>
  <printOptions/>
  <pageMargins left="0.55" right="0.3" top="0.71" bottom="0.39375" header="0" footer="0"/>
  <pageSetup blackAndWhite="1" fitToHeight="1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7"/>
  <sheetViews>
    <sheetView showGridLines="0" zoomScale="120" zoomScaleNormal="12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43.421875" style="1" customWidth="1"/>
    <col min="7" max="7" width="6.00390625" style="1" customWidth="1"/>
    <col min="8" max="8" width="9.8515625" style="1" customWidth="1"/>
    <col min="9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16.14062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>
      <c r="A1" s="69"/>
    </row>
    <row r="2" spans="12:46" s="1" customFormat="1" ht="36.95" customHeight="1">
      <c r="L2" s="243" t="s">
        <v>4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6" t="s">
        <v>51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52</v>
      </c>
    </row>
    <row r="4" spans="2:46" s="1" customFormat="1" ht="24.95" customHeight="1">
      <c r="B4" s="19"/>
      <c r="D4" s="20" t="s">
        <v>53</v>
      </c>
      <c r="L4" s="19"/>
      <c r="M4" s="70" t="s">
        <v>8</v>
      </c>
      <c r="V4" s="257" t="s">
        <v>664</v>
      </c>
      <c r="W4" s="257"/>
      <c r="X4" s="257"/>
      <c r="Y4" s="257"/>
      <c r="Z4" s="257"/>
      <c r="AT4" s="16" t="s">
        <v>2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10</v>
      </c>
      <c r="L6" s="19"/>
    </row>
    <row r="7" spans="2:12" s="1" customFormat="1" ht="24" customHeight="1">
      <c r="B7" s="19"/>
      <c r="E7" s="254" t="str">
        <f>'Rekapitulace stavby'!K6</f>
        <v>Mendelova univerzita v Brně, elektroinstalační práce v budově Q 
Coworkingové centrum N2014 / Q13</v>
      </c>
      <c r="F7" s="255"/>
      <c r="G7" s="255"/>
      <c r="H7" s="255"/>
      <c r="L7" s="19"/>
    </row>
    <row r="8" spans="1:31" s="2" customFormat="1" ht="12" customHeight="1">
      <c r="A8" s="26"/>
      <c r="B8" s="27"/>
      <c r="C8" s="26"/>
      <c r="D8" s="25" t="s">
        <v>54</v>
      </c>
      <c r="E8" s="26"/>
      <c r="F8" s="26"/>
      <c r="G8" s="26"/>
      <c r="H8" s="26"/>
      <c r="I8" s="26"/>
      <c r="J8" s="26"/>
      <c r="K8" s="26"/>
      <c r="L8" s="2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4.45" customHeight="1">
      <c r="A9" s="26"/>
      <c r="B9" s="27"/>
      <c r="C9" s="26"/>
      <c r="D9" s="26"/>
      <c r="E9" s="249" t="s">
        <v>55</v>
      </c>
      <c r="F9" s="253"/>
      <c r="G9" s="253"/>
      <c r="H9" s="253"/>
      <c r="I9" s="26"/>
      <c r="J9" s="26"/>
      <c r="K9" s="26"/>
      <c r="L9" s="2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7" customFormat="1" ht="14.45" customHeight="1">
      <c r="A10" s="71"/>
      <c r="B10" s="72"/>
      <c r="C10" s="71"/>
      <c r="D10" s="71"/>
      <c r="E10" s="256" t="s">
        <v>0</v>
      </c>
      <c r="F10" s="256"/>
      <c r="G10" s="256"/>
      <c r="H10" s="256"/>
      <c r="I10" s="71"/>
      <c r="J10" s="71"/>
      <c r="K10" s="71"/>
      <c r="L10" s="73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s="2" customFormat="1" ht="6.95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2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6.95" customHeight="1">
      <c r="A12" s="26"/>
      <c r="B12" s="27"/>
      <c r="C12" s="26"/>
      <c r="D12" s="46"/>
      <c r="E12" s="46"/>
      <c r="F12" s="46"/>
      <c r="G12" s="46"/>
      <c r="H12" s="46"/>
      <c r="I12" s="46"/>
      <c r="J12" s="46"/>
      <c r="K12" s="46"/>
      <c r="L12" s="2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25.35" customHeight="1">
      <c r="A13" s="26"/>
      <c r="B13" s="27"/>
      <c r="C13" s="26"/>
      <c r="D13" s="74" t="s">
        <v>12</v>
      </c>
      <c r="E13" s="26"/>
      <c r="F13" s="26"/>
      <c r="G13" s="26"/>
      <c r="H13" s="26"/>
      <c r="I13" s="26"/>
      <c r="J13" s="51">
        <f>ROUND(J69,2)</f>
        <v>0</v>
      </c>
      <c r="K13" s="26"/>
      <c r="L13" s="2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6.95" customHeight="1">
      <c r="A14" s="26"/>
      <c r="B14" s="27"/>
      <c r="C14" s="26"/>
      <c r="D14" s="46"/>
      <c r="E14" s="46"/>
      <c r="F14" s="46"/>
      <c r="G14" s="46"/>
      <c r="H14" s="46"/>
      <c r="I14" s="46"/>
      <c r="J14" s="46"/>
      <c r="K14" s="46"/>
      <c r="L14" s="2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4.45" customHeight="1">
      <c r="A15" s="26"/>
      <c r="B15" s="27"/>
      <c r="C15" s="26"/>
      <c r="D15" s="26"/>
      <c r="E15" s="26"/>
      <c r="F15" s="28" t="s">
        <v>14</v>
      </c>
      <c r="G15" s="26"/>
      <c r="H15" s="26"/>
      <c r="I15" s="28" t="s">
        <v>13</v>
      </c>
      <c r="J15" s="28" t="s">
        <v>15</v>
      </c>
      <c r="K15" s="26"/>
      <c r="L15" s="2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4.45" customHeight="1">
      <c r="A16" s="26"/>
      <c r="B16" s="27"/>
      <c r="C16" s="26"/>
      <c r="D16" s="75" t="s">
        <v>16</v>
      </c>
      <c r="E16" s="25" t="s">
        <v>17</v>
      </c>
      <c r="F16" s="76">
        <f>J13</f>
        <v>0</v>
      </c>
      <c r="G16" s="26"/>
      <c r="H16" s="26"/>
      <c r="I16" s="77">
        <v>0.21</v>
      </c>
      <c r="J16" s="76">
        <f>ROUND(F16*I16,2)</f>
        <v>0</v>
      </c>
      <c r="K16" s="26"/>
      <c r="L16" s="2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4.45" customHeight="1">
      <c r="A17" s="26"/>
      <c r="B17" s="27"/>
      <c r="C17" s="26"/>
      <c r="D17" s="26"/>
      <c r="E17" s="25" t="s">
        <v>18</v>
      </c>
      <c r="F17" s="76">
        <f>ROUND((SUM(BF69:BF166)),2)</f>
        <v>0</v>
      </c>
      <c r="G17" s="26"/>
      <c r="H17" s="26"/>
      <c r="I17" s="77">
        <v>0.15</v>
      </c>
      <c r="J17" s="76">
        <f>ROUND(F17*I17,2)</f>
        <v>0</v>
      </c>
      <c r="K17" s="26"/>
      <c r="L17" s="2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4.45" customHeight="1" hidden="1">
      <c r="A18" s="26"/>
      <c r="B18" s="27"/>
      <c r="C18" s="26"/>
      <c r="D18" s="26"/>
      <c r="E18" s="25" t="s">
        <v>19</v>
      </c>
      <c r="F18" s="76">
        <f>ROUND((SUM(BG69:BG166)),2)</f>
        <v>0</v>
      </c>
      <c r="G18" s="26"/>
      <c r="H18" s="26"/>
      <c r="I18" s="77">
        <v>0.21</v>
      </c>
      <c r="J18" s="76">
        <f>0</f>
        <v>0</v>
      </c>
      <c r="K18" s="26"/>
      <c r="L18" s="2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4.45" customHeight="1" hidden="1">
      <c r="A19" s="26"/>
      <c r="B19" s="27"/>
      <c r="C19" s="26"/>
      <c r="D19" s="26"/>
      <c r="E19" s="25" t="s">
        <v>20</v>
      </c>
      <c r="F19" s="76">
        <f>ROUND((SUM(BH69:BH166)),2)</f>
        <v>0</v>
      </c>
      <c r="G19" s="26"/>
      <c r="H19" s="26"/>
      <c r="I19" s="77">
        <v>0.15</v>
      </c>
      <c r="J19" s="76">
        <f>0</f>
        <v>0</v>
      </c>
      <c r="K19" s="26"/>
      <c r="L19" s="2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4.45" customHeight="1" hidden="1">
      <c r="A20" s="26"/>
      <c r="B20" s="27"/>
      <c r="C20" s="26"/>
      <c r="D20" s="26"/>
      <c r="E20" s="25" t="s">
        <v>21</v>
      </c>
      <c r="F20" s="76">
        <f>ROUND((SUM(BI69:BI166)),2)</f>
        <v>0</v>
      </c>
      <c r="G20" s="26"/>
      <c r="H20" s="26"/>
      <c r="I20" s="77">
        <v>0</v>
      </c>
      <c r="J20" s="76">
        <f>0</f>
        <v>0</v>
      </c>
      <c r="K20" s="26"/>
      <c r="L20" s="2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25.35" customHeight="1">
      <c r="A22" s="26"/>
      <c r="B22" s="27"/>
      <c r="C22" s="78"/>
      <c r="D22" s="79" t="s">
        <v>22</v>
      </c>
      <c r="E22" s="40"/>
      <c r="F22" s="40"/>
      <c r="G22" s="80" t="s">
        <v>23</v>
      </c>
      <c r="H22" s="81" t="s">
        <v>24</v>
      </c>
      <c r="I22" s="40"/>
      <c r="J22" s="82">
        <f>SUM(J13:J17)</f>
        <v>0</v>
      </c>
      <c r="K22" s="83"/>
      <c r="L22" s="2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4.4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4.45" customHeight="1">
      <c r="A24" s="26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8" spans="1:31" s="2" customFormat="1" ht="6.95" customHeight="1">
      <c r="A28" s="26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24.95" customHeight="1">
      <c r="A29" s="26"/>
      <c r="B29" s="27"/>
      <c r="C29" s="20" t="s">
        <v>56</v>
      </c>
      <c r="D29" s="26"/>
      <c r="E29" s="26"/>
      <c r="F29" s="26"/>
      <c r="G29" s="26"/>
      <c r="H29" s="26"/>
      <c r="I29" s="26"/>
      <c r="J29" s="26"/>
      <c r="K29" s="26"/>
      <c r="L29" s="2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2" customHeight="1">
      <c r="A31" s="26"/>
      <c r="B31" s="27"/>
      <c r="C31" s="25" t="s">
        <v>10</v>
      </c>
      <c r="D31" s="26"/>
      <c r="E31" s="26"/>
      <c r="F31" s="26"/>
      <c r="G31" s="26"/>
      <c r="H31" s="26"/>
      <c r="I31" s="26"/>
      <c r="J31" s="26"/>
      <c r="K31" s="26"/>
      <c r="L31" s="2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4" customHeight="1">
      <c r="A32" s="26"/>
      <c r="B32" s="27"/>
      <c r="C32" s="26"/>
      <c r="D32" s="26"/>
      <c r="E32" s="254" t="str">
        <f>E7</f>
        <v>Mendelova univerzita v Brně, elektroinstalační práce v budově Q 
Coworkingové centrum N2014 / Q13</v>
      </c>
      <c r="F32" s="255"/>
      <c r="G32" s="255"/>
      <c r="H32" s="255"/>
      <c r="I32" s="26"/>
      <c r="J32" s="26"/>
      <c r="K32" s="26"/>
      <c r="L32" s="2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" customHeight="1">
      <c r="A33" s="26"/>
      <c r="B33" s="27"/>
      <c r="C33" s="25" t="s">
        <v>54</v>
      </c>
      <c r="D33" s="26"/>
      <c r="E33" s="26"/>
      <c r="F33" s="26"/>
      <c r="G33" s="26"/>
      <c r="H33" s="26"/>
      <c r="I33" s="26"/>
      <c r="J33" s="26"/>
      <c r="K33" s="26"/>
      <c r="L33" s="2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49" t="str">
        <f>E9</f>
        <v>13 - Místnost Q13 - stavební práce</v>
      </c>
      <c r="F34" s="253"/>
      <c r="G34" s="253"/>
      <c r="H34" s="253"/>
      <c r="I34" s="26"/>
      <c r="J34" s="26"/>
      <c r="K34" s="26"/>
      <c r="L34" s="2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0.3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9.25" customHeight="1">
      <c r="A37" s="26"/>
      <c r="B37" s="27"/>
      <c r="C37" s="84" t="s">
        <v>57</v>
      </c>
      <c r="D37" s="78"/>
      <c r="E37" s="78"/>
      <c r="F37" s="78"/>
      <c r="G37" s="78"/>
      <c r="H37" s="78"/>
      <c r="I37" s="78"/>
      <c r="J37" s="85" t="s">
        <v>58</v>
      </c>
      <c r="K37" s="78"/>
      <c r="L37" s="2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0.3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47" s="2" customFormat="1" ht="22.9" customHeight="1">
      <c r="A39" s="26"/>
      <c r="B39" s="27"/>
      <c r="C39" s="86" t="s">
        <v>59</v>
      </c>
      <c r="D39" s="26"/>
      <c r="E39" s="26"/>
      <c r="F39" s="26"/>
      <c r="G39" s="26"/>
      <c r="H39" s="26"/>
      <c r="I39" s="26"/>
      <c r="J39" s="51">
        <f>J69</f>
        <v>0</v>
      </c>
      <c r="K39" s="26"/>
      <c r="L39" s="2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U39" s="16" t="s">
        <v>60</v>
      </c>
    </row>
    <row r="40" spans="2:12" s="8" customFormat="1" ht="24.95" customHeight="1">
      <c r="B40" s="87"/>
      <c r="D40" s="88" t="s">
        <v>61</v>
      </c>
      <c r="E40" s="89"/>
      <c r="F40" s="89"/>
      <c r="G40" s="89"/>
      <c r="H40" s="89"/>
      <c r="I40" s="89"/>
      <c r="J40" s="90">
        <f>J70</f>
        <v>0</v>
      </c>
      <c r="L40" s="87"/>
    </row>
    <row r="41" spans="2:12" s="9" customFormat="1" ht="19.9" customHeight="1">
      <c r="B41" s="91"/>
      <c r="D41" s="92" t="s">
        <v>62</v>
      </c>
      <c r="E41" s="93"/>
      <c r="F41" s="93"/>
      <c r="G41" s="93"/>
      <c r="H41" s="93"/>
      <c r="I41" s="93"/>
      <c r="J41" s="94">
        <f>J71</f>
        <v>0</v>
      </c>
      <c r="L41" s="91"/>
    </row>
    <row r="42" spans="2:12" s="9" customFormat="1" ht="19.9" customHeight="1">
      <c r="B42" s="91"/>
      <c r="D42" s="92" t="s">
        <v>63</v>
      </c>
      <c r="E42" s="93"/>
      <c r="F42" s="93"/>
      <c r="G42" s="93"/>
      <c r="H42" s="93"/>
      <c r="I42" s="93"/>
      <c r="J42" s="94">
        <f>J74</f>
        <v>0</v>
      </c>
      <c r="L42" s="91"/>
    </row>
    <row r="43" spans="2:12" s="9" customFormat="1" ht="19.9" customHeight="1">
      <c r="B43" s="91"/>
      <c r="D43" s="92" t="s">
        <v>64</v>
      </c>
      <c r="E43" s="93"/>
      <c r="F43" s="93"/>
      <c r="G43" s="93"/>
      <c r="H43" s="93"/>
      <c r="I43" s="93"/>
      <c r="J43" s="94">
        <f>J83</f>
        <v>0</v>
      </c>
      <c r="L43" s="91"/>
    </row>
    <row r="44" spans="2:12" s="9" customFormat="1" ht="19.9" customHeight="1">
      <c r="B44" s="91"/>
      <c r="D44" s="92" t="s">
        <v>65</v>
      </c>
      <c r="E44" s="93"/>
      <c r="F44" s="93"/>
      <c r="G44" s="93"/>
      <c r="H44" s="93"/>
      <c r="I44" s="93"/>
      <c r="J44" s="94">
        <f>J106</f>
        <v>0</v>
      </c>
      <c r="L44" s="91"/>
    </row>
    <row r="45" spans="2:12" s="9" customFormat="1" ht="19.9" customHeight="1">
      <c r="B45" s="91"/>
      <c r="D45" s="92" t="s">
        <v>66</v>
      </c>
      <c r="E45" s="93"/>
      <c r="F45" s="93"/>
      <c r="G45" s="93"/>
      <c r="H45" s="93"/>
      <c r="I45" s="93"/>
      <c r="J45" s="94">
        <f>J114</f>
        <v>0</v>
      </c>
      <c r="L45" s="91"/>
    </row>
    <row r="46" spans="2:12" s="8" customFormat="1" ht="24.95" customHeight="1">
      <c r="B46" s="87"/>
      <c r="D46" s="88" t="s">
        <v>67</v>
      </c>
      <c r="E46" s="89"/>
      <c r="F46" s="89"/>
      <c r="G46" s="89"/>
      <c r="H46" s="89"/>
      <c r="I46" s="89"/>
      <c r="J46" s="90">
        <f>J116</f>
        <v>0</v>
      </c>
      <c r="L46" s="87"/>
    </row>
    <row r="47" spans="2:12" s="9" customFormat="1" ht="19.9" customHeight="1">
      <c r="B47" s="91"/>
      <c r="D47" s="92" t="s">
        <v>68</v>
      </c>
      <c r="E47" s="93"/>
      <c r="F47" s="93"/>
      <c r="G47" s="93"/>
      <c r="H47" s="93"/>
      <c r="I47" s="93"/>
      <c r="J47" s="94">
        <f>J117</f>
        <v>0</v>
      </c>
      <c r="L47" s="91"/>
    </row>
    <row r="48" spans="2:12" s="9" customFormat="1" ht="19.9" customHeight="1">
      <c r="B48" s="91"/>
      <c r="D48" s="92" t="s">
        <v>69</v>
      </c>
      <c r="E48" s="93"/>
      <c r="F48" s="93"/>
      <c r="G48" s="93"/>
      <c r="H48" s="93"/>
      <c r="I48" s="93"/>
      <c r="J48" s="94">
        <f>J124</f>
        <v>0</v>
      </c>
      <c r="L48" s="91"/>
    </row>
    <row r="49" spans="2:12" s="9" customFormat="1" ht="19.9" customHeight="1">
      <c r="B49" s="91"/>
      <c r="D49" s="92" t="s">
        <v>70</v>
      </c>
      <c r="E49" s="93"/>
      <c r="F49" s="93"/>
      <c r="G49" s="93"/>
      <c r="H49" s="93"/>
      <c r="I49" s="93"/>
      <c r="J49" s="94">
        <f>J129</f>
        <v>0</v>
      </c>
      <c r="L49" s="91"/>
    </row>
    <row r="50" spans="2:12" s="9" customFormat="1" ht="19.9" customHeight="1">
      <c r="B50" s="91"/>
      <c r="D50" s="92" t="s">
        <v>71</v>
      </c>
      <c r="E50" s="93"/>
      <c r="F50" s="93"/>
      <c r="G50" s="93"/>
      <c r="H50" s="93"/>
      <c r="I50" s="93"/>
      <c r="J50" s="94">
        <f>J132</f>
        <v>0</v>
      </c>
      <c r="L50" s="91"/>
    </row>
    <row r="51" spans="2:12" s="9" customFormat="1" ht="19.9" customHeight="1">
      <c r="B51" s="91"/>
      <c r="D51" s="92" t="s">
        <v>72</v>
      </c>
      <c r="E51" s="93"/>
      <c r="F51" s="93"/>
      <c r="G51" s="93"/>
      <c r="H51" s="93"/>
      <c r="I51" s="93"/>
      <c r="J51" s="94">
        <f>J147</f>
        <v>0</v>
      </c>
      <c r="L51" s="91"/>
    </row>
    <row r="52" spans="2:12" s="9" customFormat="1" ht="19.9" customHeight="1">
      <c r="B52" s="91"/>
      <c r="D52" s="92" t="s">
        <v>73</v>
      </c>
      <c r="E52" s="93"/>
      <c r="F52" s="93"/>
      <c r="G52" s="93"/>
      <c r="H52" s="93"/>
      <c r="I52" s="93"/>
      <c r="J52" s="94">
        <f>J150</f>
        <v>0</v>
      </c>
      <c r="L52" s="91"/>
    </row>
    <row r="53" spans="2:12" s="8" customFormat="1" ht="24.95" customHeight="1">
      <c r="B53" s="87"/>
      <c r="D53" s="88" t="s">
        <v>74</v>
      </c>
      <c r="E53" s="89"/>
      <c r="F53" s="89"/>
      <c r="G53" s="89"/>
      <c r="H53" s="89"/>
      <c r="I53" s="89"/>
      <c r="J53" s="90">
        <f>J159</f>
        <v>0</v>
      </c>
      <c r="L53" s="87"/>
    </row>
    <row r="54" spans="1:31" s="2" customFormat="1" ht="21.75" customHeight="1">
      <c r="A54" s="26"/>
      <c r="B54" s="27"/>
      <c r="C54" s="26"/>
      <c r="D54" s="26"/>
      <c r="E54" s="26"/>
      <c r="F54" s="26"/>
      <c r="G54" s="26"/>
      <c r="H54" s="26"/>
      <c r="I54" s="26"/>
      <c r="J54" s="26"/>
      <c r="K54" s="26"/>
      <c r="L54" s="29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6.95" customHeight="1">
      <c r="A55" s="26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29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9" spans="1:31" s="2" customFormat="1" ht="6.95" customHeight="1">
      <c r="A59" s="26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29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s="2" customFormat="1" ht="24.95" customHeight="1">
      <c r="A60" s="26"/>
      <c r="B60" s="27"/>
      <c r="C60" s="20" t="s">
        <v>75</v>
      </c>
      <c r="D60" s="26"/>
      <c r="E60" s="26"/>
      <c r="F60" s="26"/>
      <c r="G60" s="26"/>
      <c r="H60" s="26"/>
      <c r="I60" s="26"/>
      <c r="J60" s="26"/>
      <c r="K60" s="26"/>
      <c r="L60" s="29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s="2" customFormat="1" ht="6.95" customHeight="1">
      <c r="A61" s="26"/>
      <c r="B61" s="27"/>
      <c r="C61" s="26"/>
      <c r="D61" s="26"/>
      <c r="E61" s="26"/>
      <c r="F61" s="26"/>
      <c r="G61" s="26"/>
      <c r="H61" s="26"/>
      <c r="I61" s="26"/>
      <c r="J61" s="26"/>
      <c r="K61" s="26"/>
      <c r="L61" s="2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s="2" customFormat="1" ht="12" customHeight="1">
      <c r="A62" s="26"/>
      <c r="B62" s="27"/>
      <c r="C62" s="25" t="s">
        <v>10</v>
      </c>
      <c r="D62" s="26"/>
      <c r="E62" s="26"/>
      <c r="F62" s="26"/>
      <c r="G62" s="26"/>
      <c r="H62" s="26"/>
      <c r="I62" s="26"/>
      <c r="J62" s="26"/>
      <c r="K62" s="26"/>
      <c r="L62" s="29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s="2" customFormat="1" ht="24" customHeight="1">
      <c r="A63" s="26"/>
      <c r="B63" s="27"/>
      <c r="C63" s="26"/>
      <c r="D63" s="26"/>
      <c r="E63" s="254" t="str">
        <f>E7</f>
        <v>Mendelova univerzita v Brně, elektroinstalační práce v budově Q 
Coworkingové centrum N2014 / Q13</v>
      </c>
      <c r="F63" s="255"/>
      <c r="G63" s="255"/>
      <c r="H63" s="255"/>
      <c r="I63" s="26"/>
      <c r="J63" s="26"/>
      <c r="K63" s="26"/>
      <c r="L63" s="29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s="2" customFormat="1" ht="12" customHeight="1">
      <c r="A64" s="26"/>
      <c r="B64" s="27"/>
      <c r="C64" s="25" t="s">
        <v>54</v>
      </c>
      <c r="D64" s="26"/>
      <c r="E64" s="26"/>
      <c r="F64" s="26"/>
      <c r="G64" s="26"/>
      <c r="H64" s="26"/>
      <c r="I64" s="26"/>
      <c r="J64" s="26"/>
      <c r="K64" s="26"/>
      <c r="L64" s="29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14.45" customHeight="1">
      <c r="A65" s="26"/>
      <c r="B65" s="27"/>
      <c r="C65" s="26"/>
      <c r="D65" s="26"/>
      <c r="E65" s="249" t="str">
        <f>E9</f>
        <v>13 - Místnost Q13 - stavební práce</v>
      </c>
      <c r="F65" s="253"/>
      <c r="G65" s="253"/>
      <c r="H65" s="253"/>
      <c r="I65" s="26"/>
      <c r="J65" s="26"/>
      <c r="K65" s="26"/>
      <c r="L65" s="2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" customFormat="1" ht="6.95" customHeight="1">
      <c r="A66" s="26"/>
      <c r="B66" s="27"/>
      <c r="C66" s="26"/>
      <c r="D66" s="26"/>
      <c r="E66" s="26"/>
      <c r="F66" s="26"/>
      <c r="G66" s="26"/>
      <c r="H66" s="26"/>
      <c r="I66" s="26"/>
      <c r="J66" s="26"/>
      <c r="K66" s="26"/>
      <c r="L66" s="29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s="2" customFormat="1" ht="10.35" customHeight="1">
      <c r="A67" s="26"/>
      <c r="B67" s="27"/>
      <c r="C67" s="26"/>
      <c r="D67" s="26"/>
      <c r="E67" s="26"/>
      <c r="F67" s="26"/>
      <c r="G67" s="26"/>
      <c r="H67" s="26"/>
      <c r="I67" s="26"/>
      <c r="J67" s="26"/>
      <c r="K67" s="26"/>
      <c r="L67" s="29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s="10" customFormat="1" ht="29.25" customHeight="1">
      <c r="A68" s="95"/>
      <c r="B68" s="96"/>
      <c r="C68" s="97" t="s">
        <v>76</v>
      </c>
      <c r="D68" s="98" t="s">
        <v>30</v>
      </c>
      <c r="E68" s="98" t="s">
        <v>26</v>
      </c>
      <c r="F68" s="98" t="s">
        <v>27</v>
      </c>
      <c r="G68" s="98" t="s">
        <v>77</v>
      </c>
      <c r="H68" s="98" t="s">
        <v>78</v>
      </c>
      <c r="I68" s="98" t="s">
        <v>79</v>
      </c>
      <c r="J68" s="98" t="s">
        <v>58</v>
      </c>
      <c r="K68" s="99" t="s">
        <v>80</v>
      </c>
      <c r="L68" s="100"/>
      <c r="M68" s="42" t="s">
        <v>0</v>
      </c>
      <c r="N68" s="43" t="s">
        <v>16</v>
      </c>
      <c r="O68" s="43" t="s">
        <v>81</v>
      </c>
      <c r="P68" s="43" t="s">
        <v>82</v>
      </c>
      <c r="Q68" s="43" t="s">
        <v>83</v>
      </c>
      <c r="R68" s="43" t="s">
        <v>84</v>
      </c>
      <c r="S68" s="43" t="s">
        <v>85</v>
      </c>
      <c r="T68" s="44" t="s">
        <v>86</v>
      </c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</row>
    <row r="69" spans="1:63" s="2" customFormat="1" ht="22.9" customHeight="1">
      <c r="A69" s="26"/>
      <c r="B69" s="27"/>
      <c r="C69" s="49" t="s">
        <v>87</v>
      </c>
      <c r="D69" s="26"/>
      <c r="E69" s="26"/>
      <c r="F69" s="26"/>
      <c r="G69" s="26"/>
      <c r="H69" s="26"/>
      <c r="I69" s="26"/>
      <c r="J69" s="218">
        <f>J159+J116+J70</f>
        <v>0</v>
      </c>
      <c r="K69" s="219"/>
      <c r="L69" s="27"/>
      <c r="M69" s="45"/>
      <c r="N69" s="37"/>
      <c r="O69" s="46"/>
      <c r="P69" s="101">
        <f>P70+P116+P159</f>
        <v>213.075681</v>
      </c>
      <c r="Q69" s="46"/>
      <c r="R69" s="101">
        <f>R70+R116+R159</f>
        <v>1.9821813000000001</v>
      </c>
      <c r="S69" s="46"/>
      <c r="T69" s="102">
        <f>T70+T116+T159</f>
        <v>0.76899675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T69" s="16" t="s">
        <v>43</v>
      </c>
      <c r="AU69" s="16" t="s">
        <v>60</v>
      </c>
      <c r="BK69" s="103">
        <f>BK70+BK116+BK159</f>
        <v>0</v>
      </c>
    </row>
    <row r="70" spans="2:63" s="11" customFormat="1" ht="25.9" customHeight="1">
      <c r="B70" s="104"/>
      <c r="C70" s="191"/>
      <c r="D70" s="192" t="s">
        <v>43</v>
      </c>
      <c r="E70" s="193" t="s">
        <v>88</v>
      </c>
      <c r="F70" s="193" t="s">
        <v>89</v>
      </c>
      <c r="G70" s="191"/>
      <c r="H70" s="191"/>
      <c r="J70" s="220">
        <f>BK70</f>
        <v>0</v>
      </c>
      <c r="K70" s="191"/>
      <c r="L70" s="104"/>
      <c r="M70" s="106"/>
      <c r="N70" s="107"/>
      <c r="O70" s="107"/>
      <c r="P70" s="108">
        <f>P71+P74+P83+P106+P114</f>
        <v>142.133965</v>
      </c>
      <c r="Q70" s="107"/>
      <c r="R70" s="108">
        <f>R71+R74+R83+R106+R114</f>
        <v>1.0143903</v>
      </c>
      <c r="S70" s="107"/>
      <c r="T70" s="109">
        <f>T71+T74+T83+T106+T114</f>
        <v>0.5765</v>
      </c>
      <c r="AR70" s="105" t="s">
        <v>50</v>
      </c>
      <c r="AT70" s="110" t="s">
        <v>43</v>
      </c>
      <c r="AU70" s="110" t="s">
        <v>44</v>
      </c>
      <c r="AY70" s="105" t="s">
        <v>90</v>
      </c>
      <c r="BK70" s="111">
        <f>BK71+BK74+BK83+BK106+BK114</f>
        <v>0</v>
      </c>
    </row>
    <row r="71" spans="2:63" s="11" customFormat="1" ht="22.9" customHeight="1">
      <c r="B71" s="104"/>
      <c r="C71" s="191"/>
      <c r="D71" s="192" t="s">
        <v>43</v>
      </c>
      <c r="E71" s="194" t="s">
        <v>91</v>
      </c>
      <c r="F71" s="194" t="s">
        <v>92</v>
      </c>
      <c r="G71" s="191"/>
      <c r="H71" s="191"/>
      <c r="J71" s="221">
        <f>BK71</f>
        <v>0</v>
      </c>
      <c r="K71" s="191"/>
      <c r="L71" s="104"/>
      <c r="M71" s="106"/>
      <c r="N71" s="107"/>
      <c r="O71" s="107"/>
      <c r="P71" s="108">
        <f>SUM(P72:P73)</f>
        <v>0.7657499999999999</v>
      </c>
      <c r="Q71" s="107"/>
      <c r="R71" s="108">
        <f>SUM(R72:R73)</f>
        <v>0.1902375</v>
      </c>
      <c r="S71" s="107"/>
      <c r="T71" s="109">
        <f>SUM(T72:T73)</f>
        <v>0</v>
      </c>
      <c r="AR71" s="105" t="s">
        <v>50</v>
      </c>
      <c r="AT71" s="110" t="s">
        <v>43</v>
      </c>
      <c r="AU71" s="110" t="s">
        <v>50</v>
      </c>
      <c r="AY71" s="105" t="s">
        <v>90</v>
      </c>
      <c r="BK71" s="111">
        <f>SUM(BK72:BK73)</f>
        <v>0</v>
      </c>
    </row>
    <row r="72" spans="1:65" s="2" customFormat="1" ht="36">
      <c r="A72" s="26"/>
      <c r="B72" s="112"/>
      <c r="C72" s="195" t="s">
        <v>50</v>
      </c>
      <c r="D72" s="195" t="s">
        <v>93</v>
      </c>
      <c r="E72" s="196" t="s">
        <v>94</v>
      </c>
      <c r="F72" s="197" t="s">
        <v>95</v>
      </c>
      <c r="G72" s="198" t="s">
        <v>96</v>
      </c>
      <c r="H72" s="199">
        <v>0.75</v>
      </c>
      <c r="I72" s="225"/>
      <c r="J72" s="222">
        <f>ROUND(I72*H72,2)</f>
        <v>0</v>
      </c>
      <c r="K72" s="197" t="s">
        <v>97</v>
      </c>
      <c r="L72" s="27"/>
      <c r="M72" s="113" t="s">
        <v>0</v>
      </c>
      <c r="N72" s="114" t="s">
        <v>17</v>
      </c>
      <c r="O72" s="115">
        <v>1.021</v>
      </c>
      <c r="P72" s="115">
        <f>O72*H72</f>
        <v>0.7657499999999999</v>
      </c>
      <c r="Q72" s="115">
        <v>0.25365</v>
      </c>
      <c r="R72" s="115">
        <f>Q72*H72</f>
        <v>0.1902375</v>
      </c>
      <c r="S72" s="115">
        <v>0</v>
      </c>
      <c r="T72" s="116">
        <f>S72*H72</f>
        <v>0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R72" s="117" t="s">
        <v>98</v>
      </c>
      <c r="AT72" s="117" t="s">
        <v>93</v>
      </c>
      <c r="AU72" s="117" t="s">
        <v>52</v>
      </c>
      <c r="AY72" s="16" t="s">
        <v>90</v>
      </c>
      <c r="BE72" s="118">
        <f>IF(N72="základní",J72,0)</f>
        <v>0</v>
      </c>
      <c r="BF72" s="118">
        <f>IF(N72="snížená",J72,0)</f>
        <v>0</v>
      </c>
      <c r="BG72" s="118">
        <f>IF(N72="zákl. přenesená",J72,0)</f>
        <v>0</v>
      </c>
      <c r="BH72" s="118">
        <f>IF(N72="sníž. přenesená",J72,0)</f>
        <v>0</v>
      </c>
      <c r="BI72" s="118">
        <f>IF(N72="nulová",J72,0)</f>
        <v>0</v>
      </c>
      <c r="BJ72" s="16" t="s">
        <v>50</v>
      </c>
      <c r="BK72" s="118">
        <f>ROUND(I72*H72,2)</f>
        <v>0</v>
      </c>
      <c r="BL72" s="16" t="s">
        <v>98</v>
      </c>
      <c r="BM72" s="117" t="s">
        <v>99</v>
      </c>
    </row>
    <row r="73" spans="2:51" s="12" customFormat="1" ht="12">
      <c r="B73" s="119"/>
      <c r="C73" s="200"/>
      <c r="D73" s="201" t="s">
        <v>100</v>
      </c>
      <c r="E73" s="202" t="s">
        <v>0</v>
      </c>
      <c r="F73" s="203" t="s">
        <v>101</v>
      </c>
      <c r="G73" s="200"/>
      <c r="H73" s="204">
        <v>0.75</v>
      </c>
      <c r="I73" s="169"/>
      <c r="J73" s="200"/>
      <c r="K73" s="200"/>
      <c r="L73" s="119"/>
      <c r="M73" s="122"/>
      <c r="N73" s="123"/>
      <c r="O73" s="123"/>
      <c r="P73" s="123"/>
      <c r="Q73" s="123"/>
      <c r="R73" s="123"/>
      <c r="S73" s="123"/>
      <c r="T73" s="124"/>
      <c r="AT73" s="120" t="s">
        <v>100</v>
      </c>
      <c r="AU73" s="120" t="s">
        <v>52</v>
      </c>
      <c r="AV73" s="12" t="s">
        <v>52</v>
      </c>
      <c r="AW73" s="12" t="s">
        <v>11</v>
      </c>
      <c r="AX73" s="12" t="s">
        <v>50</v>
      </c>
      <c r="AY73" s="120" t="s">
        <v>90</v>
      </c>
    </row>
    <row r="74" spans="2:63" s="11" customFormat="1" ht="22.9" customHeight="1">
      <c r="B74" s="104"/>
      <c r="C74" s="191"/>
      <c r="D74" s="192" t="s">
        <v>43</v>
      </c>
      <c r="E74" s="194" t="s">
        <v>102</v>
      </c>
      <c r="F74" s="194" t="s">
        <v>103</v>
      </c>
      <c r="G74" s="191"/>
      <c r="H74" s="191"/>
      <c r="I74" s="170"/>
      <c r="J74" s="221">
        <f>BK74</f>
        <v>0</v>
      </c>
      <c r="K74" s="191"/>
      <c r="L74" s="104"/>
      <c r="M74" s="106"/>
      <c r="N74" s="107"/>
      <c r="O74" s="107"/>
      <c r="P74" s="108">
        <f>SUM(P75:P82)</f>
        <v>27.34011</v>
      </c>
      <c r="Q74" s="107"/>
      <c r="R74" s="108">
        <f>SUM(R75:R82)</f>
        <v>0.81689648</v>
      </c>
      <c r="S74" s="107"/>
      <c r="T74" s="109">
        <f>SUM(T75:T82)</f>
        <v>0</v>
      </c>
      <c r="AR74" s="105" t="s">
        <v>50</v>
      </c>
      <c r="AT74" s="110" t="s">
        <v>43</v>
      </c>
      <c r="AU74" s="110" t="s">
        <v>50</v>
      </c>
      <c r="AY74" s="105" t="s">
        <v>90</v>
      </c>
      <c r="BK74" s="111">
        <f>SUM(BK75:BK82)</f>
        <v>0</v>
      </c>
    </row>
    <row r="75" spans="1:65" s="2" customFormat="1" ht="24">
      <c r="A75" s="26"/>
      <c r="B75" s="112"/>
      <c r="C75" s="195" t="s">
        <v>52</v>
      </c>
      <c r="D75" s="195" t="s">
        <v>93</v>
      </c>
      <c r="E75" s="196" t="s">
        <v>104</v>
      </c>
      <c r="F75" s="197" t="s">
        <v>105</v>
      </c>
      <c r="G75" s="198" t="s">
        <v>96</v>
      </c>
      <c r="H75" s="199">
        <v>0.75</v>
      </c>
      <c r="I75" s="225"/>
      <c r="J75" s="222">
        <f>ROUND(I75*H75,2)</f>
        <v>0</v>
      </c>
      <c r="K75" s="197" t="s">
        <v>97</v>
      </c>
      <c r="L75" s="27"/>
      <c r="M75" s="113" t="s">
        <v>0</v>
      </c>
      <c r="N75" s="114" t="s">
        <v>17</v>
      </c>
      <c r="O75" s="115">
        <v>1.332</v>
      </c>
      <c r="P75" s="115">
        <f>O75*H75</f>
        <v>0.9990000000000001</v>
      </c>
      <c r="Q75" s="115">
        <v>0.04153</v>
      </c>
      <c r="R75" s="115">
        <f>Q75*H75</f>
        <v>0.031147499999999998</v>
      </c>
      <c r="S75" s="115">
        <v>0</v>
      </c>
      <c r="T75" s="116">
        <f>S75*H75</f>
        <v>0</v>
      </c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R75" s="117" t="s">
        <v>98</v>
      </c>
      <c r="AT75" s="117" t="s">
        <v>93</v>
      </c>
      <c r="AU75" s="117" t="s">
        <v>52</v>
      </c>
      <c r="AY75" s="16" t="s">
        <v>90</v>
      </c>
      <c r="BE75" s="118">
        <f>IF(N75="základní",J75,0)</f>
        <v>0</v>
      </c>
      <c r="BF75" s="118">
        <f>IF(N75="snížená",J75,0)</f>
        <v>0</v>
      </c>
      <c r="BG75" s="118">
        <f>IF(N75="zákl. přenesená",J75,0)</f>
        <v>0</v>
      </c>
      <c r="BH75" s="118">
        <f>IF(N75="sníž. přenesená",J75,0)</f>
        <v>0</v>
      </c>
      <c r="BI75" s="118">
        <f>IF(N75="nulová",J75,0)</f>
        <v>0</v>
      </c>
      <c r="BJ75" s="16" t="s">
        <v>50</v>
      </c>
      <c r="BK75" s="118">
        <f>ROUND(I75*H75,2)</f>
        <v>0</v>
      </c>
      <c r="BL75" s="16" t="s">
        <v>98</v>
      </c>
      <c r="BM75" s="117" t="s">
        <v>106</v>
      </c>
    </row>
    <row r="76" spans="2:51" s="12" customFormat="1" ht="12">
      <c r="B76" s="119"/>
      <c r="C76" s="200"/>
      <c r="D76" s="201" t="s">
        <v>100</v>
      </c>
      <c r="E76" s="202" t="s">
        <v>0</v>
      </c>
      <c r="F76" s="203" t="s">
        <v>107</v>
      </c>
      <c r="G76" s="200"/>
      <c r="H76" s="204">
        <v>0.75</v>
      </c>
      <c r="I76" s="169"/>
      <c r="J76" s="200"/>
      <c r="K76" s="200"/>
      <c r="L76" s="119"/>
      <c r="M76" s="122"/>
      <c r="N76" s="123"/>
      <c r="O76" s="123"/>
      <c r="P76" s="123"/>
      <c r="Q76" s="123"/>
      <c r="R76" s="123"/>
      <c r="S76" s="123"/>
      <c r="T76" s="124"/>
      <c r="AT76" s="120" t="s">
        <v>100</v>
      </c>
      <c r="AU76" s="120" t="s">
        <v>52</v>
      </c>
      <c r="AV76" s="12" t="s">
        <v>52</v>
      </c>
      <c r="AW76" s="12" t="s">
        <v>11</v>
      </c>
      <c r="AX76" s="12" t="s">
        <v>50</v>
      </c>
      <c r="AY76" s="120" t="s">
        <v>90</v>
      </c>
    </row>
    <row r="77" spans="1:65" s="2" customFormat="1" ht="48">
      <c r="A77" s="26"/>
      <c r="B77" s="112"/>
      <c r="C77" s="195" t="s">
        <v>91</v>
      </c>
      <c r="D77" s="195" t="s">
        <v>93</v>
      </c>
      <c r="E77" s="196" t="s">
        <v>108</v>
      </c>
      <c r="F77" s="197" t="s">
        <v>109</v>
      </c>
      <c r="G77" s="198" t="s">
        <v>96</v>
      </c>
      <c r="H77" s="199">
        <v>65.925</v>
      </c>
      <c r="I77" s="225"/>
      <c r="J77" s="222">
        <f>ROUND(I77*H77,2)</f>
        <v>0</v>
      </c>
      <c r="K77" s="197" t="s">
        <v>97</v>
      </c>
      <c r="L77" s="27"/>
      <c r="M77" s="113" t="s">
        <v>0</v>
      </c>
      <c r="N77" s="114" t="s">
        <v>17</v>
      </c>
      <c r="O77" s="115">
        <v>0.19</v>
      </c>
      <c r="P77" s="115">
        <f>O77*H77</f>
        <v>12.52575</v>
      </c>
      <c r="Q77" s="115">
        <v>0.0057</v>
      </c>
      <c r="R77" s="115">
        <f>Q77*H77</f>
        <v>0.3757725</v>
      </c>
      <c r="S77" s="115">
        <v>0</v>
      </c>
      <c r="T77" s="116">
        <f>S77*H77</f>
        <v>0</v>
      </c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R77" s="117" t="s">
        <v>98</v>
      </c>
      <c r="AT77" s="117" t="s">
        <v>93</v>
      </c>
      <c r="AU77" s="117" t="s">
        <v>52</v>
      </c>
      <c r="AY77" s="16" t="s">
        <v>90</v>
      </c>
      <c r="BE77" s="118">
        <f>IF(N77="základní",J77,0)</f>
        <v>0</v>
      </c>
      <c r="BF77" s="118">
        <f>IF(N77="snížená",J77,0)</f>
        <v>0</v>
      </c>
      <c r="BG77" s="118">
        <f>IF(N77="zákl. přenesená",J77,0)</f>
        <v>0</v>
      </c>
      <c r="BH77" s="118">
        <f>IF(N77="sníž. přenesená",J77,0)</f>
        <v>0</v>
      </c>
      <c r="BI77" s="118">
        <f>IF(N77="nulová",J77,0)</f>
        <v>0</v>
      </c>
      <c r="BJ77" s="16" t="s">
        <v>50</v>
      </c>
      <c r="BK77" s="118">
        <f>ROUND(I77*H77,2)</f>
        <v>0</v>
      </c>
      <c r="BL77" s="16" t="s">
        <v>98</v>
      </c>
      <c r="BM77" s="117" t="s">
        <v>110</v>
      </c>
    </row>
    <row r="78" spans="2:51" s="12" customFormat="1" ht="22.5">
      <c r="B78" s="119"/>
      <c r="C78" s="200"/>
      <c r="D78" s="201" t="s">
        <v>100</v>
      </c>
      <c r="E78" s="202" t="s">
        <v>0</v>
      </c>
      <c r="F78" s="203" t="s">
        <v>111</v>
      </c>
      <c r="G78" s="200"/>
      <c r="H78" s="204">
        <v>65.925</v>
      </c>
      <c r="I78" s="169"/>
      <c r="J78" s="200"/>
      <c r="K78" s="200"/>
      <c r="L78" s="119"/>
      <c r="M78" s="122"/>
      <c r="N78" s="123"/>
      <c r="O78" s="123"/>
      <c r="P78" s="123"/>
      <c r="Q78" s="123"/>
      <c r="R78" s="123"/>
      <c r="S78" s="123"/>
      <c r="T78" s="124"/>
      <c r="AT78" s="120" t="s">
        <v>100</v>
      </c>
      <c r="AU78" s="120" t="s">
        <v>52</v>
      </c>
      <c r="AV78" s="12" t="s">
        <v>52</v>
      </c>
      <c r="AW78" s="12" t="s">
        <v>11</v>
      </c>
      <c r="AX78" s="12" t="s">
        <v>50</v>
      </c>
      <c r="AY78" s="120" t="s">
        <v>90</v>
      </c>
    </row>
    <row r="79" spans="1:65" s="2" customFormat="1" ht="36">
      <c r="A79" s="26"/>
      <c r="B79" s="112"/>
      <c r="C79" s="195" t="s">
        <v>98</v>
      </c>
      <c r="D79" s="195" t="s">
        <v>93</v>
      </c>
      <c r="E79" s="196" t="s">
        <v>112</v>
      </c>
      <c r="F79" s="197" t="s">
        <v>113</v>
      </c>
      <c r="G79" s="198" t="s">
        <v>114</v>
      </c>
      <c r="H79" s="199">
        <v>36.4</v>
      </c>
      <c r="I79" s="225"/>
      <c r="J79" s="222">
        <f>ROUND(I79*H79,2)</f>
        <v>0</v>
      </c>
      <c r="K79" s="197" t="s">
        <v>97</v>
      </c>
      <c r="L79" s="27"/>
      <c r="M79" s="113" t="s">
        <v>0</v>
      </c>
      <c r="N79" s="114" t="s">
        <v>17</v>
      </c>
      <c r="O79" s="115">
        <v>0.369</v>
      </c>
      <c r="P79" s="115">
        <f>O79*H79</f>
        <v>13.4316</v>
      </c>
      <c r="Q79" s="115">
        <v>0.0068</v>
      </c>
      <c r="R79" s="115">
        <f>Q79*H79</f>
        <v>0.24752</v>
      </c>
      <c r="S79" s="115">
        <v>0</v>
      </c>
      <c r="T79" s="116">
        <f>S79*H79</f>
        <v>0</v>
      </c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R79" s="117" t="s">
        <v>98</v>
      </c>
      <c r="AT79" s="117" t="s">
        <v>93</v>
      </c>
      <c r="AU79" s="117" t="s">
        <v>52</v>
      </c>
      <c r="AY79" s="16" t="s">
        <v>90</v>
      </c>
      <c r="BE79" s="118">
        <f>IF(N79="základní",J79,0)</f>
        <v>0</v>
      </c>
      <c r="BF79" s="118">
        <f>IF(N79="snížená",J79,0)</f>
        <v>0</v>
      </c>
      <c r="BG79" s="118">
        <f>IF(N79="zákl. přenesená",J79,0)</f>
        <v>0</v>
      </c>
      <c r="BH79" s="118">
        <f>IF(N79="sníž. přenesená",J79,0)</f>
        <v>0</v>
      </c>
      <c r="BI79" s="118">
        <f>IF(N79="nulová",J79,0)</f>
        <v>0</v>
      </c>
      <c r="BJ79" s="16" t="s">
        <v>50</v>
      </c>
      <c r="BK79" s="118">
        <f>ROUND(I79*H79,2)</f>
        <v>0</v>
      </c>
      <c r="BL79" s="16" t="s">
        <v>98</v>
      </c>
      <c r="BM79" s="117" t="s">
        <v>115</v>
      </c>
    </row>
    <row r="80" spans="2:51" s="12" customFormat="1" ht="12">
      <c r="B80" s="119"/>
      <c r="C80" s="200"/>
      <c r="D80" s="201" t="s">
        <v>100</v>
      </c>
      <c r="E80" s="202" t="s">
        <v>0</v>
      </c>
      <c r="F80" s="203" t="s">
        <v>116</v>
      </c>
      <c r="G80" s="200"/>
      <c r="H80" s="204">
        <v>36.4</v>
      </c>
      <c r="I80" s="169"/>
      <c r="J80" s="200"/>
      <c r="K80" s="200"/>
      <c r="L80" s="119"/>
      <c r="M80" s="122"/>
      <c r="N80" s="123"/>
      <c r="O80" s="123"/>
      <c r="P80" s="123"/>
      <c r="Q80" s="123"/>
      <c r="R80" s="123"/>
      <c r="S80" s="123"/>
      <c r="T80" s="124"/>
      <c r="AT80" s="120" t="s">
        <v>100</v>
      </c>
      <c r="AU80" s="120" t="s">
        <v>52</v>
      </c>
      <c r="AV80" s="12" t="s">
        <v>52</v>
      </c>
      <c r="AW80" s="12" t="s">
        <v>11</v>
      </c>
      <c r="AX80" s="12" t="s">
        <v>50</v>
      </c>
      <c r="AY80" s="120" t="s">
        <v>90</v>
      </c>
    </row>
    <row r="81" spans="1:65" s="2" customFormat="1" ht="48">
      <c r="A81" s="26"/>
      <c r="B81" s="112"/>
      <c r="C81" s="195" t="s">
        <v>117</v>
      </c>
      <c r="D81" s="195" t="s">
        <v>93</v>
      </c>
      <c r="E81" s="196" t="s">
        <v>118</v>
      </c>
      <c r="F81" s="197" t="s">
        <v>119</v>
      </c>
      <c r="G81" s="198" t="s">
        <v>120</v>
      </c>
      <c r="H81" s="199">
        <v>0.072</v>
      </c>
      <c r="I81" s="225"/>
      <c r="J81" s="222">
        <f>ROUND(I81*H81,2)</f>
        <v>0</v>
      </c>
      <c r="K81" s="197" t="s">
        <v>97</v>
      </c>
      <c r="L81" s="27"/>
      <c r="M81" s="113" t="s">
        <v>0</v>
      </c>
      <c r="N81" s="114" t="s">
        <v>17</v>
      </c>
      <c r="O81" s="115">
        <v>5.33</v>
      </c>
      <c r="P81" s="115">
        <f>O81*H81</f>
        <v>0.38376</v>
      </c>
      <c r="Q81" s="115">
        <v>2.25634</v>
      </c>
      <c r="R81" s="115">
        <f>Q81*H81</f>
        <v>0.16245648</v>
      </c>
      <c r="S81" s="115">
        <v>0</v>
      </c>
      <c r="T81" s="116">
        <f>S81*H81</f>
        <v>0</v>
      </c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R81" s="117" t="s">
        <v>98</v>
      </c>
      <c r="AT81" s="117" t="s">
        <v>93</v>
      </c>
      <c r="AU81" s="117" t="s">
        <v>52</v>
      </c>
      <c r="AY81" s="16" t="s">
        <v>90</v>
      </c>
      <c r="BE81" s="118">
        <f>IF(N81="základní",J81,0)</f>
        <v>0</v>
      </c>
      <c r="BF81" s="118">
        <f>IF(N81="snížená",J81,0)</f>
        <v>0</v>
      </c>
      <c r="BG81" s="118">
        <f>IF(N81="zákl. přenesená",J81,0)</f>
        <v>0</v>
      </c>
      <c r="BH81" s="118">
        <f>IF(N81="sníž. přenesená",J81,0)</f>
        <v>0</v>
      </c>
      <c r="BI81" s="118">
        <f>IF(N81="nulová",J81,0)</f>
        <v>0</v>
      </c>
      <c r="BJ81" s="16" t="s">
        <v>50</v>
      </c>
      <c r="BK81" s="118">
        <f>ROUND(I81*H81,2)</f>
        <v>0</v>
      </c>
      <c r="BL81" s="16" t="s">
        <v>98</v>
      </c>
      <c r="BM81" s="117" t="s">
        <v>121</v>
      </c>
    </row>
    <row r="82" spans="2:51" s="12" customFormat="1" ht="12">
      <c r="B82" s="119"/>
      <c r="C82" s="200"/>
      <c r="D82" s="201" t="s">
        <v>100</v>
      </c>
      <c r="E82" s="202" t="s">
        <v>0</v>
      </c>
      <c r="F82" s="203" t="s">
        <v>122</v>
      </c>
      <c r="G82" s="200"/>
      <c r="H82" s="204">
        <v>0.072</v>
      </c>
      <c r="I82" s="169"/>
      <c r="J82" s="200"/>
      <c r="K82" s="200"/>
      <c r="L82" s="119"/>
      <c r="M82" s="122"/>
      <c r="N82" s="123"/>
      <c r="O82" s="123"/>
      <c r="P82" s="123"/>
      <c r="Q82" s="123"/>
      <c r="R82" s="123"/>
      <c r="S82" s="123"/>
      <c r="T82" s="124"/>
      <c r="AT82" s="120" t="s">
        <v>100</v>
      </c>
      <c r="AU82" s="120" t="s">
        <v>52</v>
      </c>
      <c r="AV82" s="12" t="s">
        <v>52</v>
      </c>
      <c r="AW82" s="12" t="s">
        <v>11</v>
      </c>
      <c r="AX82" s="12" t="s">
        <v>50</v>
      </c>
      <c r="AY82" s="120" t="s">
        <v>90</v>
      </c>
    </row>
    <row r="83" spans="2:63" s="11" customFormat="1" ht="22.9" customHeight="1">
      <c r="B83" s="104"/>
      <c r="C83" s="191"/>
      <c r="D83" s="192" t="s">
        <v>43</v>
      </c>
      <c r="E83" s="194" t="s">
        <v>123</v>
      </c>
      <c r="F83" s="194" t="s">
        <v>124</v>
      </c>
      <c r="G83" s="191"/>
      <c r="H83" s="191"/>
      <c r="I83" s="170"/>
      <c r="J83" s="221">
        <f>BK83</f>
        <v>0</v>
      </c>
      <c r="K83" s="191"/>
      <c r="L83" s="104"/>
      <c r="M83" s="106"/>
      <c r="N83" s="107"/>
      <c r="O83" s="107"/>
      <c r="P83" s="108">
        <f>SUM(P84:P105)</f>
        <v>104.69758399999999</v>
      </c>
      <c r="Q83" s="107"/>
      <c r="R83" s="108">
        <f>SUM(R84:R105)</f>
        <v>0.00725632</v>
      </c>
      <c r="S83" s="107"/>
      <c r="T83" s="109">
        <f>SUM(T84:T105)</f>
        <v>0.5765</v>
      </c>
      <c r="AR83" s="105" t="s">
        <v>50</v>
      </c>
      <c r="AT83" s="110" t="s">
        <v>43</v>
      </c>
      <c r="AU83" s="110" t="s">
        <v>50</v>
      </c>
      <c r="AY83" s="105" t="s">
        <v>90</v>
      </c>
      <c r="BK83" s="111">
        <f>SUM(BK84:BK105)</f>
        <v>0</v>
      </c>
    </row>
    <row r="84" spans="1:65" s="2" customFormat="1" ht="14.45" customHeight="1">
      <c r="A84" s="26"/>
      <c r="B84" s="112"/>
      <c r="C84" s="195" t="s">
        <v>102</v>
      </c>
      <c r="D84" s="195" t="s">
        <v>93</v>
      </c>
      <c r="E84" s="196" t="s">
        <v>125</v>
      </c>
      <c r="F84" s="197" t="s">
        <v>126</v>
      </c>
      <c r="G84" s="198" t="s">
        <v>96</v>
      </c>
      <c r="H84" s="199">
        <v>100</v>
      </c>
      <c r="I84" s="225"/>
      <c r="J84" s="222">
        <f>ROUND(I84*H84,2)</f>
        <v>0</v>
      </c>
      <c r="K84" s="197" t="s">
        <v>0</v>
      </c>
      <c r="L84" s="27"/>
      <c r="M84" s="113" t="s">
        <v>0</v>
      </c>
      <c r="N84" s="114" t="s">
        <v>17</v>
      </c>
      <c r="O84" s="115">
        <v>0</v>
      </c>
      <c r="P84" s="115">
        <f>O84*H84</f>
        <v>0</v>
      </c>
      <c r="Q84" s="115">
        <v>0</v>
      </c>
      <c r="R84" s="115">
        <f>Q84*H84</f>
        <v>0</v>
      </c>
      <c r="S84" s="115">
        <v>0</v>
      </c>
      <c r="T84" s="116">
        <f>S84*H84</f>
        <v>0</v>
      </c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R84" s="117" t="s">
        <v>98</v>
      </c>
      <c r="AT84" s="117" t="s">
        <v>93</v>
      </c>
      <c r="AU84" s="117" t="s">
        <v>52</v>
      </c>
      <c r="AY84" s="16" t="s">
        <v>90</v>
      </c>
      <c r="BE84" s="118">
        <f>IF(N84="základní",J84,0)</f>
        <v>0</v>
      </c>
      <c r="BF84" s="118">
        <f>IF(N84="snížená",J84,0)</f>
        <v>0</v>
      </c>
      <c r="BG84" s="118">
        <f>IF(N84="zákl. přenesená",J84,0)</f>
        <v>0</v>
      </c>
      <c r="BH84" s="118">
        <f>IF(N84="sníž. přenesená",J84,0)</f>
        <v>0</v>
      </c>
      <c r="BI84" s="118">
        <f>IF(N84="nulová",J84,0)</f>
        <v>0</v>
      </c>
      <c r="BJ84" s="16" t="s">
        <v>50</v>
      </c>
      <c r="BK84" s="118">
        <f>ROUND(I84*H84,2)</f>
        <v>0</v>
      </c>
      <c r="BL84" s="16" t="s">
        <v>98</v>
      </c>
      <c r="BM84" s="117" t="s">
        <v>127</v>
      </c>
    </row>
    <row r="85" spans="1:65" s="2" customFormat="1" ht="48">
      <c r="A85" s="26"/>
      <c r="B85" s="112"/>
      <c r="C85" s="195" t="s">
        <v>128</v>
      </c>
      <c r="D85" s="195" t="s">
        <v>93</v>
      </c>
      <c r="E85" s="196" t="s">
        <v>129</v>
      </c>
      <c r="F85" s="197" t="s">
        <v>598</v>
      </c>
      <c r="G85" s="198" t="s">
        <v>96</v>
      </c>
      <c r="H85" s="199">
        <v>181.408</v>
      </c>
      <c r="I85" s="225"/>
      <c r="J85" s="222">
        <f>ROUND(I85*H85,2)</f>
        <v>0</v>
      </c>
      <c r="K85" s="197" t="s">
        <v>97</v>
      </c>
      <c r="L85" s="27"/>
      <c r="M85" s="113" t="s">
        <v>0</v>
      </c>
      <c r="N85" s="114" t="s">
        <v>17</v>
      </c>
      <c r="O85" s="115">
        <v>0.308</v>
      </c>
      <c r="P85" s="115">
        <f>O85*H85</f>
        <v>55.873664</v>
      </c>
      <c r="Q85" s="115">
        <v>4E-05</v>
      </c>
      <c r="R85" s="115">
        <f>Q85*H85</f>
        <v>0.00725632</v>
      </c>
      <c r="S85" s="115">
        <v>0</v>
      </c>
      <c r="T85" s="116">
        <f>S85*H85</f>
        <v>0</v>
      </c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R85" s="117" t="s">
        <v>98</v>
      </c>
      <c r="AT85" s="117" t="s">
        <v>93</v>
      </c>
      <c r="AU85" s="117" t="s">
        <v>52</v>
      </c>
      <c r="AY85" s="16" t="s">
        <v>90</v>
      </c>
      <c r="BE85" s="118">
        <f>IF(N85="základní",J85,0)</f>
        <v>0</v>
      </c>
      <c r="BF85" s="118">
        <f>IF(N85="snížená",J85,0)</f>
        <v>0</v>
      </c>
      <c r="BG85" s="118">
        <f>IF(N85="zákl. přenesená",J85,0)</f>
        <v>0</v>
      </c>
      <c r="BH85" s="118">
        <f>IF(N85="sníž. přenesená",J85,0)</f>
        <v>0</v>
      </c>
      <c r="BI85" s="118">
        <f>IF(N85="nulová",J85,0)</f>
        <v>0</v>
      </c>
      <c r="BJ85" s="16" t="s">
        <v>50</v>
      </c>
      <c r="BK85" s="118">
        <f>ROUND(I85*H85,2)</f>
        <v>0</v>
      </c>
      <c r="BL85" s="16" t="s">
        <v>98</v>
      </c>
      <c r="BM85" s="117" t="s">
        <v>130</v>
      </c>
    </row>
    <row r="86" spans="1:65" s="2" customFormat="1" ht="22.5">
      <c r="A86" s="176"/>
      <c r="B86" s="112"/>
      <c r="C86" s="205"/>
      <c r="D86" s="201" t="s">
        <v>100</v>
      </c>
      <c r="E86" s="206" t="s">
        <v>0</v>
      </c>
      <c r="F86" s="207" t="s">
        <v>600</v>
      </c>
      <c r="G86" s="208"/>
      <c r="H86" s="209"/>
      <c r="I86" s="178"/>
      <c r="J86" s="223"/>
      <c r="K86" s="224"/>
      <c r="L86" s="27"/>
      <c r="M86" s="113"/>
      <c r="N86" s="114"/>
      <c r="O86" s="115"/>
      <c r="P86" s="115"/>
      <c r="Q86" s="115"/>
      <c r="R86" s="115"/>
      <c r="S86" s="115"/>
      <c r="T86" s="11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R86" s="117"/>
      <c r="AT86" s="117"/>
      <c r="AU86" s="117"/>
      <c r="AY86" s="16"/>
      <c r="BE86" s="118"/>
      <c r="BF86" s="118"/>
      <c r="BG86" s="118"/>
      <c r="BH86" s="118"/>
      <c r="BI86" s="118"/>
      <c r="BJ86" s="16"/>
      <c r="BK86" s="118"/>
      <c r="BL86" s="16"/>
      <c r="BM86" s="117"/>
    </row>
    <row r="87" spans="2:51" s="12" customFormat="1" ht="12">
      <c r="B87" s="119"/>
      <c r="C87" s="200"/>
      <c r="D87" s="201" t="s">
        <v>100</v>
      </c>
      <c r="E87" s="202" t="s">
        <v>0</v>
      </c>
      <c r="F87" s="203" t="s">
        <v>607</v>
      </c>
      <c r="G87" s="200"/>
      <c r="H87" s="204">
        <v>117.808</v>
      </c>
      <c r="I87" s="169"/>
      <c r="J87" s="200"/>
      <c r="K87" s="200"/>
      <c r="L87" s="119"/>
      <c r="M87" s="122"/>
      <c r="N87" s="123"/>
      <c r="O87" s="123"/>
      <c r="P87" s="123"/>
      <c r="Q87" s="123"/>
      <c r="R87" s="123"/>
      <c r="S87" s="123"/>
      <c r="T87" s="124"/>
      <c r="AT87" s="120" t="s">
        <v>100</v>
      </c>
      <c r="AU87" s="120" t="s">
        <v>52</v>
      </c>
      <c r="AV87" s="12" t="s">
        <v>52</v>
      </c>
      <c r="AW87" s="12" t="s">
        <v>11</v>
      </c>
      <c r="AX87" s="12" t="s">
        <v>50</v>
      </c>
      <c r="AY87" s="120" t="s">
        <v>90</v>
      </c>
    </row>
    <row r="88" spans="2:51" s="12" customFormat="1" ht="12">
      <c r="B88" s="119"/>
      <c r="C88" s="200"/>
      <c r="D88" s="201" t="s">
        <v>100</v>
      </c>
      <c r="E88" s="206" t="s">
        <v>0</v>
      </c>
      <c r="F88" s="207" t="s">
        <v>599</v>
      </c>
      <c r="G88" s="200"/>
      <c r="H88" s="204">
        <v>63.6</v>
      </c>
      <c r="I88" s="169"/>
      <c r="J88" s="200"/>
      <c r="K88" s="200"/>
      <c r="L88" s="119"/>
      <c r="M88" s="122"/>
      <c r="N88" s="123"/>
      <c r="O88" s="123"/>
      <c r="P88" s="123"/>
      <c r="Q88" s="123"/>
      <c r="R88" s="123"/>
      <c r="S88" s="123"/>
      <c r="T88" s="124"/>
      <c r="AT88" s="120"/>
      <c r="AU88" s="120"/>
      <c r="AY88" s="120"/>
    </row>
    <row r="89" spans="2:51" s="12" customFormat="1" ht="12">
      <c r="B89" s="119"/>
      <c r="C89" s="200"/>
      <c r="D89" s="201" t="s">
        <v>100</v>
      </c>
      <c r="E89" s="210" t="s">
        <v>0</v>
      </c>
      <c r="F89" s="211" t="s">
        <v>267</v>
      </c>
      <c r="G89" s="200"/>
      <c r="H89" s="204">
        <v>181.408</v>
      </c>
      <c r="I89" s="169"/>
      <c r="J89" s="200"/>
      <c r="K89" s="200"/>
      <c r="L89" s="119"/>
      <c r="M89" s="122"/>
      <c r="N89" s="123"/>
      <c r="O89" s="123"/>
      <c r="P89" s="123"/>
      <c r="Q89" s="123"/>
      <c r="R89" s="123"/>
      <c r="S89" s="123"/>
      <c r="T89" s="124"/>
      <c r="AT89" s="120"/>
      <c r="AU89" s="120"/>
      <c r="AY89" s="120"/>
    </row>
    <row r="90" spans="1:65" s="2" customFormat="1" ht="21.6" customHeight="1">
      <c r="A90" s="26"/>
      <c r="B90" s="112"/>
      <c r="C90" s="195" t="s">
        <v>132</v>
      </c>
      <c r="D90" s="195" t="s">
        <v>93</v>
      </c>
      <c r="E90" s="196" t="s">
        <v>133</v>
      </c>
      <c r="F90" s="197" t="s">
        <v>134</v>
      </c>
      <c r="G90" s="198" t="s">
        <v>96</v>
      </c>
      <c r="H90" s="199">
        <v>62.82</v>
      </c>
      <c r="I90" s="225"/>
      <c r="J90" s="222">
        <f>ROUND(I90*H90,2)</f>
        <v>0</v>
      </c>
      <c r="K90" s="197" t="s">
        <v>97</v>
      </c>
      <c r="L90" s="27"/>
      <c r="M90" s="113" t="s">
        <v>0</v>
      </c>
      <c r="N90" s="114" t="s">
        <v>17</v>
      </c>
      <c r="O90" s="115">
        <v>0.306</v>
      </c>
      <c r="P90" s="115">
        <f>O90*H90</f>
        <v>19.22292</v>
      </c>
      <c r="Q90" s="115">
        <v>0</v>
      </c>
      <c r="R90" s="115">
        <f>Q90*H90</f>
        <v>0</v>
      </c>
      <c r="S90" s="115">
        <v>0</v>
      </c>
      <c r="T90" s="116">
        <f>S90*H90</f>
        <v>0</v>
      </c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R90" s="117" t="s">
        <v>98</v>
      </c>
      <c r="AT90" s="117" t="s">
        <v>93</v>
      </c>
      <c r="AU90" s="117" t="s">
        <v>52</v>
      </c>
      <c r="AY90" s="16" t="s">
        <v>90</v>
      </c>
      <c r="BE90" s="118">
        <f>IF(N90="základní",J90,0)</f>
        <v>0</v>
      </c>
      <c r="BF90" s="118">
        <f>IF(N90="snížená",J90,0)</f>
        <v>0</v>
      </c>
      <c r="BG90" s="118">
        <f>IF(N90="zákl. přenesená",J90,0)</f>
        <v>0</v>
      </c>
      <c r="BH90" s="118">
        <f>IF(N90="sníž. přenesená",J90,0)</f>
        <v>0</v>
      </c>
      <c r="BI90" s="118">
        <f>IF(N90="nulová",J90,0)</f>
        <v>0</v>
      </c>
      <c r="BJ90" s="16" t="s">
        <v>50</v>
      </c>
      <c r="BK90" s="118">
        <f>ROUND(I90*H90,2)</f>
        <v>0</v>
      </c>
      <c r="BL90" s="16" t="s">
        <v>98</v>
      </c>
      <c r="BM90" s="117" t="s">
        <v>135</v>
      </c>
    </row>
    <row r="91" spans="2:51" s="13" customFormat="1" ht="12">
      <c r="B91" s="125"/>
      <c r="C91" s="212"/>
      <c r="D91" s="201" t="s">
        <v>100</v>
      </c>
      <c r="E91" s="206" t="s">
        <v>0</v>
      </c>
      <c r="F91" s="207" t="s">
        <v>136</v>
      </c>
      <c r="G91" s="212"/>
      <c r="H91" s="206" t="s">
        <v>0</v>
      </c>
      <c r="I91" s="171"/>
      <c r="J91" s="212"/>
      <c r="K91" s="212"/>
      <c r="L91" s="125"/>
      <c r="M91" s="127"/>
      <c r="N91" s="128"/>
      <c r="O91" s="128"/>
      <c r="P91" s="128"/>
      <c r="Q91" s="128"/>
      <c r="R91" s="128"/>
      <c r="S91" s="128"/>
      <c r="T91" s="129"/>
      <c r="AT91" s="126" t="s">
        <v>100</v>
      </c>
      <c r="AU91" s="126" t="s">
        <v>52</v>
      </c>
      <c r="AV91" s="13" t="s">
        <v>50</v>
      </c>
      <c r="AW91" s="13" t="s">
        <v>11</v>
      </c>
      <c r="AX91" s="13" t="s">
        <v>44</v>
      </c>
      <c r="AY91" s="126" t="s">
        <v>90</v>
      </c>
    </row>
    <row r="92" spans="2:51" s="12" customFormat="1" ht="12">
      <c r="B92" s="119"/>
      <c r="C92" s="200"/>
      <c r="D92" s="201" t="s">
        <v>100</v>
      </c>
      <c r="E92" s="202" t="s">
        <v>0</v>
      </c>
      <c r="F92" s="203" t="s">
        <v>131</v>
      </c>
      <c r="G92" s="200"/>
      <c r="H92" s="204">
        <v>62.82</v>
      </c>
      <c r="I92" s="169"/>
      <c r="J92" s="200"/>
      <c r="K92" s="200"/>
      <c r="L92" s="119"/>
      <c r="M92" s="122"/>
      <c r="N92" s="123"/>
      <c r="O92" s="123"/>
      <c r="P92" s="123"/>
      <c r="Q92" s="123"/>
      <c r="R92" s="123"/>
      <c r="S92" s="123"/>
      <c r="T92" s="124"/>
      <c r="AT92" s="120" t="s">
        <v>100</v>
      </c>
      <c r="AU92" s="120" t="s">
        <v>52</v>
      </c>
      <c r="AV92" s="12" t="s">
        <v>52</v>
      </c>
      <c r="AW92" s="12" t="s">
        <v>11</v>
      </c>
      <c r="AX92" s="12" t="s">
        <v>50</v>
      </c>
      <c r="AY92" s="120" t="s">
        <v>90</v>
      </c>
    </row>
    <row r="93" spans="1:65" s="2" customFormat="1" ht="33.75" customHeight="1">
      <c r="A93" s="26"/>
      <c r="B93" s="112"/>
      <c r="C93" s="195" t="s">
        <v>123</v>
      </c>
      <c r="D93" s="195" t="s">
        <v>93</v>
      </c>
      <c r="E93" s="196" t="s">
        <v>137</v>
      </c>
      <c r="F93" s="197" t="s">
        <v>589</v>
      </c>
      <c r="G93" s="198" t="s">
        <v>138</v>
      </c>
      <c r="H93" s="199">
        <v>5</v>
      </c>
      <c r="I93" s="225"/>
      <c r="J93" s="222">
        <f>ROUND(I93*H93,2)</f>
        <v>0</v>
      </c>
      <c r="K93" s="197" t="s">
        <v>97</v>
      </c>
      <c r="L93" s="27"/>
      <c r="M93" s="113" t="s">
        <v>0</v>
      </c>
      <c r="N93" s="114" t="s">
        <v>17</v>
      </c>
      <c r="O93" s="115">
        <v>1.515</v>
      </c>
      <c r="P93" s="115">
        <f>O93*H93</f>
        <v>7.574999999999999</v>
      </c>
      <c r="Q93" s="115">
        <v>0</v>
      </c>
      <c r="R93" s="115">
        <f>Q93*H93</f>
        <v>0</v>
      </c>
      <c r="S93" s="115">
        <v>0.037</v>
      </c>
      <c r="T93" s="116">
        <f>S93*H93</f>
        <v>0.185</v>
      </c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R93" s="117" t="s">
        <v>98</v>
      </c>
      <c r="AT93" s="117" t="s">
        <v>93</v>
      </c>
      <c r="AU93" s="117" t="s">
        <v>52</v>
      </c>
      <c r="AY93" s="16" t="s">
        <v>90</v>
      </c>
      <c r="BE93" s="118">
        <f>IF(N93="základní",J93,0)</f>
        <v>0</v>
      </c>
      <c r="BF93" s="118">
        <f>IF(N93="snížená",J93,0)</f>
        <v>0</v>
      </c>
      <c r="BG93" s="118">
        <f>IF(N93="zákl. přenesená",J93,0)</f>
        <v>0</v>
      </c>
      <c r="BH93" s="118">
        <f>IF(N93="sníž. přenesená",J93,0)</f>
        <v>0</v>
      </c>
      <c r="BI93" s="118">
        <f>IF(N93="nulová",J93,0)</f>
        <v>0</v>
      </c>
      <c r="BJ93" s="16" t="s">
        <v>50</v>
      </c>
      <c r="BK93" s="118">
        <f>ROUND(I93*H93,2)</f>
        <v>0</v>
      </c>
      <c r="BL93" s="16" t="s">
        <v>98</v>
      </c>
      <c r="BM93" s="117" t="s">
        <v>139</v>
      </c>
    </row>
    <row r="94" spans="2:51" s="12" customFormat="1" ht="12">
      <c r="B94" s="119"/>
      <c r="C94" s="200"/>
      <c r="D94" s="201" t="s">
        <v>100</v>
      </c>
      <c r="E94" s="202" t="s">
        <v>0</v>
      </c>
      <c r="F94" s="203" t="s">
        <v>140</v>
      </c>
      <c r="G94" s="200"/>
      <c r="H94" s="204">
        <v>5</v>
      </c>
      <c r="I94" s="169"/>
      <c r="J94" s="200"/>
      <c r="K94" s="200"/>
      <c r="L94" s="119"/>
      <c r="M94" s="122"/>
      <c r="N94" s="123"/>
      <c r="O94" s="123"/>
      <c r="P94" s="123"/>
      <c r="Q94" s="123"/>
      <c r="R94" s="123"/>
      <c r="S94" s="123"/>
      <c r="T94" s="124"/>
      <c r="AT94" s="120" t="s">
        <v>100</v>
      </c>
      <c r="AU94" s="120" t="s">
        <v>52</v>
      </c>
      <c r="AV94" s="12" t="s">
        <v>52</v>
      </c>
      <c r="AW94" s="12" t="s">
        <v>11</v>
      </c>
      <c r="AX94" s="12" t="s">
        <v>50</v>
      </c>
      <c r="AY94" s="120" t="s">
        <v>90</v>
      </c>
    </row>
    <row r="95" spans="1:65" s="2" customFormat="1" ht="36">
      <c r="A95" s="26"/>
      <c r="B95" s="112"/>
      <c r="C95" s="195" t="s">
        <v>141</v>
      </c>
      <c r="D95" s="195" t="s">
        <v>93</v>
      </c>
      <c r="E95" s="196" t="s">
        <v>142</v>
      </c>
      <c r="F95" s="197" t="s">
        <v>143</v>
      </c>
      <c r="G95" s="198" t="s">
        <v>114</v>
      </c>
      <c r="H95" s="199">
        <v>2.5</v>
      </c>
      <c r="I95" s="225"/>
      <c r="J95" s="222">
        <f>ROUND(I95*H95,2)</f>
        <v>0</v>
      </c>
      <c r="K95" s="197" t="s">
        <v>97</v>
      </c>
      <c r="L95" s="27"/>
      <c r="M95" s="113" t="s">
        <v>0</v>
      </c>
      <c r="N95" s="114" t="s">
        <v>17</v>
      </c>
      <c r="O95" s="115">
        <v>0.812</v>
      </c>
      <c r="P95" s="115">
        <f>O95*H95</f>
        <v>2.0300000000000002</v>
      </c>
      <c r="Q95" s="115">
        <v>0</v>
      </c>
      <c r="R95" s="115">
        <f>Q95*H95</f>
        <v>0</v>
      </c>
      <c r="S95" s="115">
        <v>0.081</v>
      </c>
      <c r="T95" s="116">
        <f>S95*H95</f>
        <v>0.2025</v>
      </c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R95" s="117" t="s">
        <v>98</v>
      </c>
      <c r="AT95" s="117" t="s">
        <v>93</v>
      </c>
      <c r="AU95" s="117" t="s">
        <v>52</v>
      </c>
      <c r="AY95" s="16" t="s">
        <v>90</v>
      </c>
      <c r="BE95" s="118">
        <f>IF(N95="základní",J95,0)</f>
        <v>0</v>
      </c>
      <c r="BF95" s="118">
        <f>IF(N95="snížená",J95,0)</f>
        <v>0</v>
      </c>
      <c r="BG95" s="118">
        <f>IF(N95="zákl. přenesená",J95,0)</f>
        <v>0</v>
      </c>
      <c r="BH95" s="118">
        <f>IF(N95="sníž. přenesená",J95,0)</f>
        <v>0</v>
      </c>
      <c r="BI95" s="118">
        <f>IF(N95="nulová",J95,0)</f>
        <v>0</v>
      </c>
      <c r="BJ95" s="16" t="s">
        <v>50</v>
      </c>
      <c r="BK95" s="118">
        <f>ROUND(I95*H95,2)</f>
        <v>0</v>
      </c>
      <c r="BL95" s="16" t="s">
        <v>98</v>
      </c>
      <c r="BM95" s="117" t="s">
        <v>144</v>
      </c>
    </row>
    <row r="96" spans="2:51" s="12" customFormat="1" ht="12">
      <c r="B96" s="119"/>
      <c r="C96" s="200"/>
      <c r="D96" s="201" t="s">
        <v>100</v>
      </c>
      <c r="E96" s="202" t="s">
        <v>0</v>
      </c>
      <c r="F96" s="203" t="s">
        <v>145</v>
      </c>
      <c r="G96" s="200"/>
      <c r="H96" s="204">
        <v>2.5</v>
      </c>
      <c r="I96" s="169"/>
      <c r="J96" s="200"/>
      <c r="K96" s="200"/>
      <c r="L96" s="119"/>
      <c r="M96" s="122"/>
      <c r="N96" s="123"/>
      <c r="O96" s="123"/>
      <c r="P96" s="123"/>
      <c r="Q96" s="123"/>
      <c r="R96" s="123"/>
      <c r="S96" s="123"/>
      <c r="T96" s="124"/>
      <c r="AT96" s="120" t="s">
        <v>100</v>
      </c>
      <c r="AU96" s="120" t="s">
        <v>52</v>
      </c>
      <c r="AV96" s="12" t="s">
        <v>52</v>
      </c>
      <c r="AW96" s="12" t="s">
        <v>11</v>
      </c>
      <c r="AX96" s="12" t="s">
        <v>50</v>
      </c>
      <c r="AY96" s="120" t="s">
        <v>90</v>
      </c>
    </row>
    <row r="97" spans="1:65" s="2" customFormat="1" ht="36">
      <c r="A97" s="26"/>
      <c r="B97" s="112"/>
      <c r="C97" s="195" t="s">
        <v>146</v>
      </c>
      <c r="D97" s="195" t="s">
        <v>93</v>
      </c>
      <c r="E97" s="196" t="s">
        <v>147</v>
      </c>
      <c r="F97" s="197" t="s">
        <v>590</v>
      </c>
      <c r="G97" s="198" t="s">
        <v>114</v>
      </c>
      <c r="H97" s="199">
        <v>6</v>
      </c>
      <c r="I97" s="225"/>
      <c r="J97" s="222">
        <f>ROUND(I97*H97,2)</f>
        <v>0</v>
      </c>
      <c r="K97" s="197" t="s">
        <v>97</v>
      </c>
      <c r="L97" s="27"/>
      <c r="M97" s="113" t="s">
        <v>0</v>
      </c>
      <c r="N97" s="114" t="s">
        <v>17</v>
      </c>
      <c r="O97" s="115">
        <v>0.591</v>
      </c>
      <c r="P97" s="115">
        <f>O97*H97</f>
        <v>3.546</v>
      </c>
      <c r="Q97" s="115">
        <v>0</v>
      </c>
      <c r="R97" s="115">
        <f>Q97*H97</f>
        <v>0</v>
      </c>
      <c r="S97" s="115">
        <v>0.016</v>
      </c>
      <c r="T97" s="116">
        <f>S97*H97</f>
        <v>0.096</v>
      </c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R97" s="117" t="s">
        <v>98</v>
      </c>
      <c r="AT97" s="117" t="s">
        <v>93</v>
      </c>
      <c r="AU97" s="117" t="s">
        <v>52</v>
      </c>
      <c r="AY97" s="16" t="s">
        <v>90</v>
      </c>
      <c r="BE97" s="118">
        <f>IF(N97="základní",J97,0)</f>
        <v>0</v>
      </c>
      <c r="BF97" s="118">
        <f>IF(N97="snížená",J97,0)</f>
        <v>0</v>
      </c>
      <c r="BG97" s="118">
        <f>IF(N97="zákl. přenesená",J97,0)</f>
        <v>0</v>
      </c>
      <c r="BH97" s="118">
        <f>IF(N97="sníž. přenesená",J97,0)</f>
        <v>0</v>
      </c>
      <c r="BI97" s="118">
        <f>IF(N97="nulová",J97,0)</f>
        <v>0</v>
      </c>
      <c r="BJ97" s="16" t="s">
        <v>50</v>
      </c>
      <c r="BK97" s="118">
        <f>ROUND(I97*H97,2)</f>
        <v>0</v>
      </c>
      <c r="BL97" s="16" t="s">
        <v>98</v>
      </c>
      <c r="BM97" s="117" t="s">
        <v>148</v>
      </c>
    </row>
    <row r="98" spans="2:51" s="12" customFormat="1" ht="12">
      <c r="B98" s="119"/>
      <c r="C98" s="200"/>
      <c r="D98" s="201" t="s">
        <v>100</v>
      </c>
      <c r="E98" s="202" t="s">
        <v>0</v>
      </c>
      <c r="F98" s="203" t="s">
        <v>149</v>
      </c>
      <c r="G98" s="200"/>
      <c r="H98" s="204">
        <v>6</v>
      </c>
      <c r="I98" s="169"/>
      <c r="J98" s="200"/>
      <c r="K98" s="200"/>
      <c r="L98" s="119"/>
      <c r="M98" s="122"/>
      <c r="N98" s="123"/>
      <c r="O98" s="123"/>
      <c r="P98" s="123"/>
      <c r="Q98" s="123"/>
      <c r="R98" s="123"/>
      <c r="S98" s="123"/>
      <c r="T98" s="124"/>
      <c r="AT98" s="120" t="s">
        <v>100</v>
      </c>
      <c r="AU98" s="120" t="s">
        <v>52</v>
      </c>
      <c r="AV98" s="12" t="s">
        <v>52</v>
      </c>
      <c r="AW98" s="12" t="s">
        <v>11</v>
      </c>
      <c r="AX98" s="12" t="s">
        <v>50</v>
      </c>
      <c r="AY98" s="120" t="s">
        <v>90</v>
      </c>
    </row>
    <row r="99" spans="1:65" s="2" customFormat="1" ht="35.25" customHeight="1">
      <c r="A99" s="26"/>
      <c r="B99" s="112"/>
      <c r="C99" s="195" t="s">
        <v>150</v>
      </c>
      <c r="D99" s="195" t="s">
        <v>93</v>
      </c>
      <c r="E99" s="196" t="s">
        <v>151</v>
      </c>
      <c r="F99" s="197" t="s">
        <v>591</v>
      </c>
      <c r="G99" s="198" t="s">
        <v>114</v>
      </c>
      <c r="H99" s="199">
        <v>3</v>
      </c>
      <c r="I99" s="225"/>
      <c r="J99" s="222">
        <f>ROUND(I99*H99,2)</f>
        <v>0</v>
      </c>
      <c r="K99" s="197" t="s">
        <v>97</v>
      </c>
      <c r="L99" s="27"/>
      <c r="M99" s="113" t="s">
        <v>0</v>
      </c>
      <c r="N99" s="114" t="s">
        <v>17</v>
      </c>
      <c r="O99" s="115">
        <v>0.824</v>
      </c>
      <c r="P99" s="115">
        <f>O99*H99</f>
        <v>2.472</v>
      </c>
      <c r="Q99" s="115">
        <v>0</v>
      </c>
      <c r="R99" s="115">
        <f>Q99*H99</f>
        <v>0</v>
      </c>
      <c r="S99" s="115">
        <v>0.031</v>
      </c>
      <c r="T99" s="116">
        <f>S99*H99</f>
        <v>0.093</v>
      </c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R99" s="117" t="s">
        <v>98</v>
      </c>
      <c r="AT99" s="117" t="s">
        <v>93</v>
      </c>
      <c r="AU99" s="117" t="s">
        <v>52</v>
      </c>
      <c r="AY99" s="16" t="s">
        <v>90</v>
      </c>
      <c r="BE99" s="118">
        <f>IF(N99="základní",J99,0)</f>
        <v>0</v>
      </c>
      <c r="BF99" s="118">
        <f>IF(N99="snížená",J99,0)</f>
        <v>0</v>
      </c>
      <c r="BG99" s="118">
        <f>IF(N99="zákl. přenesená",J99,0)</f>
        <v>0</v>
      </c>
      <c r="BH99" s="118">
        <f>IF(N99="sníž. přenesená",J99,0)</f>
        <v>0</v>
      </c>
      <c r="BI99" s="118">
        <f>IF(N99="nulová",J99,0)</f>
        <v>0</v>
      </c>
      <c r="BJ99" s="16" t="s">
        <v>50</v>
      </c>
      <c r="BK99" s="118">
        <f>ROUND(I99*H99,2)</f>
        <v>0</v>
      </c>
      <c r="BL99" s="16" t="s">
        <v>98</v>
      </c>
      <c r="BM99" s="117" t="s">
        <v>152</v>
      </c>
    </row>
    <row r="100" spans="2:51" s="12" customFormat="1" ht="12">
      <c r="B100" s="119"/>
      <c r="C100" s="200"/>
      <c r="D100" s="201" t="s">
        <v>100</v>
      </c>
      <c r="E100" s="202" t="s">
        <v>0</v>
      </c>
      <c r="F100" s="203" t="s">
        <v>153</v>
      </c>
      <c r="G100" s="200"/>
      <c r="H100" s="204">
        <v>3</v>
      </c>
      <c r="I100" s="169"/>
      <c r="J100" s="200"/>
      <c r="K100" s="200"/>
      <c r="L100" s="119"/>
      <c r="M100" s="122"/>
      <c r="N100" s="123"/>
      <c r="O100" s="123"/>
      <c r="P100" s="123"/>
      <c r="Q100" s="123"/>
      <c r="R100" s="123"/>
      <c r="S100" s="123"/>
      <c r="T100" s="124"/>
      <c r="AT100" s="120" t="s">
        <v>100</v>
      </c>
      <c r="AU100" s="120" t="s">
        <v>52</v>
      </c>
      <c r="AV100" s="12" t="s">
        <v>52</v>
      </c>
      <c r="AW100" s="12" t="s">
        <v>11</v>
      </c>
      <c r="AX100" s="12" t="s">
        <v>50</v>
      </c>
      <c r="AY100" s="120" t="s">
        <v>90</v>
      </c>
    </row>
    <row r="101" spans="1:65" s="2" customFormat="1" ht="24" customHeight="1">
      <c r="A101" s="26"/>
      <c r="B101" s="112"/>
      <c r="C101" s="195" t="s">
        <v>49</v>
      </c>
      <c r="D101" s="195" t="s">
        <v>93</v>
      </c>
      <c r="E101" s="196" t="s">
        <v>154</v>
      </c>
      <c r="F101" s="197" t="s">
        <v>592</v>
      </c>
      <c r="G101" s="198" t="s">
        <v>114</v>
      </c>
      <c r="H101" s="199">
        <v>18</v>
      </c>
      <c r="I101" s="225"/>
      <c r="J101" s="222">
        <f>ROUND(I101*H101,2)</f>
        <v>0</v>
      </c>
      <c r="K101" s="197" t="s">
        <v>97</v>
      </c>
      <c r="L101" s="27"/>
      <c r="M101" s="113" t="s">
        <v>0</v>
      </c>
      <c r="N101" s="114" t="s">
        <v>17</v>
      </c>
      <c r="O101" s="115">
        <v>0.221</v>
      </c>
      <c r="P101" s="115">
        <f>O101*H101</f>
        <v>3.978</v>
      </c>
      <c r="Q101" s="115">
        <v>0</v>
      </c>
      <c r="R101" s="115">
        <f>Q101*H101</f>
        <v>0</v>
      </c>
      <c r="S101" s="115">
        <v>0</v>
      </c>
      <c r="T101" s="116">
        <f>S101*H101</f>
        <v>0</v>
      </c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R101" s="117" t="s">
        <v>98</v>
      </c>
      <c r="AT101" s="117" t="s">
        <v>93</v>
      </c>
      <c r="AU101" s="117" t="s">
        <v>52</v>
      </c>
      <c r="AY101" s="16" t="s">
        <v>90</v>
      </c>
      <c r="BE101" s="118">
        <f>IF(N101="základní",J101,0)</f>
        <v>0</v>
      </c>
      <c r="BF101" s="118">
        <f>IF(N101="snížená",J101,0)</f>
        <v>0</v>
      </c>
      <c r="BG101" s="118">
        <f>IF(N101="zákl. přenesená",J101,0)</f>
        <v>0</v>
      </c>
      <c r="BH101" s="118">
        <f>IF(N101="sníž. přenesená",J101,0)</f>
        <v>0</v>
      </c>
      <c r="BI101" s="118">
        <f>IF(N101="nulová",J101,0)</f>
        <v>0</v>
      </c>
      <c r="BJ101" s="16" t="s">
        <v>50</v>
      </c>
      <c r="BK101" s="118">
        <f>ROUND(I101*H101,2)</f>
        <v>0</v>
      </c>
      <c r="BL101" s="16" t="s">
        <v>98</v>
      </c>
      <c r="BM101" s="117" t="s">
        <v>155</v>
      </c>
    </row>
    <row r="102" spans="2:51" s="12" customFormat="1" ht="12">
      <c r="B102" s="119"/>
      <c r="C102" s="200"/>
      <c r="D102" s="201" t="s">
        <v>100</v>
      </c>
      <c r="E102" s="202" t="s">
        <v>0</v>
      </c>
      <c r="F102" s="203" t="s">
        <v>156</v>
      </c>
      <c r="G102" s="200"/>
      <c r="H102" s="204">
        <v>18</v>
      </c>
      <c r="I102" s="169"/>
      <c r="J102" s="200"/>
      <c r="K102" s="200"/>
      <c r="L102" s="119"/>
      <c r="M102" s="122"/>
      <c r="N102" s="123"/>
      <c r="O102" s="123"/>
      <c r="P102" s="123"/>
      <c r="Q102" s="123"/>
      <c r="R102" s="123"/>
      <c r="S102" s="123"/>
      <c r="T102" s="124"/>
      <c r="AT102" s="120" t="s">
        <v>100</v>
      </c>
      <c r="AU102" s="120" t="s">
        <v>52</v>
      </c>
      <c r="AV102" s="12" t="s">
        <v>52</v>
      </c>
      <c r="AW102" s="12" t="s">
        <v>11</v>
      </c>
      <c r="AX102" s="12" t="s">
        <v>50</v>
      </c>
      <c r="AY102" s="120" t="s">
        <v>90</v>
      </c>
    </row>
    <row r="103" spans="1:65" s="2" customFormat="1" ht="26.25" customHeight="1">
      <c r="A103" s="26"/>
      <c r="B103" s="112"/>
      <c r="C103" s="195" t="s">
        <v>157</v>
      </c>
      <c r="D103" s="195" t="s">
        <v>93</v>
      </c>
      <c r="E103" s="196" t="s">
        <v>158</v>
      </c>
      <c r="F103" s="197" t="s">
        <v>159</v>
      </c>
      <c r="G103" s="198" t="s">
        <v>160</v>
      </c>
      <c r="H103" s="199">
        <v>10</v>
      </c>
      <c r="I103" s="225"/>
      <c r="J103" s="222">
        <f>ROUND(I103*H103,2)</f>
        <v>0</v>
      </c>
      <c r="K103" s="197" t="s">
        <v>97</v>
      </c>
      <c r="L103" s="27"/>
      <c r="M103" s="113" t="s">
        <v>0</v>
      </c>
      <c r="N103" s="114" t="s">
        <v>17</v>
      </c>
      <c r="O103" s="115">
        <v>1</v>
      </c>
      <c r="P103" s="115">
        <f>O103*H103</f>
        <v>10</v>
      </c>
      <c r="Q103" s="115">
        <v>0</v>
      </c>
      <c r="R103" s="115">
        <f>Q103*H103</f>
        <v>0</v>
      </c>
      <c r="S103" s="115">
        <v>0</v>
      </c>
      <c r="T103" s="116">
        <f>S103*H103</f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R103" s="117" t="s">
        <v>161</v>
      </c>
      <c r="AT103" s="117" t="s">
        <v>93</v>
      </c>
      <c r="AU103" s="117" t="s">
        <v>52</v>
      </c>
      <c r="AY103" s="16" t="s">
        <v>90</v>
      </c>
      <c r="BE103" s="118">
        <f>IF(N103="základní",J103,0)</f>
        <v>0</v>
      </c>
      <c r="BF103" s="118">
        <f>IF(N103="snížená",J103,0)</f>
        <v>0</v>
      </c>
      <c r="BG103" s="118">
        <f>IF(N103="zákl. přenesená",J103,0)</f>
        <v>0</v>
      </c>
      <c r="BH103" s="118">
        <f>IF(N103="sníž. přenesená",J103,0)</f>
        <v>0</v>
      </c>
      <c r="BI103" s="118">
        <f>IF(N103="nulová",J103,0)</f>
        <v>0</v>
      </c>
      <c r="BJ103" s="16" t="s">
        <v>50</v>
      </c>
      <c r="BK103" s="118">
        <f>ROUND(I103*H103,2)</f>
        <v>0</v>
      </c>
      <c r="BL103" s="16" t="s">
        <v>161</v>
      </c>
      <c r="BM103" s="117" t="s">
        <v>162</v>
      </c>
    </row>
    <row r="104" spans="2:51" s="13" customFormat="1" ht="33.75">
      <c r="B104" s="125"/>
      <c r="C104" s="212"/>
      <c r="D104" s="201" t="s">
        <v>100</v>
      </c>
      <c r="E104" s="206" t="s">
        <v>0</v>
      </c>
      <c r="F104" s="207" t="s">
        <v>606</v>
      </c>
      <c r="G104" s="212"/>
      <c r="H104" s="206" t="s">
        <v>0</v>
      </c>
      <c r="I104" s="171"/>
      <c r="J104" s="212"/>
      <c r="K104" s="212"/>
      <c r="L104" s="125"/>
      <c r="M104" s="127"/>
      <c r="N104" s="128"/>
      <c r="O104" s="128"/>
      <c r="P104" s="128"/>
      <c r="Q104" s="128"/>
      <c r="R104" s="128"/>
      <c r="S104" s="128"/>
      <c r="T104" s="129"/>
      <c r="AT104" s="126" t="s">
        <v>100</v>
      </c>
      <c r="AU104" s="126" t="s">
        <v>52</v>
      </c>
      <c r="AV104" s="13" t="s">
        <v>50</v>
      </c>
      <c r="AW104" s="13" t="s">
        <v>11</v>
      </c>
      <c r="AX104" s="13" t="s">
        <v>44</v>
      </c>
      <c r="AY104" s="126" t="s">
        <v>90</v>
      </c>
    </row>
    <row r="105" spans="2:51" s="12" customFormat="1" ht="12">
      <c r="B105" s="119"/>
      <c r="C105" s="200"/>
      <c r="D105" s="201" t="s">
        <v>100</v>
      </c>
      <c r="E105" s="202" t="s">
        <v>0</v>
      </c>
      <c r="F105" s="203" t="s">
        <v>141</v>
      </c>
      <c r="G105" s="200"/>
      <c r="H105" s="204">
        <v>10</v>
      </c>
      <c r="I105" s="169"/>
      <c r="J105" s="200"/>
      <c r="K105" s="200"/>
      <c r="L105" s="119"/>
      <c r="M105" s="122"/>
      <c r="N105" s="123"/>
      <c r="O105" s="123"/>
      <c r="P105" s="123"/>
      <c r="Q105" s="123"/>
      <c r="R105" s="123"/>
      <c r="S105" s="123"/>
      <c r="T105" s="124"/>
      <c r="AT105" s="120" t="s">
        <v>100</v>
      </c>
      <c r="AU105" s="120" t="s">
        <v>52</v>
      </c>
      <c r="AV105" s="12" t="s">
        <v>52</v>
      </c>
      <c r="AW105" s="12" t="s">
        <v>11</v>
      </c>
      <c r="AX105" s="12" t="s">
        <v>50</v>
      </c>
      <c r="AY105" s="120" t="s">
        <v>90</v>
      </c>
    </row>
    <row r="106" spans="2:63" s="11" customFormat="1" ht="22.9" customHeight="1">
      <c r="B106" s="104"/>
      <c r="C106" s="191"/>
      <c r="D106" s="192" t="s">
        <v>43</v>
      </c>
      <c r="E106" s="194" t="s">
        <v>163</v>
      </c>
      <c r="F106" s="194" t="s">
        <v>164</v>
      </c>
      <c r="G106" s="191"/>
      <c r="H106" s="191"/>
      <c r="I106" s="170"/>
      <c r="J106" s="221">
        <f>BK106</f>
        <v>0</v>
      </c>
      <c r="K106" s="191"/>
      <c r="L106" s="104"/>
      <c r="M106" s="106"/>
      <c r="N106" s="107"/>
      <c r="O106" s="107"/>
      <c r="P106" s="108">
        <f>SUM(P107:P113)</f>
        <v>5.159221</v>
      </c>
      <c r="Q106" s="107"/>
      <c r="R106" s="108">
        <f>SUM(R107:R113)</f>
        <v>0</v>
      </c>
      <c r="S106" s="107"/>
      <c r="T106" s="109">
        <f>SUM(T107:T113)</f>
        <v>0</v>
      </c>
      <c r="AR106" s="105" t="s">
        <v>50</v>
      </c>
      <c r="AT106" s="110" t="s">
        <v>43</v>
      </c>
      <c r="AU106" s="110" t="s">
        <v>50</v>
      </c>
      <c r="AY106" s="105" t="s">
        <v>90</v>
      </c>
      <c r="BK106" s="111">
        <f>SUM(BK107:BK113)</f>
        <v>0</v>
      </c>
    </row>
    <row r="107" spans="1:65" s="2" customFormat="1" ht="36">
      <c r="A107" s="26"/>
      <c r="B107" s="112"/>
      <c r="C107" s="195" t="s">
        <v>7</v>
      </c>
      <c r="D107" s="195" t="s">
        <v>93</v>
      </c>
      <c r="E107" s="196" t="s">
        <v>165</v>
      </c>
      <c r="F107" s="197" t="s">
        <v>166</v>
      </c>
      <c r="G107" s="198" t="s">
        <v>167</v>
      </c>
      <c r="H107" s="199">
        <v>0.769</v>
      </c>
      <c r="I107" s="225"/>
      <c r="J107" s="222">
        <f>ROUND(I107*H107,2)</f>
        <v>0</v>
      </c>
      <c r="K107" s="197" t="s">
        <v>97</v>
      </c>
      <c r="L107" s="27"/>
      <c r="M107" s="113" t="s">
        <v>0</v>
      </c>
      <c r="N107" s="114" t="s">
        <v>17</v>
      </c>
      <c r="O107" s="115">
        <v>5.46</v>
      </c>
      <c r="P107" s="115">
        <f>O107*H107</f>
        <v>4.19874</v>
      </c>
      <c r="Q107" s="115">
        <v>0</v>
      </c>
      <c r="R107" s="115">
        <f>Q107*H107</f>
        <v>0</v>
      </c>
      <c r="S107" s="115">
        <v>0</v>
      </c>
      <c r="T107" s="116">
        <f>S107*H107</f>
        <v>0</v>
      </c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R107" s="117" t="s">
        <v>98</v>
      </c>
      <c r="AT107" s="117" t="s">
        <v>93</v>
      </c>
      <c r="AU107" s="117" t="s">
        <v>52</v>
      </c>
      <c r="AY107" s="16" t="s">
        <v>90</v>
      </c>
      <c r="BE107" s="118">
        <f>IF(N107="základní",J107,0)</f>
        <v>0</v>
      </c>
      <c r="BF107" s="118">
        <f>IF(N107="snížená",J107,0)</f>
        <v>0</v>
      </c>
      <c r="BG107" s="118">
        <f>IF(N107="zákl. přenesená",J107,0)</f>
        <v>0</v>
      </c>
      <c r="BH107" s="118">
        <f>IF(N107="sníž. přenesená",J107,0)</f>
        <v>0</v>
      </c>
      <c r="BI107" s="118">
        <f>IF(N107="nulová",J107,0)</f>
        <v>0</v>
      </c>
      <c r="BJ107" s="16" t="s">
        <v>50</v>
      </c>
      <c r="BK107" s="118">
        <f>ROUND(I107*H107,2)</f>
        <v>0</v>
      </c>
      <c r="BL107" s="16" t="s">
        <v>98</v>
      </c>
      <c r="BM107" s="117" t="s">
        <v>168</v>
      </c>
    </row>
    <row r="108" spans="1:65" s="2" customFormat="1" ht="60">
      <c r="A108" s="26"/>
      <c r="B108" s="112"/>
      <c r="C108" s="195" t="s">
        <v>169</v>
      </c>
      <c r="D108" s="195" t="s">
        <v>93</v>
      </c>
      <c r="E108" s="196" t="s">
        <v>170</v>
      </c>
      <c r="F108" s="197" t="s">
        <v>171</v>
      </c>
      <c r="G108" s="198" t="s">
        <v>167</v>
      </c>
      <c r="H108" s="199">
        <v>3.076</v>
      </c>
      <c r="I108" s="225"/>
      <c r="J108" s="222">
        <f>ROUND(I108*H108,2)</f>
        <v>0</v>
      </c>
      <c r="K108" s="197" t="s">
        <v>97</v>
      </c>
      <c r="L108" s="27"/>
      <c r="M108" s="113" t="s">
        <v>0</v>
      </c>
      <c r="N108" s="114" t="s">
        <v>17</v>
      </c>
      <c r="O108" s="115">
        <v>0.26</v>
      </c>
      <c r="P108" s="115">
        <f>O108*H108</f>
        <v>0.79976</v>
      </c>
      <c r="Q108" s="115">
        <v>0</v>
      </c>
      <c r="R108" s="115">
        <f>Q108*H108</f>
        <v>0</v>
      </c>
      <c r="S108" s="115">
        <v>0</v>
      </c>
      <c r="T108" s="116">
        <f>S108*H108</f>
        <v>0</v>
      </c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R108" s="117" t="s">
        <v>98</v>
      </c>
      <c r="AT108" s="117" t="s">
        <v>93</v>
      </c>
      <c r="AU108" s="117" t="s">
        <v>52</v>
      </c>
      <c r="AY108" s="16" t="s">
        <v>90</v>
      </c>
      <c r="BE108" s="118">
        <f>IF(N108="základní",J108,0)</f>
        <v>0</v>
      </c>
      <c r="BF108" s="118">
        <f>IF(N108="snížená",J108,0)</f>
        <v>0</v>
      </c>
      <c r="BG108" s="118">
        <f>IF(N108="zákl. přenesená",J108,0)</f>
        <v>0</v>
      </c>
      <c r="BH108" s="118">
        <f>IF(N108="sníž. přenesená",J108,0)</f>
        <v>0</v>
      </c>
      <c r="BI108" s="118">
        <f>IF(N108="nulová",J108,0)</f>
        <v>0</v>
      </c>
      <c r="BJ108" s="16" t="s">
        <v>50</v>
      </c>
      <c r="BK108" s="118">
        <f>ROUND(I108*H108,2)</f>
        <v>0</v>
      </c>
      <c r="BL108" s="16" t="s">
        <v>98</v>
      </c>
      <c r="BM108" s="117" t="s">
        <v>172</v>
      </c>
    </row>
    <row r="109" spans="2:51" s="12" customFormat="1" ht="12">
      <c r="B109" s="119"/>
      <c r="C109" s="200"/>
      <c r="D109" s="201" t="s">
        <v>100</v>
      </c>
      <c r="E109" s="200"/>
      <c r="F109" s="203" t="s">
        <v>173</v>
      </c>
      <c r="G109" s="200"/>
      <c r="H109" s="204">
        <v>3.076</v>
      </c>
      <c r="I109" s="169"/>
      <c r="J109" s="200"/>
      <c r="K109" s="200"/>
      <c r="L109" s="119"/>
      <c r="M109" s="122"/>
      <c r="N109" s="123"/>
      <c r="O109" s="123"/>
      <c r="P109" s="123"/>
      <c r="Q109" s="123"/>
      <c r="R109" s="123"/>
      <c r="S109" s="123"/>
      <c r="T109" s="124"/>
      <c r="AT109" s="120" t="s">
        <v>100</v>
      </c>
      <c r="AU109" s="120" t="s">
        <v>52</v>
      </c>
      <c r="AV109" s="12" t="s">
        <v>52</v>
      </c>
      <c r="AW109" s="12" t="s">
        <v>2</v>
      </c>
      <c r="AX109" s="12" t="s">
        <v>50</v>
      </c>
      <c r="AY109" s="120" t="s">
        <v>90</v>
      </c>
    </row>
    <row r="110" spans="1:65" s="2" customFormat="1" ht="36">
      <c r="A110" s="26"/>
      <c r="B110" s="112"/>
      <c r="C110" s="195" t="s">
        <v>174</v>
      </c>
      <c r="D110" s="195" t="s">
        <v>93</v>
      </c>
      <c r="E110" s="196" t="s">
        <v>175</v>
      </c>
      <c r="F110" s="197" t="s">
        <v>176</v>
      </c>
      <c r="G110" s="198" t="s">
        <v>167</v>
      </c>
      <c r="H110" s="199">
        <v>0.769</v>
      </c>
      <c r="I110" s="225"/>
      <c r="J110" s="222">
        <f>ROUND(I110*H110,2)</f>
        <v>0</v>
      </c>
      <c r="K110" s="197" t="s">
        <v>97</v>
      </c>
      <c r="L110" s="27"/>
      <c r="M110" s="113" t="s">
        <v>0</v>
      </c>
      <c r="N110" s="114" t="s">
        <v>17</v>
      </c>
      <c r="O110" s="115">
        <v>0.125</v>
      </c>
      <c r="P110" s="115">
        <f>O110*H110</f>
        <v>0.096125</v>
      </c>
      <c r="Q110" s="115">
        <v>0</v>
      </c>
      <c r="R110" s="115">
        <f>Q110*H110</f>
        <v>0</v>
      </c>
      <c r="S110" s="115">
        <v>0</v>
      </c>
      <c r="T110" s="116">
        <f>S110*H110</f>
        <v>0</v>
      </c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R110" s="117" t="s">
        <v>98</v>
      </c>
      <c r="AT110" s="117" t="s">
        <v>93</v>
      </c>
      <c r="AU110" s="117" t="s">
        <v>52</v>
      </c>
      <c r="AY110" s="16" t="s">
        <v>90</v>
      </c>
      <c r="BE110" s="118">
        <f>IF(N110="základní",J110,0)</f>
        <v>0</v>
      </c>
      <c r="BF110" s="118">
        <f>IF(N110="snížená",J110,0)</f>
        <v>0</v>
      </c>
      <c r="BG110" s="118">
        <f>IF(N110="zákl. přenesená",J110,0)</f>
        <v>0</v>
      </c>
      <c r="BH110" s="118">
        <f>IF(N110="sníž. přenesená",J110,0)</f>
        <v>0</v>
      </c>
      <c r="BI110" s="118">
        <f>IF(N110="nulová",J110,0)</f>
        <v>0</v>
      </c>
      <c r="BJ110" s="16" t="s">
        <v>50</v>
      </c>
      <c r="BK110" s="118">
        <f>ROUND(I110*H110,2)</f>
        <v>0</v>
      </c>
      <c r="BL110" s="16" t="s">
        <v>98</v>
      </c>
      <c r="BM110" s="117" t="s">
        <v>177</v>
      </c>
    </row>
    <row r="111" spans="1:65" s="2" customFormat="1" ht="48">
      <c r="A111" s="26"/>
      <c r="B111" s="112"/>
      <c r="C111" s="195" t="s">
        <v>178</v>
      </c>
      <c r="D111" s="195" t="s">
        <v>93</v>
      </c>
      <c r="E111" s="196" t="s">
        <v>179</v>
      </c>
      <c r="F111" s="197" t="s">
        <v>180</v>
      </c>
      <c r="G111" s="198" t="s">
        <v>167</v>
      </c>
      <c r="H111" s="199">
        <v>10.766</v>
      </c>
      <c r="I111" s="225"/>
      <c r="J111" s="222">
        <f>ROUND(I111*H111,2)</f>
        <v>0</v>
      </c>
      <c r="K111" s="197" t="s">
        <v>97</v>
      </c>
      <c r="L111" s="27"/>
      <c r="M111" s="113" t="s">
        <v>0</v>
      </c>
      <c r="N111" s="114" t="s">
        <v>17</v>
      </c>
      <c r="O111" s="115">
        <v>0.006</v>
      </c>
      <c r="P111" s="115">
        <f>O111*H111</f>
        <v>0.064596</v>
      </c>
      <c r="Q111" s="115">
        <v>0</v>
      </c>
      <c r="R111" s="115">
        <f>Q111*H111</f>
        <v>0</v>
      </c>
      <c r="S111" s="115">
        <v>0</v>
      </c>
      <c r="T111" s="116">
        <f>S111*H111</f>
        <v>0</v>
      </c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R111" s="117" t="s">
        <v>98</v>
      </c>
      <c r="AT111" s="117" t="s">
        <v>93</v>
      </c>
      <c r="AU111" s="117" t="s">
        <v>52</v>
      </c>
      <c r="AY111" s="16" t="s">
        <v>90</v>
      </c>
      <c r="BE111" s="118">
        <f>IF(N111="základní",J111,0)</f>
        <v>0</v>
      </c>
      <c r="BF111" s="118">
        <f>IF(N111="snížená",J111,0)</f>
        <v>0</v>
      </c>
      <c r="BG111" s="118">
        <f>IF(N111="zákl. přenesená",J111,0)</f>
        <v>0</v>
      </c>
      <c r="BH111" s="118">
        <f>IF(N111="sníž. přenesená",J111,0)</f>
        <v>0</v>
      </c>
      <c r="BI111" s="118">
        <f>IF(N111="nulová",J111,0)</f>
        <v>0</v>
      </c>
      <c r="BJ111" s="16" t="s">
        <v>50</v>
      </c>
      <c r="BK111" s="118">
        <f>ROUND(I111*H111,2)</f>
        <v>0</v>
      </c>
      <c r="BL111" s="16" t="s">
        <v>98</v>
      </c>
      <c r="BM111" s="117" t="s">
        <v>181</v>
      </c>
    </row>
    <row r="112" spans="2:51" s="12" customFormat="1" ht="12">
      <c r="B112" s="119"/>
      <c r="C112" s="200"/>
      <c r="D112" s="201" t="s">
        <v>100</v>
      </c>
      <c r="E112" s="200"/>
      <c r="F112" s="203" t="s">
        <v>182</v>
      </c>
      <c r="G112" s="200"/>
      <c r="H112" s="204">
        <v>10.766</v>
      </c>
      <c r="I112" s="169"/>
      <c r="J112" s="200"/>
      <c r="K112" s="200"/>
      <c r="L112" s="119"/>
      <c r="M112" s="122"/>
      <c r="N112" s="123"/>
      <c r="O112" s="123"/>
      <c r="P112" s="123"/>
      <c r="Q112" s="123"/>
      <c r="R112" s="123"/>
      <c r="S112" s="123"/>
      <c r="T112" s="124"/>
      <c r="AT112" s="120" t="s">
        <v>100</v>
      </c>
      <c r="AU112" s="120" t="s">
        <v>52</v>
      </c>
      <c r="AV112" s="12" t="s">
        <v>52</v>
      </c>
      <c r="AW112" s="12" t="s">
        <v>2</v>
      </c>
      <c r="AX112" s="12" t="s">
        <v>50</v>
      </c>
      <c r="AY112" s="120" t="s">
        <v>90</v>
      </c>
    </row>
    <row r="113" spans="1:65" s="2" customFormat="1" ht="48">
      <c r="A113" s="26"/>
      <c r="B113" s="112"/>
      <c r="C113" s="195" t="s">
        <v>183</v>
      </c>
      <c r="D113" s="195" t="s">
        <v>93</v>
      </c>
      <c r="E113" s="196" t="s">
        <v>184</v>
      </c>
      <c r="F113" s="197" t="s">
        <v>185</v>
      </c>
      <c r="G113" s="198" t="s">
        <v>167</v>
      </c>
      <c r="H113" s="199">
        <v>0.769</v>
      </c>
      <c r="I113" s="225"/>
      <c r="J113" s="222">
        <f>ROUND(I113*H113,2)</f>
        <v>0</v>
      </c>
      <c r="K113" s="197" t="s">
        <v>97</v>
      </c>
      <c r="L113" s="27"/>
      <c r="M113" s="113" t="s">
        <v>0</v>
      </c>
      <c r="N113" s="114" t="s">
        <v>17</v>
      </c>
      <c r="O113" s="115">
        <v>0</v>
      </c>
      <c r="P113" s="115">
        <f>O113*H113</f>
        <v>0</v>
      </c>
      <c r="Q113" s="115">
        <v>0</v>
      </c>
      <c r="R113" s="115">
        <f>Q113*H113</f>
        <v>0</v>
      </c>
      <c r="S113" s="115">
        <v>0</v>
      </c>
      <c r="T113" s="116">
        <f>S113*H113</f>
        <v>0</v>
      </c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R113" s="117" t="s">
        <v>98</v>
      </c>
      <c r="AT113" s="117" t="s">
        <v>93</v>
      </c>
      <c r="AU113" s="117" t="s">
        <v>52</v>
      </c>
      <c r="AY113" s="16" t="s">
        <v>90</v>
      </c>
      <c r="BE113" s="118">
        <f>IF(N113="základní",J113,0)</f>
        <v>0</v>
      </c>
      <c r="BF113" s="118">
        <f>IF(N113="snížená",J113,0)</f>
        <v>0</v>
      </c>
      <c r="BG113" s="118">
        <f>IF(N113="zákl. přenesená",J113,0)</f>
        <v>0</v>
      </c>
      <c r="BH113" s="118">
        <f>IF(N113="sníž. přenesená",J113,0)</f>
        <v>0</v>
      </c>
      <c r="BI113" s="118">
        <f>IF(N113="nulová",J113,0)</f>
        <v>0</v>
      </c>
      <c r="BJ113" s="16" t="s">
        <v>50</v>
      </c>
      <c r="BK113" s="118">
        <f>ROUND(I113*H113,2)</f>
        <v>0</v>
      </c>
      <c r="BL113" s="16" t="s">
        <v>98</v>
      </c>
      <c r="BM113" s="117" t="s">
        <v>186</v>
      </c>
    </row>
    <row r="114" spans="2:63" s="11" customFormat="1" ht="22.9" customHeight="1">
      <c r="B114" s="104"/>
      <c r="C114" s="191"/>
      <c r="D114" s="192" t="s">
        <v>43</v>
      </c>
      <c r="E114" s="194" t="s">
        <v>187</v>
      </c>
      <c r="F114" s="194" t="s">
        <v>188</v>
      </c>
      <c r="G114" s="191"/>
      <c r="H114" s="191"/>
      <c r="I114" s="170"/>
      <c r="J114" s="221">
        <f>BK114</f>
        <v>0</v>
      </c>
      <c r="K114" s="191"/>
      <c r="L114" s="104"/>
      <c r="M114" s="106"/>
      <c r="N114" s="107"/>
      <c r="O114" s="107"/>
      <c r="P114" s="108">
        <f>P115</f>
        <v>4.1713</v>
      </c>
      <c r="Q114" s="107"/>
      <c r="R114" s="108">
        <f>R115</f>
        <v>0</v>
      </c>
      <c r="S114" s="107"/>
      <c r="T114" s="109">
        <f>T115</f>
        <v>0</v>
      </c>
      <c r="AR114" s="105" t="s">
        <v>50</v>
      </c>
      <c r="AT114" s="110" t="s">
        <v>43</v>
      </c>
      <c r="AU114" s="110" t="s">
        <v>50</v>
      </c>
      <c r="AY114" s="105" t="s">
        <v>90</v>
      </c>
      <c r="BK114" s="111">
        <f>BK115</f>
        <v>0</v>
      </c>
    </row>
    <row r="115" spans="1:65" s="2" customFormat="1" ht="60">
      <c r="A115" s="26"/>
      <c r="B115" s="112"/>
      <c r="C115" s="195" t="s">
        <v>189</v>
      </c>
      <c r="D115" s="195" t="s">
        <v>93</v>
      </c>
      <c r="E115" s="196" t="s">
        <v>190</v>
      </c>
      <c r="F115" s="197" t="s">
        <v>191</v>
      </c>
      <c r="G115" s="198" t="s">
        <v>167</v>
      </c>
      <c r="H115" s="199">
        <v>1.01</v>
      </c>
      <c r="I115" s="225"/>
      <c r="J115" s="222">
        <f>ROUND(I115*H115,2)</f>
        <v>0</v>
      </c>
      <c r="K115" s="197" t="s">
        <v>97</v>
      </c>
      <c r="L115" s="27"/>
      <c r="M115" s="113" t="s">
        <v>0</v>
      </c>
      <c r="N115" s="114" t="s">
        <v>17</v>
      </c>
      <c r="O115" s="115">
        <v>4.13</v>
      </c>
      <c r="P115" s="115">
        <f>O115*H115</f>
        <v>4.1713</v>
      </c>
      <c r="Q115" s="115">
        <v>0</v>
      </c>
      <c r="R115" s="115">
        <f>Q115*H115</f>
        <v>0</v>
      </c>
      <c r="S115" s="115">
        <v>0</v>
      </c>
      <c r="T115" s="116">
        <f>S115*H115</f>
        <v>0</v>
      </c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R115" s="117" t="s">
        <v>98</v>
      </c>
      <c r="AT115" s="117" t="s">
        <v>93</v>
      </c>
      <c r="AU115" s="117" t="s">
        <v>52</v>
      </c>
      <c r="AY115" s="16" t="s">
        <v>90</v>
      </c>
      <c r="BE115" s="118">
        <f>IF(N115="základní",J115,0)</f>
        <v>0</v>
      </c>
      <c r="BF115" s="118">
        <f>IF(N115="snížená",J115,0)</f>
        <v>0</v>
      </c>
      <c r="BG115" s="118">
        <f>IF(N115="zákl. přenesená",J115,0)</f>
        <v>0</v>
      </c>
      <c r="BH115" s="118">
        <f>IF(N115="sníž. přenesená",J115,0)</f>
        <v>0</v>
      </c>
      <c r="BI115" s="118">
        <f>IF(N115="nulová",J115,0)</f>
        <v>0</v>
      </c>
      <c r="BJ115" s="16" t="s">
        <v>50</v>
      </c>
      <c r="BK115" s="118">
        <f>ROUND(I115*H115,2)</f>
        <v>0</v>
      </c>
      <c r="BL115" s="16" t="s">
        <v>98</v>
      </c>
      <c r="BM115" s="117" t="s">
        <v>192</v>
      </c>
    </row>
    <row r="116" spans="2:63" s="11" customFormat="1" ht="25.9" customHeight="1">
      <c r="B116" s="104"/>
      <c r="C116" s="191"/>
      <c r="D116" s="192" t="s">
        <v>43</v>
      </c>
      <c r="E116" s="193" t="s">
        <v>193</v>
      </c>
      <c r="F116" s="193" t="s">
        <v>194</v>
      </c>
      <c r="G116" s="191"/>
      <c r="H116" s="191"/>
      <c r="I116" s="170"/>
      <c r="J116" s="220">
        <f>BK116</f>
        <v>0</v>
      </c>
      <c r="K116" s="191"/>
      <c r="L116" s="104"/>
      <c r="M116" s="106"/>
      <c r="N116" s="107"/>
      <c r="O116" s="107"/>
      <c r="P116" s="108">
        <f>P117+P124+P129+P132+P147+P150</f>
        <v>70.94171600000001</v>
      </c>
      <c r="Q116" s="107"/>
      <c r="R116" s="108">
        <f>R117+R124+R129+R132+R147+R150</f>
        <v>0.9677910000000001</v>
      </c>
      <c r="S116" s="107"/>
      <c r="T116" s="109">
        <f>T117+T124+T129+T132+T147+T150</f>
        <v>0.19249675</v>
      </c>
      <c r="AR116" s="105" t="s">
        <v>52</v>
      </c>
      <c r="AT116" s="110" t="s">
        <v>43</v>
      </c>
      <c r="AU116" s="110" t="s">
        <v>44</v>
      </c>
      <c r="AY116" s="105" t="s">
        <v>90</v>
      </c>
      <c r="BK116" s="111">
        <f>BK117+BK124+BK129+BK132+BK147+BK150</f>
        <v>0</v>
      </c>
    </row>
    <row r="117" spans="2:63" s="11" customFormat="1" ht="22.9" customHeight="1">
      <c r="B117" s="104"/>
      <c r="C117" s="191"/>
      <c r="D117" s="192" t="s">
        <v>43</v>
      </c>
      <c r="E117" s="194" t="s">
        <v>195</v>
      </c>
      <c r="F117" s="194" t="s">
        <v>196</v>
      </c>
      <c r="G117" s="191"/>
      <c r="H117" s="191"/>
      <c r="I117" s="170"/>
      <c r="J117" s="221">
        <f>BK117</f>
        <v>0</v>
      </c>
      <c r="K117" s="191"/>
      <c r="L117" s="104"/>
      <c r="M117" s="106"/>
      <c r="N117" s="107"/>
      <c r="O117" s="107"/>
      <c r="P117" s="108">
        <f>SUM(P118:P123)</f>
        <v>10.182075000000001</v>
      </c>
      <c r="Q117" s="107"/>
      <c r="R117" s="108">
        <f>SUM(R118:R123)</f>
        <v>0.2816839</v>
      </c>
      <c r="S117" s="107"/>
      <c r="T117" s="109">
        <f>SUM(T118:T123)</f>
        <v>0</v>
      </c>
      <c r="AR117" s="105" t="s">
        <v>52</v>
      </c>
      <c r="AT117" s="110" t="s">
        <v>43</v>
      </c>
      <c r="AU117" s="110" t="s">
        <v>50</v>
      </c>
      <c r="AY117" s="105" t="s">
        <v>90</v>
      </c>
      <c r="BK117" s="111">
        <f>SUM(BK118:BK123)</f>
        <v>0</v>
      </c>
    </row>
    <row r="118" spans="1:65" s="2" customFormat="1" ht="48">
      <c r="A118" s="26"/>
      <c r="B118" s="112"/>
      <c r="C118" s="195" t="s">
        <v>6</v>
      </c>
      <c r="D118" s="195" t="s">
        <v>93</v>
      </c>
      <c r="E118" s="196" t="s">
        <v>197</v>
      </c>
      <c r="F118" s="197" t="s">
        <v>198</v>
      </c>
      <c r="G118" s="198" t="s">
        <v>96</v>
      </c>
      <c r="H118" s="199">
        <v>0.735</v>
      </c>
      <c r="I118" s="225"/>
      <c r="J118" s="222">
        <f>ROUND(I118*H118,2)</f>
        <v>0</v>
      </c>
      <c r="K118" s="197" t="s">
        <v>0</v>
      </c>
      <c r="L118" s="27"/>
      <c r="M118" s="113" t="s">
        <v>0</v>
      </c>
      <c r="N118" s="114" t="s">
        <v>17</v>
      </c>
      <c r="O118" s="115">
        <v>0.999</v>
      </c>
      <c r="P118" s="115">
        <f>O118*H118</f>
        <v>0.734265</v>
      </c>
      <c r="Q118" s="115">
        <v>0.02476</v>
      </c>
      <c r="R118" s="115">
        <f>Q118*H118</f>
        <v>0.0181986</v>
      </c>
      <c r="S118" s="115">
        <v>0</v>
      </c>
      <c r="T118" s="116">
        <f>S118*H118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R118" s="117" t="s">
        <v>169</v>
      </c>
      <c r="AT118" s="117" t="s">
        <v>93</v>
      </c>
      <c r="AU118" s="117" t="s">
        <v>52</v>
      </c>
      <c r="AY118" s="16" t="s">
        <v>90</v>
      </c>
      <c r="BE118" s="118">
        <f>IF(N118="základní",J118,0)</f>
        <v>0</v>
      </c>
      <c r="BF118" s="118">
        <f>IF(N118="snížená",J118,0)</f>
        <v>0</v>
      </c>
      <c r="BG118" s="118">
        <f>IF(N118="zákl. přenesená",J118,0)</f>
        <v>0</v>
      </c>
      <c r="BH118" s="118">
        <f>IF(N118="sníž. přenesená",J118,0)</f>
        <v>0</v>
      </c>
      <c r="BI118" s="118">
        <f>IF(N118="nulová",J118,0)</f>
        <v>0</v>
      </c>
      <c r="BJ118" s="16" t="s">
        <v>50</v>
      </c>
      <c r="BK118" s="118">
        <f>ROUND(I118*H118,2)</f>
        <v>0</v>
      </c>
      <c r="BL118" s="16" t="s">
        <v>169</v>
      </c>
      <c r="BM118" s="117" t="s">
        <v>199</v>
      </c>
    </row>
    <row r="119" spans="2:51" s="12" customFormat="1" ht="12">
      <c r="B119" s="119"/>
      <c r="C119" s="200"/>
      <c r="D119" s="201" t="s">
        <v>100</v>
      </c>
      <c r="E119" s="202" t="s">
        <v>0</v>
      </c>
      <c r="F119" s="203" t="s">
        <v>200</v>
      </c>
      <c r="G119" s="200"/>
      <c r="H119" s="204">
        <v>0.735</v>
      </c>
      <c r="I119" s="169"/>
      <c r="J119" s="200"/>
      <c r="K119" s="200"/>
      <c r="L119" s="119"/>
      <c r="M119" s="122"/>
      <c r="N119" s="123"/>
      <c r="O119" s="123"/>
      <c r="P119" s="123"/>
      <c r="Q119" s="123"/>
      <c r="R119" s="123"/>
      <c r="S119" s="123"/>
      <c r="T119" s="124"/>
      <c r="AT119" s="120" t="s">
        <v>100</v>
      </c>
      <c r="AU119" s="120" t="s">
        <v>52</v>
      </c>
      <c r="AV119" s="12" t="s">
        <v>52</v>
      </c>
      <c r="AW119" s="12" t="s">
        <v>11</v>
      </c>
      <c r="AX119" s="12" t="s">
        <v>50</v>
      </c>
      <c r="AY119" s="120" t="s">
        <v>90</v>
      </c>
    </row>
    <row r="120" spans="1:65" s="2" customFormat="1" ht="48">
      <c r="A120" s="26"/>
      <c r="B120" s="112"/>
      <c r="C120" s="195" t="s">
        <v>201</v>
      </c>
      <c r="D120" s="195" t="s">
        <v>93</v>
      </c>
      <c r="E120" s="196" t="s">
        <v>202</v>
      </c>
      <c r="F120" s="197" t="s">
        <v>203</v>
      </c>
      <c r="G120" s="198" t="s">
        <v>96</v>
      </c>
      <c r="H120" s="199">
        <v>8.41</v>
      </c>
      <c r="I120" s="225"/>
      <c r="J120" s="222">
        <f>ROUND(I120*H120,2)</f>
        <v>0</v>
      </c>
      <c r="K120" s="197" t="s">
        <v>0</v>
      </c>
      <c r="L120" s="27"/>
      <c r="M120" s="113" t="s">
        <v>0</v>
      </c>
      <c r="N120" s="114" t="s">
        <v>17</v>
      </c>
      <c r="O120" s="115">
        <v>0.999</v>
      </c>
      <c r="P120" s="115">
        <f>O120*H120</f>
        <v>8.40159</v>
      </c>
      <c r="Q120" s="115">
        <v>0.03133</v>
      </c>
      <c r="R120" s="115">
        <f>Q120*H120</f>
        <v>0.2634853</v>
      </c>
      <c r="S120" s="115">
        <v>0</v>
      </c>
      <c r="T120" s="116">
        <f>S120*H120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17" t="s">
        <v>169</v>
      </c>
      <c r="AT120" s="117" t="s">
        <v>93</v>
      </c>
      <c r="AU120" s="117" t="s">
        <v>52</v>
      </c>
      <c r="AY120" s="16" t="s">
        <v>90</v>
      </c>
      <c r="BE120" s="118">
        <f>IF(N120="základní",J120,0)</f>
        <v>0</v>
      </c>
      <c r="BF120" s="118">
        <f>IF(N120="snížená",J120,0)</f>
        <v>0</v>
      </c>
      <c r="BG120" s="118">
        <f>IF(N120="zákl. přenesená",J120,0)</f>
        <v>0</v>
      </c>
      <c r="BH120" s="118">
        <f>IF(N120="sníž. přenesená",J120,0)</f>
        <v>0</v>
      </c>
      <c r="BI120" s="118">
        <f>IF(N120="nulová",J120,0)</f>
        <v>0</v>
      </c>
      <c r="BJ120" s="16" t="s">
        <v>50</v>
      </c>
      <c r="BK120" s="118">
        <f>ROUND(I120*H120,2)</f>
        <v>0</v>
      </c>
      <c r="BL120" s="16" t="s">
        <v>169</v>
      </c>
      <c r="BM120" s="117" t="s">
        <v>204</v>
      </c>
    </row>
    <row r="121" spans="2:51" s="12" customFormat="1" ht="12">
      <c r="B121" s="119"/>
      <c r="C121" s="200"/>
      <c r="D121" s="201" t="s">
        <v>100</v>
      </c>
      <c r="E121" s="202" t="s">
        <v>0</v>
      </c>
      <c r="F121" s="203" t="s">
        <v>205</v>
      </c>
      <c r="G121" s="200"/>
      <c r="H121" s="204">
        <v>8.41</v>
      </c>
      <c r="I121" s="169"/>
      <c r="J121" s="200"/>
      <c r="K121" s="200"/>
      <c r="L121" s="119"/>
      <c r="M121" s="122"/>
      <c r="N121" s="123"/>
      <c r="O121" s="123"/>
      <c r="P121" s="123"/>
      <c r="Q121" s="123"/>
      <c r="R121" s="123"/>
      <c r="S121" s="123"/>
      <c r="T121" s="124"/>
      <c r="AT121" s="120" t="s">
        <v>100</v>
      </c>
      <c r="AU121" s="120" t="s">
        <v>52</v>
      </c>
      <c r="AV121" s="12" t="s">
        <v>52</v>
      </c>
      <c r="AW121" s="12" t="s">
        <v>11</v>
      </c>
      <c r="AX121" s="12" t="s">
        <v>50</v>
      </c>
      <c r="AY121" s="120" t="s">
        <v>90</v>
      </c>
    </row>
    <row r="122" spans="1:65" s="2" customFormat="1" ht="72">
      <c r="A122" s="26"/>
      <c r="B122" s="112"/>
      <c r="C122" s="195" t="s">
        <v>206</v>
      </c>
      <c r="D122" s="195" t="s">
        <v>93</v>
      </c>
      <c r="E122" s="196" t="s">
        <v>207</v>
      </c>
      <c r="F122" s="197" t="s">
        <v>208</v>
      </c>
      <c r="G122" s="198" t="s">
        <v>167</v>
      </c>
      <c r="H122" s="199">
        <v>0.282</v>
      </c>
      <c r="I122" s="225"/>
      <c r="J122" s="222">
        <f>ROUND(I122*H122,2)</f>
        <v>0</v>
      </c>
      <c r="K122" s="197" t="s">
        <v>97</v>
      </c>
      <c r="L122" s="27"/>
      <c r="M122" s="113" t="s">
        <v>0</v>
      </c>
      <c r="N122" s="114" t="s">
        <v>17</v>
      </c>
      <c r="O122" s="115">
        <v>2.39</v>
      </c>
      <c r="P122" s="115">
        <f>O122*H122</f>
        <v>0.67398</v>
      </c>
      <c r="Q122" s="115">
        <v>0</v>
      </c>
      <c r="R122" s="115">
        <f>Q122*H122</f>
        <v>0</v>
      </c>
      <c r="S122" s="115">
        <v>0</v>
      </c>
      <c r="T122" s="116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17" t="s">
        <v>169</v>
      </c>
      <c r="AT122" s="117" t="s">
        <v>93</v>
      </c>
      <c r="AU122" s="117" t="s">
        <v>52</v>
      </c>
      <c r="AY122" s="16" t="s">
        <v>90</v>
      </c>
      <c r="BE122" s="118">
        <f>IF(N122="základní",J122,0)</f>
        <v>0</v>
      </c>
      <c r="BF122" s="118">
        <f>IF(N122="snížená",J122,0)</f>
        <v>0</v>
      </c>
      <c r="BG122" s="118">
        <f>IF(N122="zákl. přenesená",J122,0)</f>
        <v>0</v>
      </c>
      <c r="BH122" s="118">
        <f>IF(N122="sníž. přenesená",J122,0)</f>
        <v>0</v>
      </c>
      <c r="BI122" s="118">
        <f>IF(N122="nulová",J122,0)</f>
        <v>0</v>
      </c>
      <c r="BJ122" s="16" t="s">
        <v>50</v>
      </c>
      <c r="BK122" s="118">
        <f>ROUND(I122*H122,2)</f>
        <v>0</v>
      </c>
      <c r="BL122" s="16" t="s">
        <v>169</v>
      </c>
      <c r="BM122" s="117" t="s">
        <v>209</v>
      </c>
    </row>
    <row r="123" spans="1:65" s="2" customFormat="1" ht="72">
      <c r="A123" s="26"/>
      <c r="B123" s="112"/>
      <c r="C123" s="195" t="s">
        <v>210</v>
      </c>
      <c r="D123" s="195" t="s">
        <v>93</v>
      </c>
      <c r="E123" s="196" t="s">
        <v>211</v>
      </c>
      <c r="F123" s="197" t="s">
        <v>212</v>
      </c>
      <c r="G123" s="198" t="s">
        <v>167</v>
      </c>
      <c r="H123" s="199">
        <v>0.282</v>
      </c>
      <c r="I123" s="225"/>
      <c r="J123" s="222">
        <f>ROUND(I123*H123,2)</f>
        <v>0</v>
      </c>
      <c r="K123" s="197" t="s">
        <v>97</v>
      </c>
      <c r="L123" s="27"/>
      <c r="M123" s="113" t="s">
        <v>0</v>
      </c>
      <c r="N123" s="114" t="s">
        <v>17</v>
      </c>
      <c r="O123" s="115">
        <v>1.32</v>
      </c>
      <c r="P123" s="115">
        <f>O123*H123</f>
        <v>0.37223999999999996</v>
      </c>
      <c r="Q123" s="115">
        <v>0</v>
      </c>
      <c r="R123" s="115">
        <f>Q123*H123</f>
        <v>0</v>
      </c>
      <c r="S123" s="115">
        <v>0</v>
      </c>
      <c r="T123" s="116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17" t="s">
        <v>169</v>
      </c>
      <c r="AT123" s="117" t="s">
        <v>93</v>
      </c>
      <c r="AU123" s="117" t="s">
        <v>52</v>
      </c>
      <c r="AY123" s="16" t="s">
        <v>90</v>
      </c>
      <c r="BE123" s="118">
        <f>IF(N123="základní",J123,0)</f>
        <v>0</v>
      </c>
      <c r="BF123" s="118">
        <f>IF(N123="snížená",J123,0)</f>
        <v>0</v>
      </c>
      <c r="BG123" s="118">
        <f>IF(N123="zákl. přenesená",J123,0)</f>
        <v>0</v>
      </c>
      <c r="BH123" s="118">
        <f>IF(N123="sníž. přenesená",J123,0)</f>
        <v>0</v>
      </c>
      <c r="BI123" s="118">
        <f>IF(N123="nulová",J123,0)</f>
        <v>0</v>
      </c>
      <c r="BJ123" s="16" t="s">
        <v>50</v>
      </c>
      <c r="BK123" s="118">
        <f>ROUND(I123*H123,2)</f>
        <v>0</v>
      </c>
      <c r="BL123" s="16" t="s">
        <v>169</v>
      </c>
      <c r="BM123" s="117" t="s">
        <v>213</v>
      </c>
    </row>
    <row r="124" spans="2:63" s="11" customFormat="1" ht="22.9" customHeight="1">
      <c r="B124" s="104"/>
      <c r="C124" s="191"/>
      <c r="D124" s="192" t="s">
        <v>43</v>
      </c>
      <c r="E124" s="194" t="s">
        <v>214</v>
      </c>
      <c r="F124" s="194" t="s">
        <v>215</v>
      </c>
      <c r="G124" s="191"/>
      <c r="H124" s="191"/>
      <c r="I124" s="170"/>
      <c r="J124" s="221">
        <f>BK124</f>
        <v>0</v>
      </c>
      <c r="K124" s="191"/>
      <c r="L124" s="104"/>
      <c r="M124" s="106"/>
      <c r="N124" s="107"/>
      <c r="O124" s="107"/>
      <c r="P124" s="108">
        <f>SUM(P125:P128)</f>
        <v>1.0852799999999998</v>
      </c>
      <c r="Q124" s="107"/>
      <c r="R124" s="108">
        <f>SUM(R125:R128)</f>
        <v>0.00351</v>
      </c>
      <c r="S124" s="107"/>
      <c r="T124" s="109">
        <f>SUM(T125:T128)</f>
        <v>0.00191</v>
      </c>
      <c r="AR124" s="105" t="s">
        <v>52</v>
      </c>
      <c r="AT124" s="110" t="s">
        <v>43</v>
      </c>
      <c r="AU124" s="110" t="s">
        <v>50</v>
      </c>
      <c r="AY124" s="105" t="s">
        <v>90</v>
      </c>
      <c r="BK124" s="111">
        <f>SUM(BK125:BK128)</f>
        <v>0</v>
      </c>
    </row>
    <row r="125" spans="1:65" s="2" customFormat="1" ht="36">
      <c r="A125" s="26"/>
      <c r="B125" s="112"/>
      <c r="C125" s="195" t="s">
        <v>216</v>
      </c>
      <c r="D125" s="195" t="s">
        <v>93</v>
      </c>
      <c r="E125" s="196" t="s">
        <v>217</v>
      </c>
      <c r="F125" s="197" t="s">
        <v>218</v>
      </c>
      <c r="G125" s="198" t="s">
        <v>114</v>
      </c>
      <c r="H125" s="199">
        <v>1</v>
      </c>
      <c r="I125" s="225"/>
      <c r="J125" s="222">
        <f>ROUND(I125*H125,2)</f>
        <v>0</v>
      </c>
      <c r="K125" s="197" t="s">
        <v>97</v>
      </c>
      <c r="L125" s="27"/>
      <c r="M125" s="113" t="s">
        <v>0</v>
      </c>
      <c r="N125" s="114" t="s">
        <v>17</v>
      </c>
      <c r="O125" s="115">
        <v>0.43</v>
      </c>
      <c r="P125" s="115">
        <f>O125*H125</f>
        <v>0.43</v>
      </c>
      <c r="Q125" s="115">
        <v>0</v>
      </c>
      <c r="R125" s="115">
        <f>Q125*H125</f>
        <v>0</v>
      </c>
      <c r="S125" s="115">
        <v>0.00191</v>
      </c>
      <c r="T125" s="116">
        <f>S125*H125</f>
        <v>0.00191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17" t="s">
        <v>169</v>
      </c>
      <c r="AT125" s="117" t="s">
        <v>93</v>
      </c>
      <c r="AU125" s="117" t="s">
        <v>52</v>
      </c>
      <c r="AY125" s="16" t="s">
        <v>90</v>
      </c>
      <c r="BE125" s="118">
        <f>IF(N125="základní",J125,0)</f>
        <v>0</v>
      </c>
      <c r="BF125" s="118">
        <f>IF(N125="snížená",J125,0)</f>
        <v>0</v>
      </c>
      <c r="BG125" s="118">
        <f>IF(N125="zákl. přenesená",J125,0)</f>
        <v>0</v>
      </c>
      <c r="BH125" s="118">
        <f>IF(N125="sníž. přenesená",J125,0)</f>
        <v>0</v>
      </c>
      <c r="BI125" s="118">
        <f>IF(N125="nulová",J125,0)</f>
        <v>0</v>
      </c>
      <c r="BJ125" s="16" t="s">
        <v>50</v>
      </c>
      <c r="BK125" s="118">
        <f>ROUND(I125*H125,2)</f>
        <v>0</v>
      </c>
      <c r="BL125" s="16" t="s">
        <v>169</v>
      </c>
      <c r="BM125" s="117" t="s">
        <v>219</v>
      </c>
    </row>
    <row r="126" spans="1:65" s="2" customFormat="1" ht="36">
      <c r="A126" s="26"/>
      <c r="B126" s="112"/>
      <c r="C126" s="195" t="s">
        <v>220</v>
      </c>
      <c r="D126" s="195" t="s">
        <v>93</v>
      </c>
      <c r="E126" s="196" t="s">
        <v>221</v>
      </c>
      <c r="F126" s="197" t="s">
        <v>222</v>
      </c>
      <c r="G126" s="198" t="s">
        <v>114</v>
      </c>
      <c r="H126" s="199">
        <v>1</v>
      </c>
      <c r="I126" s="225"/>
      <c r="J126" s="222">
        <f>ROUND(I126*H126,2)</f>
        <v>0</v>
      </c>
      <c r="K126" s="197" t="s">
        <v>97</v>
      </c>
      <c r="L126" s="27"/>
      <c r="M126" s="113" t="s">
        <v>0</v>
      </c>
      <c r="N126" s="114" t="s">
        <v>17</v>
      </c>
      <c r="O126" s="115">
        <v>0.625</v>
      </c>
      <c r="P126" s="115">
        <f>O126*H126</f>
        <v>0.625</v>
      </c>
      <c r="Q126" s="115">
        <v>0.00351</v>
      </c>
      <c r="R126" s="115">
        <f>Q126*H126</f>
        <v>0.00351</v>
      </c>
      <c r="S126" s="115">
        <v>0</v>
      </c>
      <c r="T126" s="116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17" t="s">
        <v>169</v>
      </c>
      <c r="AT126" s="117" t="s">
        <v>93</v>
      </c>
      <c r="AU126" s="117" t="s">
        <v>52</v>
      </c>
      <c r="AY126" s="16" t="s">
        <v>90</v>
      </c>
      <c r="BE126" s="118">
        <f>IF(N126="základní",J126,0)</f>
        <v>0</v>
      </c>
      <c r="BF126" s="118">
        <f>IF(N126="snížená",J126,0)</f>
        <v>0</v>
      </c>
      <c r="BG126" s="118">
        <f>IF(N126="zákl. přenesená",J126,0)</f>
        <v>0</v>
      </c>
      <c r="BH126" s="118">
        <f>IF(N126="sníž. přenesená",J126,0)</f>
        <v>0</v>
      </c>
      <c r="BI126" s="118">
        <f>IF(N126="nulová",J126,0)</f>
        <v>0</v>
      </c>
      <c r="BJ126" s="16" t="s">
        <v>50</v>
      </c>
      <c r="BK126" s="118">
        <f>ROUND(I126*H126,2)</f>
        <v>0</v>
      </c>
      <c r="BL126" s="16" t="s">
        <v>169</v>
      </c>
      <c r="BM126" s="117" t="s">
        <v>223</v>
      </c>
    </row>
    <row r="127" spans="1:65" s="2" customFormat="1" ht="48">
      <c r="A127" s="26"/>
      <c r="B127" s="112"/>
      <c r="C127" s="195" t="s">
        <v>224</v>
      </c>
      <c r="D127" s="195" t="s">
        <v>93</v>
      </c>
      <c r="E127" s="196" t="s">
        <v>225</v>
      </c>
      <c r="F127" s="197" t="s">
        <v>226</v>
      </c>
      <c r="G127" s="198" t="s">
        <v>167</v>
      </c>
      <c r="H127" s="199">
        <v>0.004</v>
      </c>
      <c r="I127" s="225"/>
      <c r="J127" s="222">
        <f>ROUND(I127*H127,2)</f>
        <v>0</v>
      </c>
      <c r="K127" s="197" t="s">
        <v>97</v>
      </c>
      <c r="L127" s="27"/>
      <c r="M127" s="113" t="s">
        <v>0</v>
      </c>
      <c r="N127" s="114" t="s">
        <v>17</v>
      </c>
      <c r="O127" s="115">
        <v>4.82</v>
      </c>
      <c r="P127" s="115">
        <f>O127*H127</f>
        <v>0.019280000000000002</v>
      </c>
      <c r="Q127" s="115">
        <v>0</v>
      </c>
      <c r="R127" s="115">
        <f>Q127*H127</f>
        <v>0</v>
      </c>
      <c r="S127" s="115">
        <v>0</v>
      </c>
      <c r="T127" s="116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17" t="s">
        <v>169</v>
      </c>
      <c r="AT127" s="117" t="s">
        <v>93</v>
      </c>
      <c r="AU127" s="117" t="s">
        <v>52</v>
      </c>
      <c r="AY127" s="16" t="s">
        <v>90</v>
      </c>
      <c r="BE127" s="118">
        <f>IF(N127="základní",J127,0)</f>
        <v>0</v>
      </c>
      <c r="BF127" s="118">
        <f>IF(N127="snížená",J127,0)</f>
        <v>0</v>
      </c>
      <c r="BG127" s="118">
        <f>IF(N127="zákl. přenesená",J127,0)</f>
        <v>0</v>
      </c>
      <c r="BH127" s="118">
        <f>IF(N127="sníž. přenesená",J127,0)</f>
        <v>0</v>
      </c>
      <c r="BI127" s="118">
        <f>IF(N127="nulová",J127,0)</f>
        <v>0</v>
      </c>
      <c r="BJ127" s="16" t="s">
        <v>50</v>
      </c>
      <c r="BK127" s="118">
        <f>ROUND(I127*H127,2)</f>
        <v>0</v>
      </c>
      <c r="BL127" s="16" t="s">
        <v>169</v>
      </c>
      <c r="BM127" s="117" t="s">
        <v>227</v>
      </c>
    </row>
    <row r="128" spans="1:65" s="2" customFormat="1" ht="60">
      <c r="A128" s="26"/>
      <c r="B128" s="112"/>
      <c r="C128" s="195" t="s">
        <v>228</v>
      </c>
      <c r="D128" s="195" t="s">
        <v>93</v>
      </c>
      <c r="E128" s="196" t="s">
        <v>229</v>
      </c>
      <c r="F128" s="197" t="s">
        <v>230</v>
      </c>
      <c r="G128" s="198" t="s">
        <v>167</v>
      </c>
      <c r="H128" s="199">
        <v>0.004</v>
      </c>
      <c r="I128" s="225"/>
      <c r="J128" s="222">
        <f>ROUND(I128*H128,2)</f>
        <v>0</v>
      </c>
      <c r="K128" s="197" t="s">
        <v>97</v>
      </c>
      <c r="L128" s="27"/>
      <c r="M128" s="113" t="s">
        <v>0</v>
      </c>
      <c r="N128" s="114" t="s">
        <v>17</v>
      </c>
      <c r="O128" s="115">
        <v>2.75</v>
      </c>
      <c r="P128" s="115">
        <f>O128*H128</f>
        <v>0.011</v>
      </c>
      <c r="Q128" s="115">
        <v>0</v>
      </c>
      <c r="R128" s="115">
        <f>Q128*H128</f>
        <v>0</v>
      </c>
      <c r="S128" s="115">
        <v>0</v>
      </c>
      <c r="T128" s="116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17" t="s">
        <v>169</v>
      </c>
      <c r="AT128" s="117" t="s">
        <v>93</v>
      </c>
      <c r="AU128" s="117" t="s">
        <v>52</v>
      </c>
      <c r="AY128" s="16" t="s">
        <v>90</v>
      </c>
      <c r="BE128" s="118">
        <f>IF(N128="základní",J128,0)</f>
        <v>0</v>
      </c>
      <c r="BF128" s="118">
        <f>IF(N128="snížená",J128,0)</f>
        <v>0</v>
      </c>
      <c r="BG128" s="118">
        <f>IF(N128="zákl. přenesená",J128,0)</f>
        <v>0</v>
      </c>
      <c r="BH128" s="118">
        <f>IF(N128="sníž. přenesená",J128,0)</f>
        <v>0</v>
      </c>
      <c r="BI128" s="118">
        <f>IF(N128="nulová",J128,0)</f>
        <v>0</v>
      </c>
      <c r="BJ128" s="16" t="s">
        <v>50</v>
      </c>
      <c r="BK128" s="118">
        <f>ROUND(I128*H128,2)</f>
        <v>0</v>
      </c>
      <c r="BL128" s="16" t="s">
        <v>169</v>
      </c>
      <c r="BM128" s="117" t="s">
        <v>231</v>
      </c>
    </row>
    <row r="129" spans="2:63" s="11" customFormat="1" ht="22.9" customHeight="1">
      <c r="B129" s="104"/>
      <c r="C129" s="191"/>
      <c r="D129" s="192" t="s">
        <v>43</v>
      </c>
      <c r="E129" s="194" t="s">
        <v>232</v>
      </c>
      <c r="F129" s="194" t="s">
        <v>233</v>
      </c>
      <c r="G129" s="191"/>
      <c r="H129" s="191"/>
      <c r="I129" s="170"/>
      <c r="J129" s="221">
        <f>BK129</f>
        <v>0</v>
      </c>
      <c r="K129" s="191"/>
      <c r="L129" s="104"/>
      <c r="M129" s="106"/>
      <c r="N129" s="107"/>
      <c r="O129" s="107"/>
      <c r="P129" s="108">
        <f>SUM(P130:P131)</f>
        <v>0</v>
      </c>
      <c r="Q129" s="107"/>
      <c r="R129" s="108">
        <f>SUM(R130:R131)</f>
        <v>0</v>
      </c>
      <c r="S129" s="107"/>
      <c r="T129" s="109">
        <f>SUM(T130:T131)</f>
        <v>0</v>
      </c>
      <c r="AR129" s="105" t="s">
        <v>52</v>
      </c>
      <c r="AT129" s="110" t="s">
        <v>43</v>
      </c>
      <c r="AU129" s="110" t="s">
        <v>50</v>
      </c>
      <c r="AY129" s="105" t="s">
        <v>90</v>
      </c>
      <c r="BK129" s="111">
        <f>SUM(BK130:BK131)</f>
        <v>0</v>
      </c>
    </row>
    <row r="130" spans="1:65" s="2" customFormat="1" ht="32.45" customHeight="1">
      <c r="A130" s="26"/>
      <c r="B130" s="112"/>
      <c r="C130" s="195" t="s">
        <v>234</v>
      </c>
      <c r="D130" s="195" t="s">
        <v>93</v>
      </c>
      <c r="E130" s="196" t="s">
        <v>235</v>
      </c>
      <c r="F130" s="197" t="s">
        <v>236</v>
      </c>
      <c r="G130" s="198" t="s">
        <v>138</v>
      </c>
      <c r="H130" s="199">
        <v>2</v>
      </c>
      <c r="I130" s="225"/>
      <c r="J130" s="222">
        <f>ROUND(I130*H130,2)</f>
        <v>0</v>
      </c>
      <c r="K130" s="197" t="s">
        <v>0</v>
      </c>
      <c r="L130" s="27"/>
      <c r="M130" s="113" t="s">
        <v>0</v>
      </c>
      <c r="N130" s="114" t="s">
        <v>17</v>
      </c>
      <c r="O130" s="115">
        <v>0</v>
      </c>
      <c r="P130" s="115">
        <f>O130*H130</f>
        <v>0</v>
      </c>
      <c r="Q130" s="115">
        <v>0</v>
      </c>
      <c r="R130" s="115">
        <f>Q130*H130</f>
        <v>0</v>
      </c>
      <c r="S130" s="115">
        <v>0</v>
      </c>
      <c r="T130" s="116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17" t="s">
        <v>169</v>
      </c>
      <c r="AT130" s="117" t="s">
        <v>93</v>
      </c>
      <c r="AU130" s="117" t="s">
        <v>52</v>
      </c>
      <c r="AY130" s="16" t="s">
        <v>90</v>
      </c>
      <c r="BE130" s="118">
        <f>IF(N130="základní",J130,0)</f>
        <v>0</v>
      </c>
      <c r="BF130" s="118">
        <f>IF(N130="snížená",J130,0)</f>
        <v>0</v>
      </c>
      <c r="BG130" s="118">
        <f>IF(N130="zákl. přenesená",J130,0)</f>
        <v>0</v>
      </c>
      <c r="BH130" s="118">
        <f>IF(N130="sníž. přenesená",J130,0)</f>
        <v>0</v>
      </c>
      <c r="BI130" s="118">
        <f>IF(N130="nulová",J130,0)</f>
        <v>0</v>
      </c>
      <c r="BJ130" s="16" t="s">
        <v>50</v>
      </c>
      <c r="BK130" s="118">
        <f>ROUND(I130*H130,2)</f>
        <v>0</v>
      </c>
      <c r="BL130" s="16" t="s">
        <v>169</v>
      </c>
      <c r="BM130" s="117" t="s">
        <v>237</v>
      </c>
    </row>
    <row r="131" spans="1:65" s="2" customFormat="1" ht="77.25" customHeight="1">
      <c r="A131" s="26"/>
      <c r="B131" s="112"/>
      <c r="C131" s="195" t="s">
        <v>238</v>
      </c>
      <c r="D131" s="195" t="s">
        <v>93</v>
      </c>
      <c r="E131" s="196" t="s">
        <v>239</v>
      </c>
      <c r="F131" s="197" t="s">
        <v>240</v>
      </c>
      <c r="G131" s="198" t="s">
        <v>138</v>
      </c>
      <c r="H131" s="199">
        <v>1</v>
      </c>
      <c r="I131" s="225"/>
      <c r="J131" s="222">
        <f>ROUND(I131*H131,2)</f>
        <v>0</v>
      </c>
      <c r="K131" s="197" t="s">
        <v>0</v>
      </c>
      <c r="L131" s="27"/>
      <c r="M131" s="113" t="s">
        <v>0</v>
      </c>
      <c r="N131" s="114" t="s">
        <v>17</v>
      </c>
      <c r="O131" s="115">
        <v>0</v>
      </c>
      <c r="P131" s="115">
        <f>O131*H131</f>
        <v>0</v>
      </c>
      <c r="Q131" s="115">
        <v>0</v>
      </c>
      <c r="R131" s="115">
        <f>Q131*H131</f>
        <v>0</v>
      </c>
      <c r="S131" s="115">
        <v>0</v>
      </c>
      <c r="T131" s="116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17" t="s">
        <v>169</v>
      </c>
      <c r="AT131" s="117" t="s">
        <v>93</v>
      </c>
      <c r="AU131" s="117" t="s">
        <v>52</v>
      </c>
      <c r="AY131" s="16" t="s">
        <v>90</v>
      </c>
      <c r="BE131" s="118">
        <f>IF(N131="základní",J131,0)</f>
        <v>0</v>
      </c>
      <c r="BF131" s="118">
        <f>IF(N131="snížená",J131,0)</f>
        <v>0</v>
      </c>
      <c r="BG131" s="118">
        <f>IF(N131="zákl. přenesená",J131,0)</f>
        <v>0</v>
      </c>
      <c r="BH131" s="118">
        <f>IF(N131="sníž. přenesená",J131,0)</f>
        <v>0</v>
      </c>
      <c r="BI131" s="118">
        <f>IF(N131="nulová",J131,0)</f>
        <v>0</v>
      </c>
      <c r="BJ131" s="16" t="s">
        <v>50</v>
      </c>
      <c r="BK131" s="118">
        <f>ROUND(I131*H131,2)</f>
        <v>0</v>
      </c>
      <c r="BL131" s="16" t="s">
        <v>169</v>
      </c>
      <c r="BM131" s="117" t="s">
        <v>241</v>
      </c>
    </row>
    <row r="132" spans="2:63" s="11" customFormat="1" ht="22.9" customHeight="1">
      <c r="B132" s="104"/>
      <c r="C132" s="191"/>
      <c r="D132" s="192" t="s">
        <v>43</v>
      </c>
      <c r="E132" s="194" t="s">
        <v>242</v>
      </c>
      <c r="F132" s="194" t="s">
        <v>243</v>
      </c>
      <c r="G132" s="191"/>
      <c r="H132" s="191"/>
      <c r="I132" s="170"/>
      <c r="J132" s="221">
        <f>BK132</f>
        <v>0</v>
      </c>
      <c r="K132" s="191"/>
      <c r="L132" s="104"/>
      <c r="M132" s="106"/>
      <c r="N132" s="107"/>
      <c r="O132" s="107"/>
      <c r="P132" s="108">
        <f>SUM(P133:P146)</f>
        <v>43.258456</v>
      </c>
      <c r="Q132" s="107"/>
      <c r="R132" s="108">
        <f>SUM(R133:R146)</f>
        <v>0.5779332</v>
      </c>
      <c r="S132" s="107"/>
      <c r="T132" s="109">
        <f>SUM(T133:T146)</f>
        <v>0.17015</v>
      </c>
      <c r="AR132" s="105" t="s">
        <v>52</v>
      </c>
      <c r="AT132" s="110" t="s">
        <v>43</v>
      </c>
      <c r="AU132" s="110" t="s">
        <v>50</v>
      </c>
      <c r="AY132" s="105" t="s">
        <v>90</v>
      </c>
      <c r="BK132" s="111">
        <f>SUM(BK133:BK146)</f>
        <v>0</v>
      </c>
    </row>
    <row r="133" spans="1:65" s="2" customFormat="1" ht="14.45" customHeight="1">
      <c r="A133" s="26"/>
      <c r="B133" s="112"/>
      <c r="C133" s="195" t="s">
        <v>244</v>
      </c>
      <c r="D133" s="195" t="s">
        <v>93</v>
      </c>
      <c r="E133" s="196" t="s">
        <v>245</v>
      </c>
      <c r="F133" s="197" t="s">
        <v>246</v>
      </c>
      <c r="G133" s="198" t="s">
        <v>96</v>
      </c>
      <c r="H133" s="199">
        <v>62.82</v>
      </c>
      <c r="I133" s="225"/>
      <c r="J133" s="222">
        <f>ROUND(I133*H133,2)</f>
        <v>0</v>
      </c>
      <c r="K133" s="197" t="s">
        <v>97</v>
      </c>
      <c r="L133" s="27"/>
      <c r="M133" s="113" t="s">
        <v>0</v>
      </c>
      <c r="N133" s="114" t="s">
        <v>17</v>
      </c>
      <c r="O133" s="115">
        <v>0.024</v>
      </c>
      <c r="P133" s="115">
        <f>O133*H133</f>
        <v>1.5076800000000001</v>
      </c>
      <c r="Q133" s="115">
        <v>0</v>
      </c>
      <c r="R133" s="115">
        <f>Q133*H133</f>
        <v>0</v>
      </c>
      <c r="S133" s="115">
        <v>0</v>
      </c>
      <c r="T133" s="116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17" t="s">
        <v>169</v>
      </c>
      <c r="AT133" s="117" t="s">
        <v>93</v>
      </c>
      <c r="AU133" s="117" t="s">
        <v>52</v>
      </c>
      <c r="AY133" s="16" t="s">
        <v>90</v>
      </c>
      <c r="BE133" s="118">
        <f>IF(N133="základní",J133,0)</f>
        <v>0</v>
      </c>
      <c r="BF133" s="118">
        <f>IF(N133="snížená",J133,0)</f>
        <v>0</v>
      </c>
      <c r="BG133" s="118">
        <f>IF(N133="zákl. přenesená",J133,0)</f>
        <v>0</v>
      </c>
      <c r="BH133" s="118">
        <f>IF(N133="sníž. přenesená",J133,0)</f>
        <v>0</v>
      </c>
      <c r="BI133" s="118">
        <f>IF(N133="nulová",J133,0)</f>
        <v>0</v>
      </c>
      <c r="BJ133" s="16" t="s">
        <v>50</v>
      </c>
      <c r="BK133" s="118">
        <f>ROUND(I133*H133,2)</f>
        <v>0</v>
      </c>
      <c r="BL133" s="16" t="s">
        <v>169</v>
      </c>
      <c r="BM133" s="117" t="s">
        <v>247</v>
      </c>
    </row>
    <row r="134" spans="2:51" s="12" customFormat="1" ht="12">
      <c r="B134" s="119"/>
      <c r="C134" s="200"/>
      <c r="D134" s="201" t="s">
        <v>100</v>
      </c>
      <c r="E134" s="202" t="s">
        <v>0</v>
      </c>
      <c r="F134" s="203" t="s">
        <v>131</v>
      </c>
      <c r="G134" s="200"/>
      <c r="H134" s="204">
        <v>62.82</v>
      </c>
      <c r="I134" s="169"/>
      <c r="J134" s="200"/>
      <c r="K134" s="200"/>
      <c r="L134" s="119"/>
      <c r="M134" s="122"/>
      <c r="N134" s="123"/>
      <c r="O134" s="123"/>
      <c r="P134" s="123"/>
      <c r="Q134" s="123"/>
      <c r="R134" s="123"/>
      <c r="S134" s="123"/>
      <c r="T134" s="124"/>
      <c r="AT134" s="120" t="s">
        <v>100</v>
      </c>
      <c r="AU134" s="120" t="s">
        <v>52</v>
      </c>
      <c r="AV134" s="12" t="s">
        <v>52</v>
      </c>
      <c r="AW134" s="12" t="s">
        <v>11</v>
      </c>
      <c r="AX134" s="12" t="s">
        <v>50</v>
      </c>
      <c r="AY134" s="120" t="s">
        <v>90</v>
      </c>
    </row>
    <row r="135" spans="1:65" s="2" customFormat="1" ht="14.45" customHeight="1">
      <c r="A135" s="26"/>
      <c r="B135" s="112"/>
      <c r="C135" s="195" t="s">
        <v>248</v>
      </c>
      <c r="D135" s="195" t="s">
        <v>93</v>
      </c>
      <c r="E135" s="196" t="s">
        <v>249</v>
      </c>
      <c r="F135" s="197" t="s">
        <v>250</v>
      </c>
      <c r="G135" s="198" t="s">
        <v>96</v>
      </c>
      <c r="H135" s="199">
        <v>62.82</v>
      </c>
      <c r="I135" s="225"/>
      <c r="J135" s="222">
        <f>ROUND(I135*H135,2)</f>
        <v>0</v>
      </c>
      <c r="K135" s="197" t="s">
        <v>97</v>
      </c>
      <c r="L135" s="27"/>
      <c r="M135" s="113" t="s">
        <v>0</v>
      </c>
      <c r="N135" s="114" t="s">
        <v>17</v>
      </c>
      <c r="O135" s="115">
        <v>0.058</v>
      </c>
      <c r="P135" s="115">
        <f>O135*H135</f>
        <v>3.6435600000000004</v>
      </c>
      <c r="Q135" s="115">
        <v>0.0002</v>
      </c>
      <c r="R135" s="115">
        <f>Q135*H135</f>
        <v>0.012564</v>
      </c>
      <c r="S135" s="115">
        <v>0</v>
      </c>
      <c r="T135" s="116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17" t="s">
        <v>169</v>
      </c>
      <c r="AT135" s="117" t="s">
        <v>93</v>
      </c>
      <c r="AU135" s="117" t="s">
        <v>52</v>
      </c>
      <c r="AY135" s="16" t="s">
        <v>90</v>
      </c>
      <c r="BE135" s="118">
        <f>IF(N135="základní",J135,0)</f>
        <v>0</v>
      </c>
      <c r="BF135" s="118">
        <f>IF(N135="snížená",J135,0)</f>
        <v>0</v>
      </c>
      <c r="BG135" s="118">
        <f>IF(N135="zákl. přenesená",J135,0)</f>
        <v>0</v>
      </c>
      <c r="BH135" s="118">
        <f>IF(N135="sníž. přenesená",J135,0)</f>
        <v>0</v>
      </c>
      <c r="BI135" s="118">
        <f>IF(N135="nulová",J135,0)</f>
        <v>0</v>
      </c>
      <c r="BJ135" s="16" t="s">
        <v>50</v>
      </c>
      <c r="BK135" s="118">
        <f>ROUND(I135*H135,2)</f>
        <v>0</v>
      </c>
      <c r="BL135" s="16" t="s">
        <v>169</v>
      </c>
      <c r="BM135" s="117" t="s">
        <v>251</v>
      </c>
    </row>
    <row r="136" spans="1:65" s="2" customFormat="1" ht="36">
      <c r="A136" s="26"/>
      <c r="B136" s="112"/>
      <c r="C136" s="195" t="s">
        <v>252</v>
      </c>
      <c r="D136" s="195" t="s">
        <v>93</v>
      </c>
      <c r="E136" s="196" t="s">
        <v>253</v>
      </c>
      <c r="F136" s="197" t="s">
        <v>254</v>
      </c>
      <c r="G136" s="198" t="s">
        <v>96</v>
      </c>
      <c r="H136" s="199">
        <v>62.82</v>
      </c>
      <c r="I136" s="225"/>
      <c r="J136" s="222">
        <f>ROUND(I136*H136,2)</f>
        <v>0</v>
      </c>
      <c r="K136" s="197" t="s">
        <v>97</v>
      </c>
      <c r="L136" s="27"/>
      <c r="M136" s="113" t="s">
        <v>0</v>
      </c>
      <c r="N136" s="114" t="s">
        <v>17</v>
      </c>
      <c r="O136" s="115">
        <v>0.192</v>
      </c>
      <c r="P136" s="115">
        <f>O136*H136</f>
        <v>12.061440000000001</v>
      </c>
      <c r="Q136" s="115">
        <v>0.0045</v>
      </c>
      <c r="R136" s="115">
        <f>Q136*H136</f>
        <v>0.28269</v>
      </c>
      <c r="S136" s="115">
        <v>0</v>
      </c>
      <c r="T136" s="116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17" t="s">
        <v>169</v>
      </c>
      <c r="AT136" s="117" t="s">
        <v>93</v>
      </c>
      <c r="AU136" s="117" t="s">
        <v>52</v>
      </c>
      <c r="AY136" s="16" t="s">
        <v>90</v>
      </c>
      <c r="BE136" s="118">
        <f>IF(N136="základní",J136,0)</f>
        <v>0</v>
      </c>
      <c r="BF136" s="118">
        <f>IF(N136="snížená",J136,0)</f>
        <v>0</v>
      </c>
      <c r="BG136" s="118">
        <f>IF(N136="zákl. přenesená",J136,0)</f>
        <v>0</v>
      </c>
      <c r="BH136" s="118">
        <f>IF(N136="sníž. přenesená",J136,0)</f>
        <v>0</v>
      </c>
      <c r="BI136" s="118">
        <f>IF(N136="nulová",J136,0)</f>
        <v>0</v>
      </c>
      <c r="BJ136" s="16" t="s">
        <v>50</v>
      </c>
      <c r="BK136" s="118">
        <f>ROUND(I136*H136,2)</f>
        <v>0</v>
      </c>
      <c r="BL136" s="16" t="s">
        <v>169</v>
      </c>
      <c r="BM136" s="117" t="s">
        <v>255</v>
      </c>
    </row>
    <row r="137" spans="1:65" s="2" customFormat="1" ht="24">
      <c r="A137" s="26"/>
      <c r="B137" s="112"/>
      <c r="C137" s="195" t="s">
        <v>256</v>
      </c>
      <c r="D137" s="195" t="s">
        <v>93</v>
      </c>
      <c r="E137" s="196" t="s">
        <v>257</v>
      </c>
      <c r="F137" s="197" t="s">
        <v>258</v>
      </c>
      <c r="G137" s="198" t="s">
        <v>96</v>
      </c>
      <c r="H137" s="199">
        <v>68.06</v>
      </c>
      <c r="I137" s="225"/>
      <c r="J137" s="222">
        <f>ROUND(I137*H137,2)</f>
        <v>0</v>
      </c>
      <c r="K137" s="197" t="s">
        <v>97</v>
      </c>
      <c r="L137" s="27"/>
      <c r="M137" s="113" t="s">
        <v>0</v>
      </c>
      <c r="N137" s="114" t="s">
        <v>17</v>
      </c>
      <c r="O137" s="115">
        <v>0.105</v>
      </c>
      <c r="P137" s="115">
        <f>O137*H137</f>
        <v>7.1463</v>
      </c>
      <c r="Q137" s="115">
        <v>0</v>
      </c>
      <c r="R137" s="115">
        <f>Q137*H137</f>
        <v>0</v>
      </c>
      <c r="S137" s="115">
        <v>0.0025</v>
      </c>
      <c r="T137" s="116">
        <f>S137*H137</f>
        <v>0.17015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17" t="s">
        <v>169</v>
      </c>
      <c r="AT137" s="117" t="s">
        <v>93</v>
      </c>
      <c r="AU137" s="117" t="s">
        <v>52</v>
      </c>
      <c r="AY137" s="16" t="s">
        <v>90</v>
      </c>
      <c r="BE137" s="118">
        <f>IF(N137="základní",J137,0)</f>
        <v>0</v>
      </c>
      <c r="BF137" s="118">
        <f>IF(N137="snížená",J137,0)</f>
        <v>0</v>
      </c>
      <c r="BG137" s="118">
        <f>IF(N137="zákl. přenesená",J137,0)</f>
        <v>0</v>
      </c>
      <c r="BH137" s="118">
        <f>IF(N137="sníž. přenesená",J137,0)</f>
        <v>0</v>
      </c>
      <c r="BI137" s="118">
        <f>IF(N137="nulová",J137,0)</f>
        <v>0</v>
      </c>
      <c r="BJ137" s="16" t="s">
        <v>50</v>
      </c>
      <c r="BK137" s="118">
        <f>ROUND(I137*H137,2)</f>
        <v>0</v>
      </c>
      <c r="BL137" s="16" t="s">
        <v>169</v>
      </c>
      <c r="BM137" s="117" t="s">
        <v>259</v>
      </c>
    </row>
    <row r="138" spans="2:51" s="12" customFormat="1" ht="12">
      <c r="B138" s="119"/>
      <c r="C138" s="200"/>
      <c r="D138" s="201" t="s">
        <v>100</v>
      </c>
      <c r="E138" s="202" t="s">
        <v>0</v>
      </c>
      <c r="F138" s="203" t="s">
        <v>260</v>
      </c>
      <c r="G138" s="200"/>
      <c r="H138" s="204">
        <v>68.06</v>
      </c>
      <c r="I138" s="169"/>
      <c r="J138" s="200"/>
      <c r="K138" s="200"/>
      <c r="L138" s="119"/>
      <c r="M138" s="122"/>
      <c r="N138" s="123"/>
      <c r="O138" s="123"/>
      <c r="P138" s="123"/>
      <c r="Q138" s="123"/>
      <c r="R138" s="123"/>
      <c r="S138" s="123"/>
      <c r="T138" s="124"/>
      <c r="AT138" s="120" t="s">
        <v>100</v>
      </c>
      <c r="AU138" s="120" t="s">
        <v>52</v>
      </c>
      <c r="AV138" s="12" t="s">
        <v>52</v>
      </c>
      <c r="AW138" s="12" t="s">
        <v>11</v>
      </c>
      <c r="AX138" s="12" t="s">
        <v>50</v>
      </c>
      <c r="AY138" s="120" t="s">
        <v>90</v>
      </c>
    </row>
    <row r="139" spans="1:65" s="2" customFormat="1" ht="36">
      <c r="A139" s="26"/>
      <c r="B139" s="112"/>
      <c r="C139" s="195" t="s">
        <v>261</v>
      </c>
      <c r="D139" s="195" t="s">
        <v>93</v>
      </c>
      <c r="E139" s="196" t="s">
        <v>262</v>
      </c>
      <c r="F139" s="197" t="s">
        <v>263</v>
      </c>
      <c r="G139" s="198" t="s">
        <v>96</v>
      </c>
      <c r="H139" s="199">
        <v>68.28</v>
      </c>
      <c r="I139" s="225"/>
      <c r="J139" s="222">
        <f>ROUND(I139*H139,2)</f>
        <v>0</v>
      </c>
      <c r="K139" s="197" t="s">
        <v>97</v>
      </c>
      <c r="L139" s="27"/>
      <c r="M139" s="113" t="s">
        <v>0</v>
      </c>
      <c r="N139" s="114" t="s">
        <v>17</v>
      </c>
      <c r="O139" s="115">
        <v>0.259</v>
      </c>
      <c r="P139" s="115">
        <f>O139*H139</f>
        <v>17.68452</v>
      </c>
      <c r="Q139" s="115">
        <v>0.0004</v>
      </c>
      <c r="R139" s="115">
        <f>Q139*H139</f>
        <v>0.027312000000000003</v>
      </c>
      <c r="S139" s="115">
        <v>0</v>
      </c>
      <c r="T139" s="116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17" t="s">
        <v>169</v>
      </c>
      <c r="AT139" s="117" t="s">
        <v>93</v>
      </c>
      <c r="AU139" s="117" t="s">
        <v>52</v>
      </c>
      <c r="AY139" s="16" t="s">
        <v>90</v>
      </c>
      <c r="BE139" s="118">
        <f>IF(N139="základní",J139,0)</f>
        <v>0</v>
      </c>
      <c r="BF139" s="118">
        <f>IF(N139="snížená",J139,0)</f>
        <v>0</v>
      </c>
      <c r="BG139" s="118">
        <f>IF(N139="zákl. přenesená",J139,0)</f>
        <v>0</v>
      </c>
      <c r="BH139" s="118">
        <f>IF(N139="sníž. přenesená",J139,0)</f>
        <v>0</v>
      </c>
      <c r="BI139" s="118">
        <f>IF(N139="nulová",J139,0)</f>
        <v>0</v>
      </c>
      <c r="BJ139" s="16" t="s">
        <v>50</v>
      </c>
      <c r="BK139" s="118">
        <f>ROUND(I139*H139,2)</f>
        <v>0</v>
      </c>
      <c r="BL139" s="16" t="s">
        <v>169</v>
      </c>
      <c r="BM139" s="117" t="s">
        <v>264</v>
      </c>
    </row>
    <row r="140" spans="2:51" s="12" customFormat="1" ht="12">
      <c r="B140" s="119"/>
      <c r="C140" s="200"/>
      <c r="D140" s="201" t="s">
        <v>100</v>
      </c>
      <c r="E140" s="202" t="s">
        <v>0</v>
      </c>
      <c r="F140" s="203" t="s">
        <v>265</v>
      </c>
      <c r="G140" s="200"/>
      <c r="H140" s="204">
        <v>62.82</v>
      </c>
      <c r="I140" s="169"/>
      <c r="J140" s="200"/>
      <c r="K140" s="200"/>
      <c r="L140" s="119"/>
      <c r="M140" s="122"/>
      <c r="N140" s="123"/>
      <c r="O140" s="123"/>
      <c r="P140" s="123"/>
      <c r="Q140" s="123"/>
      <c r="R140" s="123"/>
      <c r="S140" s="123"/>
      <c r="T140" s="124"/>
      <c r="AT140" s="120" t="s">
        <v>100</v>
      </c>
      <c r="AU140" s="120" t="s">
        <v>52</v>
      </c>
      <c r="AV140" s="12" t="s">
        <v>52</v>
      </c>
      <c r="AW140" s="12" t="s">
        <v>11</v>
      </c>
      <c r="AX140" s="12" t="s">
        <v>44</v>
      </c>
      <c r="AY140" s="120" t="s">
        <v>90</v>
      </c>
    </row>
    <row r="141" spans="2:51" s="12" customFormat="1" ht="12">
      <c r="B141" s="119"/>
      <c r="C141" s="200"/>
      <c r="D141" s="201" t="s">
        <v>100</v>
      </c>
      <c r="E141" s="202" t="s">
        <v>0</v>
      </c>
      <c r="F141" s="203" t="s">
        <v>266</v>
      </c>
      <c r="G141" s="200"/>
      <c r="H141" s="204">
        <v>5.46</v>
      </c>
      <c r="I141" s="169"/>
      <c r="J141" s="200"/>
      <c r="K141" s="200"/>
      <c r="L141" s="119"/>
      <c r="M141" s="122"/>
      <c r="N141" s="123"/>
      <c r="O141" s="123"/>
      <c r="P141" s="123"/>
      <c r="Q141" s="123"/>
      <c r="R141" s="123"/>
      <c r="S141" s="123"/>
      <c r="T141" s="124"/>
      <c r="AT141" s="120" t="s">
        <v>100</v>
      </c>
      <c r="AU141" s="120" t="s">
        <v>52</v>
      </c>
      <c r="AV141" s="12" t="s">
        <v>52</v>
      </c>
      <c r="AW141" s="12" t="s">
        <v>11</v>
      </c>
      <c r="AX141" s="12" t="s">
        <v>44</v>
      </c>
      <c r="AY141" s="120" t="s">
        <v>90</v>
      </c>
    </row>
    <row r="142" spans="2:51" s="14" customFormat="1" ht="12">
      <c r="B142" s="130"/>
      <c r="C142" s="213"/>
      <c r="D142" s="201" t="s">
        <v>100</v>
      </c>
      <c r="E142" s="210" t="s">
        <v>0</v>
      </c>
      <c r="F142" s="211" t="s">
        <v>267</v>
      </c>
      <c r="G142" s="213"/>
      <c r="H142" s="214">
        <v>68.28</v>
      </c>
      <c r="I142" s="172"/>
      <c r="J142" s="213"/>
      <c r="K142" s="213"/>
      <c r="L142" s="130"/>
      <c r="M142" s="132"/>
      <c r="N142" s="133"/>
      <c r="O142" s="133"/>
      <c r="P142" s="133"/>
      <c r="Q142" s="133"/>
      <c r="R142" s="133"/>
      <c r="S142" s="133"/>
      <c r="T142" s="134"/>
      <c r="AT142" s="131" t="s">
        <v>100</v>
      </c>
      <c r="AU142" s="131" t="s">
        <v>52</v>
      </c>
      <c r="AV142" s="14" t="s">
        <v>98</v>
      </c>
      <c r="AW142" s="14" t="s">
        <v>11</v>
      </c>
      <c r="AX142" s="14" t="s">
        <v>50</v>
      </c>
      <c r="AY142" s="131" t="s">
        <v>90</v>
      </c>
    </row>
    <row r="143" spans="1:65" s="2" customFormat="1" ht="21.6" customHeight="1">
      <c r="A143" s="26"/>
      <c r="B143" s="112"/>
      <c r="C143" s="195" t="s">
        <v>268</v>
      </c>
      <c r="D143" s="195" t="s">
        <v>269</v>
      </c>
      <c r="E143" s="196" t="s">
        <v>270</v>
      </c>
      <c r="F143" s="197" t="s">
        <v>271</v>
      </c>
      <c r="G143" s="198" t="s">
        <v>96</v>
      </c>
      <c r="H143" s="199">
        <v>75.108</v>
      </c>
      <c r="I143" s="225"/>
      <c r="J143" s="222">
        <f>ROUND(I143*H143,2)</f>
        <v>0</v>
      </c>
      <c r="K143" s="197" t="s">
        <v>97</v>
      </c>
      <c r="L143" s="135"/>
      <c r="M143" s="136" t="s">
        <v>0</v>
      </c>
      <c r="N143" s="137" t="s">
        <v>17</v>
      </c>
      <c r="O143" s="115">
        <v>0</v>
      </c>
      <c r="P143" s="115">
        <f>O143*H143</f>
        <v>0</v>
      </c>
      <c r="Q143" s="115">
        <v>0.0034</v>
      </c>
      <c r="R143" s="115">
        <f>Q143*H143</f>
        <v>0.2553672</v>
      </c>
      <c r="S143" s="115">
        <v>0</v>
      </c>
      <c r="T143" s="116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17" t="s">
        <v>248</v>
      </c>
      <c r="AT143" s="117" t="s">
        <v>269</v>
      </c>
      <c r="AU143" s="117" t="s">
        <v>52</v>
      </c>
      <c r="AY143" s="16" t="s">
        <v>90</v>
      </c>
      <c r="BE143" s="118">
        <f>IF(N143="základní",J143,0)</f>
        <v>0</v>
      </c>
      <c r="BF143" s="118">
        <f>IF(N143="snížená",J143,0)</f>
        <v>0</v>
      </c>
      <c r="BG143" s="118">
        <f>IF(N143="zákl. přenesená",J143,0)</f>
        <v>0</v>
      </c>
      <c r="BH143" s="118">
        <f>IF(N143="sníž. přenesená",J143,0)</f>
        <v>0</v>
      </c>
      <c r="BI143" s="118">
        <f>IF(N143="nulová",J143,0)</f>
        <v>0</v>
      </c>
      <c r="BJ143" s="16" t="s">
        <v>50</v>
      </c>
      <c r="BK143" s="118">
        <f>ROUND(I143*H143,2)</f>
        <v>0</v>
      </c>
      <c r="BL143" s="16" t="s">
        <v>169</v>
      </c>
      <c r="BM143" s="117" t="s">
        <v>272</v>
      </c>
    </row>
    <row r="144" spans="2:51" s="12" customFormat="1" ht="12">
      <c r="B144" s="119"/>
      <c r="C144" s="200"/>
      <c r="D144" s="201" t="s">
        <v>100</v>
      </c>
      <c r="E144" s="202" t="s">
        <v>0</v>
      </c>
      <c r="F144" s="203" t="s">
        <v>273</v>
      </c>
      <c r="G144" s="200"/>
      <c r="H144" s="204">
        <v>75.108</v>
      </c>
      <c r="I144" s="169"/>
      <c r="J144" s="200"/>
      <c r="K144" s="200"/>
      <c r="L144" s="119"/>
      <c r="M144" s="122"/>
      <c r="N144" s="123"/>
      <c r="O144" s="123"/>
      <c r="P144" s="123"/>
      <c r="Q144" s="123"/>
      <c r="R144" s="123"/>
      <c r="S144" s="123"/>
      <c r="T144" s="124"/>
      <c r="AT144" s="120" t="s">
        <v>100</v>
      </c>
      <c r="AU144" s="120" t="s">
        <v>52</v>
      </c>
      <c r="AV144" s="12" t="s">
        <v>52</v>
      </c>
      <c r="AW144" s="12" t="s">
        <v>11</v>
      </c>
      <c r="AX144" s="12" t="s">
        <v>50</v>
      </c>
      <c r="AY144" s="120" t="s">
        <v>90</v>
      </c>
    </row>
    <row r="145" spans="1:65" s="2" customFormat="1" ht="48">
      <c r="A145" s="26"/>
      <c r="B145" s="112"/>
      <c r="C145" s="195" t="s">
        <v>274</v>
      </c>
      <c r="D145" s="195" t="s">
        <v>93</v>
      </c>
      <c r="E145" s="196" t="s">
        <v>275</v>
      </c>
      <c r="F145" s="197" t="s">
        <v>276</v>
      </c>
      <c r="G145" s="198" t="s">
        <v>167</v>
      </c>
      <c r="H145" s="199">
        <v>0.578</v>
      </c>
      <c r="I145" s="225"/>
      <c r="J145" s="222">
        <f>ROUND(I145*H145,2)</f>
        <v>0</v>
      </c>
      <c r="K145" s="197" t="s">
        <v>97</v>
      </c>
      <c r="L145" s="27"/>
      <c r="M145" s="113" t="s">
        <v>0</v>
      </c>
      <c r="N145" s="114" t="s">
        <v>17</v>
      </c>
      <c r="O145" s="115">
        <v>1.102</v>
      </c>
      <c r="P145" s="115">
        <f>O145*H145</f>
        <v>0.636956</v>
      </c>
      <c r="Q145" s="115">
        <v>0</v>
      </c>
      <c r="R145" s="115">
        <f>Q145*H145</f>
        <v>0</v>
      </c>
      <c r="S145" s="115">
        <v>0</v>
      </c>
      <c r="T145" s="116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17" t="s">
        <v>169</v>
      </c>
      <c r="AT145" s="117" t="s">
        <v>93</v>
      </c>
      <c r="AU145" s="117" t="s">
        <v>52</v>
      </c>
      <c r="AY145" s="16" t="s">
        <v>90</v>
      </c>
      <c r="BE145" s="118">
        <f>IF(N145="základní",J145,0)</f>
        <v>0</v>
      </c>
      <c r="BF145" s="118">
        <f>IF(N145="snížená",J145,0)</f>
        <v>0</v>
      </c>
      <c r="BG145" s="118">
        <f>IF(N145="zákl. přenesená",J145,0)</f>
        <v>0</v>
      </c>
      <c r="BH145" s="118">
        <f>IF(N145="sníž. přenesená",J145,0)</f>
        <v>0</v>
      </c>
      <c r="BI145" s="118">
        <f>IF(N145="nulová",J145,0)</f>
        <v>0</v>
      </c>
      <c r="BJ145" s="16" t="s">
        <v>50</v>
      </c>
      <c r="BK145" s="118">
        <f>ROUND(I145*H145,2)</f>
        <v>0</v>
      </c>
      <c r="BL145" s="16" t="s">
        <v>169</v>
      </c>
      <c r="BM145" s="117" t="s">
        <v>277</v>
      </c>
    </row>
    <row r="146" spans="1:65" s="2" customFormat="1" ht="60">
      <c r="A146" s="26"/>
      <c r="B146" s="112"/>
      <c r="C146" s="195" t="s">
        <v>278</v>
      </c>
      <c r="D146" s="195" t="s">
        <v>93</v>
      </c>
      <c r="E146" s="196" t="s">
        <v>279</v>
      </c>
      <c r="F146" s="197" t="s">
        <v>280</v>
      </c>
      <c r="G146" s="198" t="s">
        <v>167</v>
      </c>
      <c r="H146" s="199">
        <v>0.578</v>
      </c>
      <c r="I146" s="225"/>
      <c r="J146" s="222">
        <f>ROUND(I146*H146,2)</f>
        <v>0</v>
      </c>
      <c r="K146" s="197" t="s">
        <v>97</v>
      </c>
      <c r="L146" s="27"/>
      <c r="M146" s="113" t="s">
        <v>0</v>
      </c>
      <c r="N146" s="114" t="s">
        <v>17</v>
      </c>
      <c r="O146" s="115">
        <v>1</v>
      </c>
      <c r="P146" s="115">
        <f>O146*H146</f>
        <v>0.578</v>
      </c>
      <c r="Q146" s="115">
        <v>0</v>
      </c>
      <c r="R146" s="115">
        <f>Q146*H146</f>
        <v>0</v>
      </c>
      <c r="S146" s="115">
        <v>0</v>
      </c>
      <c r="T146" s="116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17" t="s">
        <v>169</v>
      </c>
      <c r="AT146" s="117" t="s">
        <v>93</v>
      </c>
      <c r="AU146" s="117" t="s">
        <v>52</v>
      </c>
      <c r="AY146" s="16" t="s">
        <v>90</v>
      </c>
      <c r="BE146" s="118">
        <f>IF(N146="základní",J146,0)</f>
        <v>0</v>
      </c>
      <c r="BF146" s="118">
        <f>IF(N146="snížená",J146,0)</f>
        <v>0</v>
      </c>
      <c r="BG146" s="118">
        <f>IF(N146="zákl. přenesená",J146,0)</f>
        <v>0</v>
      </c>
      <c r="BH146" s="118">
        <f>IF(N146="sníž. přenesená",J146,0)</f>
        <v>0</v>
      </c>
      <c r="BI146" s="118">
        <f>IF(N146="nulová",J146,0)</f>
        <v>0</v>
      </c>
      <c r="BJ146" s="16" t="s">
        <v>50</v>
      </c>
      <c r="BK146" s="118">
        <f>ROUND(I146*H146,2)</f>
        <v>0</v>
      </c>
      <c r="BL146" s="16" t="s">
        <v>169</v>
      </c>
      <c r="BM146" s="117" t="s">
        <v>281</v>
      </c>
    </row>
    <row r="147" spans="2:63" s="11" customFormat="1" ht="22.9" customHeight="1">
      <c r="B147" s="104"/>
      <c r="C147" s="191"/>
      <c r="D147" s="192" t="s">
        <v>43</v>
      </c>
      <c r="E147" s="194" t="s">
        <v>282</v>
      </c>
      <c r="F147" s="194" t="s">
        <v>283</v>
      </c>
      <c r="G147" s="191"/>
      <c r="H147" s="191"/>
      <c r="I147" s="170"/>
      <c r="J147" s="221">
        <f>BK147</f>
        <v>0</v>
      </c>
      <c r="K147" s="191"/>
      <c r="L147" s="104"/>
      <c r="M147" s="106"/>
      <c r="N147" s="107"/>
      <c r="O147" s="107"/>
      <c r="P147" s="108">
        <f>SUM(P148:P149)</f>
        <v>0</v>
      </c>
      <c r="Q147" s="107"/>
      <c r="R147" s="108">
        <f>SUM(R148:R149)</f>
        <v>0</v>
      </c>
      <c r="S147" s="107"/>
      <c r="T147" s="109">
        <f>SUM(T148:T149)</f>
        <v>0</v>
      </c>
      <c r="AR147" s="105" t="s">
        <v>52</v>
      </c>
      <c r="AT147" s="110" t="s">
        <v>43</v>
      </c>
      <c r="AU147" s="110" t="s">
        <v>50</v>
      </c>
      <c r="AY147" s="105" t="s">
        <v>90</v>
      </c>
      <c r="BK147" s="111">
        <f>SUM(BK148:BK149)</f>
        <v>0</v>
      </c>
    </row>
    <row r="148" spans="1:65" s="2" customFormat="1" ht="14.45" customHeight="1">
      <c r="A148" s="26"/>
      <c r="B148" s="112"/>
      <c r="C148" s="195" t="s">
        <v>284</v>
      </c>
      <c r="D148" s="195" t="s">
        <v>93</v>
      </c>
      <c r="E148" s="196" t="s">
        <v>285</v>
      </c>
      <c r="F148" s="197" t="s">
        <v>286</v>
      </c>
      <c r="G148" s="198" t="s">
        <v>96</v>
      </c>
      <c r="H148" s="199">
        <v>24</v>
      </c>
      <c r="I148" s="225"/>
      <c r="J148" s="222">
        <f>ROUND(I148*H148,2)</f>
        <v>0</v>
      </c>
      <c r="K148" s="197" t="s">
        <v>0</v>
      </c>
      <c r="L148" s="27"/>
      <c r="M148" s="113" t="s">
        <v>0</v>
      </c>
      <c r="N148" s="114" t="s">
        <v>17</v>
      </c>
      <c r="O148" s="115">
        <v>0</v>
      </c>
      <c r="P148" s="115">
        <f>O148*H148</f>
        <v>0</v>
      </c>
      <c r="Q148" s="115">
        <v>0</v>
      </c>
      <c r="R148" s="115">
        <f>Q148*H148</f>
        <v>0</v>
      </c>
      <c r="S148" s="115">
        <v>0</v>
      </c>
      <c r="T148" s="116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17" t="s">
        <v>169</v>
      </c>
      <c r="AT148" s="117" t="s">
        <v>93</v>
      </c>
      <c r="AU148" s="117" t="s">
        <v>52</v>
      </c>
      <c r="AY148" s="16" t="s">
        <v>90</v>
      </c>
      <c r="BE148" s="118">
        <f>IF(N148="základní",J148,0)</f>
        <v>0</v>
      </c>
      <c r="BF148" s="118">
        <f>IF(N148="snížená",J148,0)</f>
        <v>0</v>
      </c>
      <c r="BG148" s="118">
        <f>IF(N148="zákl. přenesená",J148,0)</f>
        <v>0</v>
      </c>
      <c r="BH148" s="118">
        <f>IF(N148="sníž. přenesená",J148,0)</f>
        <v>0</v>
      </c>
      <c r="BI148" s="118">
        <f>IF(N148="nulová",J148,0)</f>
        <v>0</v>
      </c>
      <c r="BJ148" s="16" t="s">
        <v>50</v>
      </c>
      <c r="BK148" s="118">
        <f>ROUND(I148*H148,2)</f>
        <v>0</v>
      </c>
      <c r="BL148" s="16" t="s">
        <v>169</v>
      </c>
      <c r="BM148" s="117" t="s">
        <v>287</v>
      </c>
    </row>
    <row r="149" spans="2:51" s="12" customFormat="1" ht="12">
      <c r="B149" s="119"/>
      <c r="C149" s="200"/>
      <c r="D149" s="201" t="s">
        <v>100</v>
      </c>
      <c r="E149" s="202" t="s">
        <v>0</v>
      </c>
      <c r="F149" s="203" t="s">
        <v>288</v>
      </c>
      <c r="G149" s="200"/>
      <c r="H149" s="204">
        <v>24</v>
      </c>
      <c r="I149" s="169"/>
      <c r="J149" s="200"/>
      <c r="K149" s="200"/>
      <c r="L149" s="119"/>
      <c r="M149" s="122"/>
      <c r="N149" s="123"/>
      <c r="O149" s="123"/>
      <c r="P149" s="123"/>
      <c r="Q149" s="123"/>
      <c r="R149" s="123"/>
      <c r="S149" s="123"/>
      <c r="T149" s="124"/>
      <c r="AT149" s="120" t="s">
        <v>100</v>
      </c>
      <c r="AU149" s="120" t="s">
        <v>52</v>
      </c>
      <c r="AV149" s="12" t="s">
        <v>52</v>
      </c>
      <c r="AW149" s="12" t="s">
        <v>11</v>
      </c>
      <c r="AX149" s="12" t="s">
        <v>50</v>
      </c>
      <c r="AY149" s="120" t="s">
        <v>90</v>
      </c>
    </row>
    <row r="150" spans="2:63" s="11" customFormat="1" ht="22.9" customHeight="1">
      <c r="B150" s="104"/>
      <c r="C150" s="191"/>
      <c r="D150" s="192" t="s">
        <v>43</v>
      </c>
      <c r="E150" s="194" t="s">
        <v>289</v>
      </c>
      <c r="F150" s="194" t="s">
        <v>290</v>
      </c>
      <c r="G150" s="191"/>
      <c r="H150" s="191"/>
      <c r="I150" s="170"/>
      <c r="J150" s="221">
        <f>BK150</f>
        <v>0</v>
      </c>
      <c r="K150" s="191"/>
      <c r="L150" s="104"/>
      <c r="M150" s="106"/>
      <c r="N150" s="107"/>
      <c r="O150" s="107"/>
      <c r="P150" s="108">
        <f>SUM(P151:P158)</f>
        <v>16.415905000000002</v>
      </c>
      <c r="Q150" s="107"/>
      <c r="R150" s="108">
        <f>SUM(R151:R158)</f>
        <v>0.10466389999999999</v>
      </c>
      <c r="S150" s="107"/>
      <c r="T150" s="109">
        <f>SUM(T151:T158)</f>
        <v>0.02043675</v>
      </c>
      <c r="AR150" s="105" t="s">
        <v>52</v>
      </c>
      <c r="AT150" s="110" t="s">
        <v>43</v>
      </c>
      <c r="AU150" s="110" t="s">
        <v>50</v>
      </c>
      <c r="AY150" s="105" t="s">
        <v>90</v>
      </c>
      <c r="BK150" s="111">
        <f>SUM(BK151:BK158)</f>
        <v>0</v>
      </c>
    </row>
    <row r="151" spans="1:65" s="2" customFormat="1" ht="21.6" customHeight="1">
      <c r="A151" s="26"/>
      <c r="B151" s="112"/>
      <c r="C151" s="195" t="s">
        <v>291</v>
      </c>
      <c r="D151" s="195" t="s">
        <v>93</v>
      </c>
      <c r="E151" s="196" t="s">
        <v>292</v>
      </c>
      <c r="F151" s="197" t="s">
        <v>293</v>
      </c>
      <c r="G151" s="198" t="s">
        <v>96</v>
      </c>
      <c r="H151" s="199">
        <v>65.925</v>
      </c>
      <c r="I151" s="225"/>
      <c r="J151" s="222">
        <f>ROUND(I151*H151,2)</f>
        <v>0</v>
      </c>
      <c r="K151" s="197" t="s">
        <v>97</v>
      </c>
      <c r="L151" s="27"/>
      <c r="M151" s="113" t="s">
        <v>0</v>
      </c>
      <c r="N151" s="114" t="s">
        <v>17</v>
      </c>
      <c r="O151" s="115">
        <v>0.074</v>
      </c>
      <c r="P151" s="115">
        <f>O151*H151</f>
        <v>4.87845</v>
      </c>
      <c r="Q151" s="115">
        <v>0.001</v>
      </c>
      <c r="R151" s="115">
        <f>Q151*H151</f>
        <v>0.065925</v>
      </c>
      <c r="S151" s="115">
        <v>0.00031</v>
      </c>
      <c r="T151" s="116">
        <f>S151*H151</f>
        <v>0.02043675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17" t="s">
        <v>169</v>
      </c>
      <c r="AT151" s="117" t="s">
        <v>93</v>
      </c>
      <c r="AU151" s="117" t="s">
        <v>52</v>
      </c>
      <c r="AY151" s="16" t="s">
        <v>90</v>
      </c>
      <c r="BE151" s="118">
        <f>IF(N151="základní",J151,0)</f>
        <v>0</v>
      </c>
      <c r="BF151" s="118">
        <f>IF(N151="snížená",J151,0)</f>
        <v>0</v>
      </c>
      <c r="BG151" s="118">
        <f>IF(N151="zákl. přenesená",J151,0)</f>
        <v>0</v>
      </c>
      <c r="BH151" s="118">
        <f>IF(N151="sníž. přenesená",J151,0)</f>
        <v>0</v>
      </c>
      <c r="BI151" s="118">
        <f>IF(N151="nulová",J151,0)</f>
        <v>0</v>
      </c>
      <c r="BJ151" s="16" t="s">
        <v>50</v>
      </c>
      <c r="BK151" s="118">
        <f>ROUND(I151*H151,2)</f>
        <v>0</v>
      </c>
      <c r="BL151" s="16" t="s">
        <v>169</v>
      </c>
      <c r="BM151" s="117" t="s">
        <v>294</v>
      </c>
    </row>
    <row r="152" spans="2:51" s="12" customFormat="1" ht="12">
      <c r="B152" s="119"/>
      <c r="C152" s="200"/>
      <c r="D152" s="201" t="s">
        <v>100</v>
      </c>
      <c r="E152" s="202" t="s">
        <v>0</v>
      </c>
      <c r="F152" s="203" t="s">
        <v>295</v>
      </c>
      <c r="G152" s="200"/>
      <c r="H152" s="204">
        <v>65.925</v>
      </c>
      <c r="I152" s="169"/>
      <c r="J152" s="200"/>
      <c r="K152" s="200"/>
      <c r="L152" s="119"/>
      <c r="M152" s="122"/>
      <c r="N152" s="123"/>
      <c r="O152" s="123"/>
      <c r="P152" s="123"/>
      <c r="Q152" s="123"/>
      <c r="R152" s="123"/>
      <c r="S152" s="123"/>
      <c r="T152" s="124"/>
      <c r="AT152" s="120" t="s">
        <v>100</v>
      </c>
      <c r="AU152" s="120" t="s">
        <v>52</v>
      </c>
      <c r="AV152" s="12" t="s">
        <v>52</v>
      </c>
      <c r="AW152" s="12" t="s">
        <v>11</v>
      </c>
      <c r="AX152" s="12" t="s">
        <v>44</v>
      </c>
      <c r="AY152" s="120" t="s">
        <v>90</v>
      </c>
    </row>
    <row r="153" spans="2:51" s="14" customFormat="1" ht="12">
      <c r="B153" s="130"/>
      <c r="C153" s="213"/>
      <c r="D153" s="201" t="s">
        <v>100</v>
      </c>
      <c r="E153" s="210" t="s">
        <v>0</v>
      </c>
      <c r="F153" s="211" t="s">
        <v>267</v>
      </c>
      <c r="G153" s="213"/>
      <c r="H153" s="214">
        <v>65.925</v>
      </c>
      <c r="I153" s="172"/>
      <c r="J153" s="213"/>
      <c r="K153" s="213"/>
      <c r="L153" s="130"/>
      <c r="M153" s="132"/>
      <c r="N153" s="133"/>
      <c r="O153" s="133"/>
      <c r="P153" s="133"/>
      <c r="Q153" s="133"/>
      <c r="R153" s="133"/>
      <c r="S153" s="133"/>
      <c r="T153" s="134"/>
      <c r="AT153" s="131" t="s">
        <v>100</v>
      </c>
      <c r="AU153" s="131" t="s">
        <v>52</v>
      </c>
      <c r="AV153" s="14" t="s">
        <v>98</v>
      </c>
      <c r="AW153" s="14" t="s">
        <v>11</v>
      </c>
      <c r="AX153" s="14" t="s">
        <v>50</v>
      </c>
      <c r="AY153" s="131" t="s">
        <v>90</v>
      </c>
    </row>
    <row r="154" spans="1:65" s="2" customFormat="1" ht="24">
      <c r="A154" s="26"/>
      <c r="B154" s="112"/>
      <c r="C154" s="195" t="s">
        <v>296</v>
      </c>
      <c r="D154" s="195" t="s">
        <v>93</v>
      </c>
      <c r="E154" s="196" t="s">
        <v>297</v>
      </c>
      <c r="F154" s="197" t="s">
        <v>298</v>
      </c>
      <c r="G154" s="198" t="s">
        <v>96</v>
      </c>
      <c r="H154" s="199">
        <v>84.215</v>
      </c>
      <c r="I154" s="225"/>
      <c r="J154" s="222">
        <f>ROUND(I154*H154,2)</f>
        <v>0</v>
      </c>
      <c r="K154" s="197" t="s">
        <v>97</v>
      </c>
      <c r="L154" s="27"/>
      <c r="M154" s="113" t="s">
        <v>0</v>
      </c>
      <c r="N154" s="114" t="s">
        <v>17</v>
      </c>
      <c r="O154" s="115">
        <v>0.033</v>
      </c>
      <c r="P154" s="115">
        <f>O154*H154</f>
        <v>2.7790950000000003</v>
      </c>
      <c r="Q154" s="115">
        <v>0.0002</v>
      </c>
      <c r="R154" s="115">
        <f>Q154*H154</f>
        <v>0.016843</v>
      </c>
      <c r="S154" s="115">
        <v>0</v>
      </c>
      <c r="T154" s="116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17" t="s">
        <v>169</v>
      </c>
      <c r="AT154" s="117" t="s">
        <v>93</v>
      </c>
      <c r="AU154" s="117" t="s">
        <v>52</v>
      </c>
      <c r="AY154" s="16" t="s">
        <v>90</v>
      </c>
      <c r="BE154" s="118">
        <f>IF(N154="základní",J154,0)</f>
        <v>0</v>
      </c>
      <c r="BF154" s="118">
        <f>IF(N154="snížená",J154,0)</f>
        <v>0</v>
      </c>
      <c r="BG154" s="118">
        <f>IF(N154="zákl. přenesená",J154,0)</f>
        <v>0</v>
      </c>
      <c r="BH154" s="118">
        <f>IF(N154="sníž. přenesená",J154,0)</f>
        <v>0</v>
      </c>
      <c r="BI154" s="118">
        <f>IF(N154="nulová",J154,0)</f>
        <v>0</v>
      </c>
      <c r="BJ154" s="16" t="s">
        <v>50</v>
      </c>
      <c r="BK154" s="118">
        <f>ROUND(I154*H154,2)</f>
        <v>0</v>
      </c>
      <c r="BL154" s="16" t="s">
        <v>169</v>
      </c>
      <c r="BM154" s="117" t="s">
        <v>299</v>
      </c>
    </row>
    <row r="155" spans="2:51" s="12" customFormat="1" ht="12">
      <c r="B155" s="119"/>
      <c r="C155" s="200"/>
      <c r="D155" s="201" t="s">
        <v>100</v>
      </c>
      <c r="E155" s="202" t="s">
        <v>0</v>
      </c>
      <c r="F155" s="203" t="s">
        <v>295</v>
      </c>
      <c r="G155" s="200"/>
      <c r="H155" s="204">
        <v>65.925</v>
      </c>
      <c r="I155" s="169"/>
      <c r="J155" s="200"/>
      <c r="K155" s="200"/>
      <c r="L155" s="119"/>
      <c r="M155" s="122"/>
      <c r="N155" s="123"/>
      <c r="O155" s="123"/>
      <c r="P155" s="123"/>
      <c r="Q155" s="123"/>
      <c r="R155" s="123"/>
      <c r="S155" s="123"/>
      <c r="T155" s="124"/>
      <c r="AT155" s="120" t="s">
        <v>100</v>
      </c>
      <c r="AU155" s="120" t="s">
        <v>52</v>
      </c>
      <c r="AV155" s="12" t="s">
        <v>52</v>
      </c>
      <c r="AW155" s="12" t="s">
        <v>11</v>
      </c>
      <c r="AX155" s="12" t="s">
        <v>44</v>
      </c>
      <c r="AY155" s="120" t="s">
        <v>90</v>
      </c>
    </row>
    <row r="156" spans="2:51" s="12" customFormat="1" ht="12">
      <c r="B156" s="119"/>
      <c r="C156" s="200"/>
      <c r="D156" s="201" t="s">
        <v>100</v>
      </c>
      <c r="E156" s="202" t="s">
        <v>0</v>
      </c>
      <c r="F156" s="203" t="s">
        <v>300</v>
      </c>
      <c r="G156" s="200"/>
      <c r="H156" s="204">
        <v>18.29</v>
      </c>
      <c r="I156" s="169"/>
      <c r="J156" s="200"/>
      <c r="K156" s="200"/>
      <c r="L156" s="119"/>
      <c r="M156" s="122"/>
      <c r="N156" s="123"/>
      <c r="O156" s="123"/>
      <c r="P156" s="123"/>
      <c r="Q156" s="123"/>
      <c r="R156" s="123"/>
      <c r="S156" s="123"/>
      <c r="T156" s="124"/>
      <c r="AT156" s="120" t="s">
        <v>100</v>
      </c>
      <c r="AU156" s="120" t="s">
        <v>52</v>
      </c>
      <c r="AV156" s="12" t="s">
        <v>52</v>
      </c>
      <c r="AW156" s="12" t="s">
        <v>11</v>
      </c>
      <c r="AX156" s="12" t="s">
        <v>44</v>
      </c>
      <c r="AY156" s="120" t="s">
        <v>90</v>
      </c>
    </row>
    <row r="157" spans="2:51" s="14" customFormat="1" ht="12">
      <c r="B157" s="130"/>
      <c r="C157" s="213"/>
      <c r="D157" s="201" t="s">
        <v>100</v>
      </c>
      <c r="E157" s="210" t="s">
        <v>0</v>
      </c>
      <c r="F157" s="211" t="s">
        <v>267</v>
      </c>
      <c r="G157" s="213"/>
      <c r="H157" s="214">
        <v>84.215</v>
      </c>
      <c r="I157" s="172"/>
      <c r="J157" s="213"/>
      <c r="K157" s="213"/>
      <c r="L157" s="130"/>
      <c r="M157" s="132"/>
      <c r="N157" s="133"/>
      <c r="O157" s="133"/>
      <c r="P157" s="133"/>
      <c r="Q157" s="133"/>
      <c r="R157" s="133"/>
      <c r="S157" s="133"/>
      <c r="T157" s="134"/>
      <c r="AT157" s="131" t="s">
        <v>100</v>
      </c>
      <c r="AU157" s="131" t="s">
        <v>52</v>
      </c>
      <c r="AV157" s="14" t="s">
        <v>98</v>
      </c>
      <c r="AW157" s="14" t="s">
        <v>11</v>
      </c>
      <c r="AX157" s="14" t="s">
        <v>50</v>
      </c>
      <c r="AY157" s="131" t="s">
        <v>90</v>
      </c>
    </row>
    <row r="158" spans="1:65" s="2" customFormat="1" ht="48">
      <c r="A158" s="26"/>
      <c r="B158" s="112"/>
      <c r="C158" s="195" t="s">
        <v>301</v>
      </c>
      <c r="D158" s="195" t="s">
        <v>93</v>
      </c>
      <c r="E158" s="196" t="s">
        <v>302</v>
      </c>
      <c r="F158" s="197" t="s">
        <v>303</v>
      </c>
      <c r="G158" s="198" t="s">
        <v>96</v>
      </c>
      <c r="H158" s="199">
        <v>84.215</v>
      </c>
      <c r="I158" s="225"/>
      <c r="J158" s="222">
        <f>ROUND(I158*H158,2)</f>
        <v>0</v>
      </c>
      <c r="K158" s="197" t="s">
        <v>97</v>
      </c>
      <c r="L158" s="27"/>
      <c r="M158" s="113" t="s">
        <v>0</v>
      </c>
      <c r="N158" s="114" t="s">
        <v>17</v>
      </c>
      <c r="O158" s="115">
        <v>0.104</v>
      </c>
      <c r="P158" s="115">
        <f>O158*H158</f>
        <v>8.75836</v>
      </c>
      <c r="Q158" s="115">
        <v>0.00026</v>
      </c>
      <c r="R158" s="115">
        <f>Q158*H158</f>
        <v>0.0218959</v>
      </c>
      <c r="S158" s="115">
        <v>0</v>
      </c>
      <c r="T158" s="116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17" t="s">
        <v>169</v>
      </c>
      <c r="AT158" s="117" t="s">
        <v>93</v>
      </c>
      <c r="AU158" s="117" t="s">
        <v>52</v>
      </c>
      <c r="AY158" s="16" t="s">
        <v>90</v>
      </c>
      <c r="BE158" s="118">
        <f>IF(N158="základní",J158,0)</f>
        <v>0</v>
      </c>
      <c r="BF158" s="118">
        <f>IF(N158="snížená",J158,0)</f>
        <v>0</v>
      </c>
      <c r="BG158" s="118">
        <f>IF(N158="zákl. přenesená",J158,0)</f>
        <v>0</v>
      </c>
      <c r="BH158" s="118">
        <f>IF(N158="sníž. přenesená",J158,0)</f>
        <v>0</v>
      </c>
      <c r="BI158" s="118">
        <f>IF(N158="nulová",J158,0)</f>
        <v>0</v>
      </c>
      <c r="BJ158" s="16" t="s">
        <v>50</v>
      </c>
      <c r="BK158" s="118">
        <f>ROUND(I158*H158,2)</f>
        <v>0</v>
      </c>
      <c r="BL158" s="16" t="s">
        <v>169</v>
      </c>
      <c r="BM158" s="117" t="s">
        <v>304</v>
      </c>
    </row>
    <row r="159" spans="2:63" s="11" customFormat="1" ht="25.9" customHeight="1">
      <c r="B159" s="104"/>
      <c r="C159" s="191"/>
      <c r="D159" s="192" t="s">
        <v>43</v>
      </c>
      <c r="E159" s="193" t="s">
        <v>305</v>
      </c>
      <c r="F159" s="193" t="s">
        <v>306</v>
      </c>
      <c r="G159" s="191"/>
      <c r="H159" s="191"/>
      <c r="I159" s="170"/>
      <c r="J159" s="220">
        <f>SUM(J160:J163)</f>
        <v>0</v>
      </c>
      <c r="K159" s="191"/>
      <c r="L159" s="104"/>
      <c r="M159" s="106"/>
      <c r="N159" s="107"/>
      <c r="O159" s="107"/>
      <c r="P159" s="108">
        <f>P166</f>
        <v>0</v>
      </c>
      <c r="Q159" s="107"/>
      <c r="R159" s="108">
        <f>R166</f>
        <v>0</v>
      </c>
      <c r="S159" s="107"/>
      <c r="T159" s="109">
        <f>T166</f>
        <v>0</v>
      </c>
      <c r="AR159" s="105" t="s">
        <v>117</v>
      </c>
      <c r="AT159" s="110" t="s">
        <v>43</v>
      </c>
      <c r="AU159" s="110" t="s">
        <v>44</v>
      </c>
      <c r="AY159" s="105" t="s">
        <v>90</v>
      </c>
      <c r="BK159" s="111">
        <f>BK166</f>
        <v>0</v>
      </c>
    </row>
    <row r="160" spans="2:63" s="11" customFormat="1" ht="12">
      <c r="B160" s="104"/>
      <c r="C160" s="195" t="s">
        <v>307</v>
      </c>
      <c r="D160" s="195" t="s">
        <v>93</v>
      </c>
      <c r="E160" s="196" t="s">
        <v>308</v>
      </c>
      <c r="F160" s="197" t="s">
        <v>309</v>
      </c>
      <c r="G160" s="198" t="s">
        <v>362</v>
      </c>
      <c r="H160" s="199">
        <v>1</v>
      </c>
      <c r="I160" s="225"/>
      <c r="J160" s="222">
        <f>ROUND(I160*H160,2)</f>
        <v>0</v>
      </c>
      <c r="K160" s="197" t="s">
        <v>0</v>
      </c>
      <c r="L160" s="104"/>
      <c r="M160" s="106"/>
      <c r="N160" s="107"/>
      <c r="O160" s="107"/>
      <c r="P160" s="108"/>
      <c r="Q160" s="107"/>
      <c r="R160" s="108"/>
      <c r="S160" s="107"/>
      <c r="T160" s="109"/>
      <c r="AR160" s="105"/>
      <c r="AT160" s="110"/>
      <c r="AU160" s="110"/>
      <c r="AY160" s="105"/>
      <c r="BK160" s="111"/>
    </row>
    <row r="161" spans="2:63" s="11" customFormat="1" ht="12">
      <c r="B161" s="104"/>
      <c r="C161" s="195">
        <v>44</v>
      </c>
      <c r="D161" s="195" t="s">
        <v>93</v>
      </c>
      <c r="E161" s="196" t="s">
        <v>601</v>
      </c>
      <c r="F161" s="197" t="s">
        <v>602</v>
      </c>
      <c r="G161" s="198" t="s">
        <v>160</v>
      </c>
      <c r="H161" s="199">
        <v>15</v>
      </c>
      <c r="I161" s="225"/>
      <c r="J161" s="222">
        <f>ROUND(I161*H161,2)</f>
        <v>0</v>
      </c>
      <c r="K161" s="197"/>
      <c r="L161" s="104"/>
      <c r="M161" s="106"/>
      <c r="N161" s="107"/>
      <c r="O161" s="107"/>
      <c r="P161" s="108"/>
      <c r="Q161" s="107"/>
      <c r="R161" s="108"/>
      <c r="S161" s="107"/>
      <c r="T161" s="109"/>
      <c r="AR161" s="105"/>
      <c r="AT161" s="110"/>
      <c r="AU161" s="110"/>
      <c r="AY161" s="105"/>
      <c r="BK161" s="111"/>
    </row>
    <row r="162" spans="2:63" s="11" customFormat="1" ht="24">
      <c r="B162" s="104"/>
      <c r="C162" s="195">
        <v>45</v>
      </c>
      <c r="D162" s="195" t="s">
        <v>93</v>
      </c>
      <c r="E162" s="196" t="s">
        <v>603</v>
      </c>
      <c r="F162" s="197" t="s">
        <v>604</v>
      </c>
      <c r="G162" s="198" t="s">
        <v>160</v>
      </c>
      <c r="H162" s="199">
        <v>8</v>
      </c>
      <c r="I162" s="225"/>
      <c r="J162" s="222">
        <f>ROUND(I162*H162,2)</f>
        <v>0</v>
      </c>
      <c r="K162" s="197"/>
      <c r="L162" s="104"/>
      <c r="M162" s="106"/>
      <c r="N162" s="107"/>
      <c r="O162" s="107"/>
      <c r="P162" s="108"/>
      <c r="Q162" s="107"/>
      <c r="R162" s="108"/>
      <c r="S162" s="107"/>
      <c r="T162" s="109"/>
      <c r="AR162" s="105"/>
      <c r="AT162" s="110"/>
      <c r="AU162" s="110"/>
      <c r="AY162" s="105"/>
      <c r="BK162" s="111"/>
    </row>
    <row r="163" spans="2:63" s="11" customFormat="1" ht="12">
      <c r="B163" s="104"/>
      <c r="C163" s="195">
        <v>46</v>
      </c>
      <c r="D163" s="195" t="s">
        <v>93</v>
      </c>
      <c r="E163" s="196" t="s">
        <v>605</v>
      </c>
      <c r="F163" s="197" t="s">
        <v>593</v>
      </c>
      <c r="G163" s="198" t="s">
        <v>595</v>
      </c>
      <c r="H163" s="199">
        <v>41</v>
      </c>
      <c r="I163" s="225"/>
      <c r="J163" s="222">
        <f>ROUND(I163*H163,2)</f>
        <v>0</v>
      </c>
      <c r="K163" s="197"/>
      <c r="L163" s="104"/>
      <c r="M163" s="106"/>
      <c r="N163" s="107"/>
      <c r="O163" s="107"/>
      <c r="P163" s="108"/>
      <c r="Q163" s="107"/>
      <c r="R163" s="108"/>
      <c r="S163" s="107"/>
      <c r="T163" s="109"/>
      <c r="AR163" s="105"/>
      <c r="AT163" s="110"/>
      <c r="AU163" s="110"/>
      <c r="AY163" s="105"/>
      <c r="BK163" s="111"/>
    </row>
    <row r="164" spans="2:63" s="11" customFormat="1" ht="22.5">
      <c r="B164" s="104"/>
      <c r="C164" s="205"/>
      <c r="D164" s="205"/>
      <c r="E164" s="215"/>
      <c r="F164" s="203" t="s">
        <v>542</v>
      </c>
      <c r="G164" s="208"/>
      <c r="H164" s="209"/>
      <c r="I164" s="178"/>
      <c r="J164" s="178"/>
      <c r="K164" s="177"/>
      <c r="L164" s="104"/>
      <c r="M164" s="106"/>
      <c r="N164" s="107"/>
      <c r="O164" s="107"/>
      <c r="P164" s="108"/>
      <c r="Q164" s="107"/>
      <c r="R164" s="108"/>
      <c r="S164" s="107"/>
      <c r="T164" s="109"/>
      <c r="AR164" s="105"/>
      <c r="AT164" s="110"/>
      <c r="AU164" s="110"/>
      <c r="AY164" s="105"/>
      <c r="BK164" s="111"/>
    </row>
    <row r="165" spans="2:63" s="11" customFormat="1" ht="12">
      <c r="B165" s="104"/>
      <c r="C165" s="200"/>
      <c r="D165" s="201"/>
      <c r="E165" s="202"/>
      <c r="F165" s="203" t="s">
        <v>596</v>
      </c>
      <c r="G165" s="200"/>
      <c r="H165" s="201"/>
      <c r="I165" s="217"/>
      <c r="J165" s="121"/>
      <c r="K165" s="12"/>
      <c r="L165" s="104"/>
      <c r="M165" s="106"/>
      <c r="N165" s="107"/>
      <c r="O165" s="107"/>
      <c r="P165" s="108"/>
      <c r="Q165" s="107"/>
      <c r="R165" s="108"/>
      <c r="S165" s="107"/>
      <c r="T165" s="109"/>
      <c r="AR165" s="105"/>
      <c r="AT165" s="110"/>
      <c r="AU165" s="110"/>
      <c r="AY165" s="105"/>
      <c r="BK165" s="111"/>
    </row>
    <row r="166" spans="1:65" s="2" customFormat="1" ht="14.45" customHeight="1">
      <c r="A166" s="26"/>
      <c r="B166" s="112"/>
      <c r="C166" s="200"/>
      <c r="D166" s="201"/>
      <c r="E166" s="202"/>
      <c r="F166" s="203" t="s">
        <v>594</v>
      </c>
      <c r="G166" s="200"/>
      <c r="H166" s="201"/>
      <c r="I166" s="217"/>
      <c r="J166" s="121"/>
      <c r="K166" s="12" t="s">
        <v>0</v>
      </c>
      <c r="L166" s="27"/>
      <c r="M166" s="138" t="s">
        <v>0</v>
      </c>
      <c r="N166" s="139" t="s">
        <v>17</v>
      </c>
      <c r="O166" s="140">
        <v>0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17" t="s">
        <v>98</v>
      </c>
      <c r="AT166" s="117" t="s">
        <v>93</v>
      </c>
      <c r="AU166" s="117" t="s">
        <v>50</v>
      </c>
      <c r="AY166" s="16" t="s">
        <v>90</v>
      </c>
      <c r="BE166" s="118">
        <f>IF(N166="základní",J166,0)</f>
        <v>0</v>
      </c>
      <c r="BF166" s="118">
        <f>IF(N166="snížená",J166,0)</f>
        <v>0</v>
      </c>
      <c r="BG166" s="118">
        <f>IF(N166="zákl. přenesená",J166,0)</f>
        <v>0</v>
      </c>
      <c r="BH166" s="118">
        <f>IF(N166="sníž. přenesená",J166,0)</f>
        <v>0</v>
      </c>
      <c r="BI166" s="118">
        <f>IF(N166="nulová",J166,0)</f>
        <v>0</v>
      </c>
      <c r="BJ166" s="16" t="s">
        <v>50</v>
      </c>
      <c r="BK166" s="118">
        <f>ROUND(I166*H166,2)</f>
        <v>0</v>
      </c>
      <c r="BL166" s="16" t="s">
        <v>98</v>
      </c>
      <c r="BM166" s="117" t="s">
        <v>310</v>
      </c>
    </row>
    <row r="167" spans="1:31" s="2" customFormat="1" ht="6.95" customHeight="1">
      <c r="A167" s="26"/>
      <c r="B167" s="30"/>
      <c r="C167" s="216"/>
      <c r="D167" s="216"/>
      <c r="E167" s="216"/>
      <c r="F167" s="216"/>
      <c r="G167" s="216"/>
      <c r="H167" s="216"/>
      <c r="I167" s="31"/>
      <c r="J167" s="31"/>
      <c r="K167" s="31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</sheetData>
  <sheetProtection algorithmName="SHA-512" hashValue="A/FkdgOr78QNRX9dJLz766+nMSOnvS8ntNGsnbqcPmZ9HgosTN7p6q+RMYDWc1MaUKrcAeHiBDZ3unSva8GcPw==" saltValue="1jTwX+9gb+l6OstBQOJRtg==" spinCount="100000" sheet="1" objects="1" scenarios="1" formatCells="0" formatColumns="0" formatRows="0"/>
  <autoFilter ref="C68:K166"/>
  <mergeCells count="9">
    <mergeCell ref="E34:H34"/>
    <mergeCell ref="E63:H63"/>
    <mergeCell ref="E65:H65"/>
    <mergeCell ref="L2:V2"/>
    <mergeCell ref="E7:H7"/>
    <mergeCell ref="E9:H9"/>
    <mergeCell ref="E10:H10"/>
    <mergeCell ref="E32:H32"/>
    <mergeCell ref="V4:Z4"/>
  </mergeCells>
  <printOptions/>
  <pageMargins left="0.39375" right="0.39375" top="0.39375" bottom="0.39375" header="0" footer="0"/>
  <pageSetup blackAndWhite="1" fitToHeight="100" horizontalDpi="600" verticalDpi="600" orientation="portrait" paperSize="9" scale="89" r:id="rId2"/>
  <headerFooter>
    <oddFooter>&amp;CStrana &amp;P z &amp;N</oddFooter>
  </headerFooter>
  <rowBreaks count="1" manualBreakCount="1">
    <brk id="56" min="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 topLeftCell="A1">
      <selection activeCell="A36" sqref="A36"/>
    </sheetView>
  </sheetViews>
  <sheetFormatPr defaultColWidth="9.140625" defaultRowHeight="12"/>
  <cols>
    <col min="1" max="1" width="33.7109375" style="160" bestFit="1" customWidth="1"/>
    <col min="2" max="2" width="74.00390625" style="160" bestFit="1" customWidth="1"/>
    <col min="3" max="3" width="9.28125" style="150" customWidth="1"/>
    <col min="4" max="4" width="9.140625" style="150" hidden="1" customWidth="1"/>
    <col min="5" max="16384" width="9.28125" style="150" customWidth="1"/>
  </cols>
  <sheetData>
    <row r="1" spans="1:3" ht="12">
      <c r="A1" s="147" t="s">
        <v>314</v>
      </c>
      <c r="B1" s="147" t="s">
        <v>548</v>
      </c>
      <c r="C1" s="149"/>
    </row>
    <row r="2" spans="1:3" ht="12">
      <c r="A2" s="147" t="s">
        <v>549</v>
      </c>
      <c r="B2" s="157" t="s">
        <v>550</v>
      </c>
      <c r="C2" s="149"/>
    </row>
    <row r="3" spans="1:3" ht="26.25">
      <c r="A3" s="147" t="s">
        <v>551</v>
      </c>
      <c r="B3" s="166" t="s">
        <v>552</v>
      </c>
      <c r="C3" s="149"/>
    </row>
    <row r="4" spans="1:3" ht="26.25">
      <c r="A4" s="147" t="s">
        <v>553</v>
      </c>
      <c r="B4" s="166" t="s">
        <v>554</v>
      </c>
      <c r="C4" s="149"/>
    </row>
    <row r="5" spans="1:3" ht="12">
      <c r="A5" s="147" t="s">
        <v>555</v>
      </c>
      <c r="B5" s="151" t="s">
        <v>556</v>
      </c>
      <c r="C5" s="149"/>
    </row>
    <row r="6" spans="1:3" ht="12">
      <c r="A6" s="147" t="s">
        <v>557</v>
      </c>
      <c r="B6" s="151" t="s">
        <v>558</v>
      </c>
      <c r="C6" s="149"/>
    </row>
    <row r="7" spans="1:3" ht="12">
      <c r="A7" s="147" t="s">
        <v>559</v>
      </c>
      <c r="B7" s="151" t="s">
        <v>560</v>
      </c>
      <c r="C7" s="149"/>
    </row>
    <row r="8" spans="1:3" ht="12">
      <c r="A8" s="147" t="s">
        <v>561</v>
      </c>
      <c r="B8" s="151" t="s">
        <v>0</v>
      </c>
      <c r="C8" s="149"/>
    </row>
    <row r="9" spans="1:3" ht="12">
      <c r="A9" s="147" t="s">
        <v>562</v>
      </c>
      <c r="B9" s="151" t="s">
        <v>563</v>
      </c>
      <c r="C9" s="149"/>
    </row>
    <row r="10" spans="1:3" ht="12">
      <c r="A10" s="147" t="s">
        <v>564</v>
      </c>
      <c r="B10" s="151" t="s">
        <v>565</v>
      </c>
      <c r="C10" s="149"/>
    </row>
    <row r="11" spans="1:3" ht="12">
      <c r="A11" s="147" t="s">
        <v>566</v>
      </c>
      <c r="B11" s="151" t="s">
        <v>0</v>
      </c>
      <c r="C11" s="149"/>
    </row>
    <row r="12" spans="1:3" ht="12">
      <c r="A12" s="147" t="s">
        <v>567</v>
      </c>
      <c r="B12" s="151" t="s">
        <v>0</v>
      </c>
      <c r="C12" s="149"/>
    </row>
    <row r="13" spans="1:3" ht="12">
      <c r="A13" s="147" t="s">
        <v>568</v>
      </c>
      <c r="B13" s="151" t="s">
        <v>0</v>
      </c>
      <c r="C13" s="149"/>
    </row>
    <row r="14" spans="1:3" ht="12">
      <c r="A14" s="147" t="s">
        <v>569</v>
      </c>
      <c r="B14" s="151" t="s">
        <v>570</v>
      </c>
      <c r="C14" s="149"/>
    </row>
    <row r="15" spans="1:3" ht="12">
      <c r="A15" s="147" t="s">
        <v>0</v>
      </c>
      <c r="B15" s="153" t="s">
        <v>0</v>
      </c>
      <c r="C15" s="149"/>
    </row>
    <row r="16" spans="1:3" ht="12">
      <c r="A16" s="147" t="s">
        <v>571</v>
      </c>
      <c r="B16" s="228"/>
      <c r="C16" s="149"/>
    </row>
    <row r="17" spans="1:3" ht="12">
      <c r="A17" s="147" t="s">
        <v>572</v>
      </c>
      <c r="B17" s="228"/>
      <c r="C17" s="149"/>
    </row>
    <row r="18" spans="1:3" ht="12">
      <c r="A18" s="147" t="s">
        <v>573</v>
      </c>
      <c r="B18" s="228"/>
      <c r="C18" s="149"/>
    </row>
    <row r="19" spans="1:3" ht="12">
      <c r="A19" s="147" t="s">
        <v>574</v>
      </c>
      <c r="B19" s="228"/>
      <c r="C19" s="149"/>
    </row>
    <row r="20" spans="1:3" ht="12">
      <c r="A20" s="147" t="s">
        <v>575</v>
      </c>
      <c r="B20" s="228"/>
      <c r="C20" s="149"/>
    </row>
    <row r="21" spans="1:3" ht="12">
      <c r="A21" s="147" t="s">
        <v>576</v>
      </c>
      <c r="B21" s="228"/>
      <c r="C21" s="149"/>
    </row>
    <row r="22" spans="1:3" ht="12">
      <c r="A22" s="147" t="s">
        <v>577</v>
      </c>
      <c r="B22" s="228"/>
      <c r="C22" s="149"/>
    </row>
    <row r="23" spans="1:3" ht="12">
      <c r="A23" s="147" t="s">
        <v>578</v>
      </c>
      <c r="B23" s="228"/>
      <c r="C23" s="149"/>
    </row>
    <row r="24" spans="1:3" ht="12">
      <c r="A24" s="147" t="s">
        <v>579</v>
      </c>
      <c r="B24" s="228"/>
      <c r="C24" s="149"/>
    </row>
    <row r="25" spans="1:3" ht="12">
      <c r="A25" s="147" t="s">
        <v>580</v>
      </c>
      <c r="B25" s="228"/>
      <c r="C25" s="149"/>
    </row>
    <row r="26" spans="1:3" ht="12">
      <c r="A26" s="147" t="s">
        <v>669</v>
      </c>
      <c r="B26" s="231" t="s">
        <v>581</v>
      </c>
      <c r="C26" s="149"/>
    </row>
    <row r="27" spans="1:3" ht="12">
      <c r="A27" s="147" t="s">
        <v>582</v>
      </c>
      <c r="B27" s="228"/>
      <c r="C27" s="149"/>
    </row>
    <row r="28" spans="1:3" ht="12">
      <c r="A28" s="147" t="s">
        <v>583</v>
      </c>
      <c r="B28" s="228"/>
      <c r="C28" s="149"/>
    </row>
    <row r="29" spans="1:3" ht="12">
      <c r="A29" s="147" t="s">
        <v>584</v>
      </c>
      <c r="B29" s="228"/>
      <c r="C29" s="149"/>
    </row>
    <row r="30" spans="1:3" ht="12">
      <c r="A30" s="147" t="s">
        <v>585</v>
      </c>
      <c r="B30" s="228"/>
      <c r="C30" s="149"/>
    </row>
    <row r="31" spans="1:3" ht="24.75">
      <c r="A31" s="167" t="s">
        <v>586</v>
      </c>
      <c r="B31" s="228" t="s">
        <v>6</v>
      </c>
      <c r="C31" s="149"/>
    </row>
    <row r="32" spans="1:3" ht="12">
      <c r="A32" s="147" t="s">
        <v>587</v>
      </c>
      <c r="B32" s="228" t="s">
        <v>7</v>
      </c>
      <c r="C32" s="149"/>
    </row>
    <row r="33" spans="1:2" ht="12">
      <c r="A33" s="230" t="s">
        <v>665</v>
      </c>
      <c r="B33" s="229">
        <v>5</v>
      </c>
    </row>
    <row r="34" spans="1:2" ht="12">
      <c r="A34" s="230" t="s">
        <v>666</v>
      </c>
      <c r="B34" s="229">
        <v>10</v>
      </c>
    </row>
    <row r="35" spans="1:2" ht="12">
      <c r="A35" s="230" t="s">
        <v>667</v>
      </c>
      <c r="B35" s="229">
        <v>2</v>
      </c>
    </row>
  </sheetData>
  <sheetProtection algorithmName="SHA-512" hashValue="jDqRtFLQG79hlgOBGcPVf3AuvnVO5x3YVYj2rEeCPxvwVcYh4rYnLbOqF/ABDenJtR6F4hF8tf6wH21Bj4eKaw==" saltValue="7YGp75gg9DxSLn7HU62vwQ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 topLeftCell="A1">
      <selection activeCell="A33" sqref="A33"/>
    </sheetView>
  </sheetViews>
  <sheetFormatPr defaultColWidth="9.140625" defaultRowHeight="12"/>
  <cols>
    <col min="1" max="1" width="45.8515625" style="160" bestFit="1" customWidth="1"/>
    <col min="2" max="2" width="11.421875" style="161" bestFit="1" customWidth="1"/>
    <col min="3" max="3" width="14.8515625" style="161" customWidth="1"/>
    <col min="4" max="5" width="9.28125" style="150" customWidth="1"/>
    <col min="6" max="6" width="9.140625" style="150" hidden="1" customWidth="1"/>
    <col min="7" max="16384" width="9.28125" style="150" customWidth="1"/>
  </cols>
  <sheetData>
    <row r="1" spans="1:4" ht="12">
      <c r="A1" s="147" t="s">
        <v>314</v>
      </c>
      <c r="B1" s="148" t="s">
        <v>315</v>
      </c>
      <c r="C1" s="148" t="s">
        <v>316</v>
      </c>
      <c r="D1" s="149"/>
    </row>
    <row r="2" spans="1:4" ht="12">
      <c r="A2" s="151" t="s">
        <v>317</v>
      </c>
      <c r="B2" s="152"/>
      <c r="C2" s="152"/>
      <c r="D2" s="149"/>
    </row>
    <row r="3" spans="1:4" ht="12">
      <c r="A3" s="153" t="s">
        <v>318</v>
      </c>
      <c r="B3" s="154">
        <f>0</f>
        <v>0</v>
      </c>
      <c r="C3" s="154"/>
      <c r="D3" s="149"/>
    </row>
    <row r="4" spans="1:4" ht="12">
      <c r="A4" s="153" t="s">
        <v>319</v>
      </c>
      <c r="B4" s="154">
        <f>B3*'EL-Parametry'!B16/100</f>
        <v>0</v>
      </c>
      <c r="C4" s="154">
        <f>B3*'EL-Parametry'!B17/100</f>
        <v>0</v>
      </c>
      <c r="D4" s="149"/>
    </row>
    <row r="5" spans="1:4" ht="12">
      <c r="A5" s="153" t="s">
        <v>320</v>
      </c>
      <c r="B5" s="154"/>
      <c r="C5" s="154">
        <f>('EL-Rozpočet'!F146)+0</f>
        <v>0</v>
      </c>
      <c r="D5" s="149"/>
    </row>
    <row r="6" spans="1:4" ht="12">
      <c r="A6" s="153" t="s">
        <v>321</v>
      </c>
      <c r="B6" s="154"/>
      <c r="C6" s="154">
        <f>0+('EL-Rozpočet'!H146)+0</f>
        <v>0</v>
      </c>
      <c r="D6" s="149"/>
    </row>
    <row r="7" spans="1:4" ht="12">
      <c r="A7" s="155" t="s">
        <v>322</v>
      </c>
      <c r="B7" s="156">
        <f>B3+B4</f>
        <v>0</v>
      </c>
      <c r="C7" s="156">
        <f>C3+C4+C5+C6</f>
        <v>0</v>
      </c>
      <c r="D7" s="149"/>
    </row>
    <row r="8" spans="1:4" ht="12">
      <c r="A8" s="153" t="s">
        <v>323</v>
      </c>
      <c r="B8" s="154"/>
      <c r="C8" s="154">
        <f>(C5+C6)*'EL-Parametry'!B18/100</f>
        <v>0</v>
      </c>
      <c r="D8" s="149"/>
    </row>
    <row r="9" spans="1:4" ht="12">
      <c r="A9" s="153" t="s">
        <v>324</v>
      </c>
      <c r="B9" s="154"/>
      <c r="C9" s="154">
        <f>0+0</f>
        <v>0</v>
      </c>
      <c r="D9" s="149"/>
    </row>
    <row r="10" spans="1:4" ht="12">
      <c r="A10" s="153" t="s">
        <v>325</v>
      </c>
      <c r="B10" s="154"/>
      <c r="C10" s="154">
        <f>0+0</f>
        <v>0</v>
      </c>
      <c r="D10" s="149"/>
    </row>
    <row r="11" spans="1:4" ht="12">
      <c r="A11" s="153" t="s">
        <v>326</v>
      </c>
      <c r="B11" s="154"/>
      <c r="C11" s="154">
        <f>(C9+C10)*'EL-Parametry'!B19/100</f>
        <v>0</v>
      </c>
      <c r="D11" s="149"/>
    </row>
    <row r="12" spans="1:4" ht="12">
      <c r="A12" s="155" t="s">
        <v>327</v>
      </c>
      <c r="B12" s="156">
        <f>B7</f>
        <v>0</v>
      </c>
      <c r="C12" s="156">
        <f>C7+C8+C9+C10+C11</f>
        <v>0</v>
      </c>
      <c r="D12" s="149"/>
    </row>
    <row r="13" spans="1:4" ht="12">
      <c r="A13" s="153" t="s">
        <v>328</v>
      </c>
      <c r="B13" s="154"/>
      <c r="C13" s="154">
        <f>(B12+C12)*'EL-Parametry'!B21/100</f>
        <v>0</v>
      </c>
      <c r="D13" s="149"/>
    </row>
    <row r="14" spans="1:4" ht="12">
      <c r="A14" s="153" t="s">
        <v>329</v>
      </c>
      <c r="B14" s="154"/>
      <c r="C14" s="154">
        <f>(B7+C7)*'EL-Parametry'!B22/100</f>
        <v>0</v>
      </c>
      <c r="D14" s="149"/>
    </row>
    <row r="15" spans="1:4" ht="12">
      <c r="A15" s="151" t="s">
        <v>330</v>
      </c>
      <c r="B15" s="152"/>
      <c r="C15" s="152">
        <f>B12+C12+C13+C14</f>
        <v>0</v>
      </c>
      <c r="D15" s="149"/>
    </row>
    <row r="16" spans="1:4" ht="12">
      <c r="A16" s="153" t="s">
        <v>0</v>
      </c>
      <c r="B16" s="154"/>
      <c r="C16" s="154"/>
      <c r="D16" s="149"/>
    </row>
    <row r="17" spans="1:4" ht="12">
      <c r="A17" s="151" t="s">
        <v>331</v>
      </c>
      <c r="B17" s="152"/>
      <c r="C17" s="152"/>
      <c r="D17" s="149"/>
    </row>
    <row r="18" spans="1:4" ht="12">
      <c r="A18" s="153" t="s">
        <v>332</v>
      </c>
      <c r="B18" s="154"/>
      <c r="C18" s="154">
        <f>(B12+C12)*'EL-Parametry'!B20/100</f>
        <v>0</v>
      </c>
      <c r="D18" s="149"/>
    </row>
    <row r="19" spans="1:4" ht="12">
      <c r="A19" s="153" t="s">
        <v>333</v>
      </c>
      <c r="B19" s="154"/>
      <c r="C19" s="154">
        <f>C12*'EL-Parametry'!B23/100</f>
        <v>0</v>
      </c>
      <c r="D19" s="149"/>
    </row>
    <row r="20" spans="1:4" ht="12">
      <c r="A20" s="153" t="s">
        <v>334</v>
      </c>
      <c r="B20" s="154"/>
      <c r="C20" s="154">
        <f>C12*'EL-Parametry'!B24/100</f>
        <v>0</v>
      </c>
      <c r="D20" s="149"/>
    </row>
    <row r="21" spans="1:4" ht="12">
      <c r="A21" s="151" t="s">
        <v>335</v>
      </c>
      <c r="B21" s="152"/>
      <c r="C21" s="152">
        <f>C19+C20+C18</f>
        <v>0</v>
      </c>
      <c r="D21" s="149"/>
    </row>
    <row r="22" spans="1:4" ht="12">
      <c r="A22" s="153" t="s">
        <v>336</v>
      </c>
      <c r="B22" s="154"/>
      <c r="C22" s="154">
        <f>'EL-Parametry'!B25*'EL-Parametry'!B28*(C15*'EL-Parametry'!B27)^'EL-Parametry'!B26</f>
        <v>0</v>
      </c>
      <c r="D22" s="149"/>
    </row>
    <row r="23" spans="1:4" ht="12">
      <c r="A23" s="153" t="s">
        <v>0</v>
      </c>
      <c r="B23" s="154"/>
      <c r="C23" s="154"/>
      <c r="D23" s="149"/>
    </row>
    <row r="24" spans="1:4" ht="12">
      <c r="A24" s="157" t="s">
        <v>337</v>
      </c>
      <c r="B24" s="158"/>
      <c r="C24" s="158">
        <f>C15+C21+C22</f>
        <v>0</v>
      </c>
      <c r="D24" s="149"/>
    </row>
    <row r="25" spans="1:4" ht="12">
      <c r="A25" s="153" t="s">
        <v>338</v>
      </c>
      <c r="B25" s="154">
        <f>(SUM('EL-Rozpočet'!F10:F21,'EL-Rozpočet'!F24:F95,'EL-Rozpočet'!F97:F144))+(SUM('EL-Rozpočet'!H10:H21,'EL-Rozpočet'!H24:H95,'EL-Rozpočet'!H97:H143))+B4+C4+C8+C11+C13+C14+C21+C22</f>
        <v>0</v>
      </c>
      <c r="C25" s="154">
        <f>B25*'EL-Parametry'!B31/100</f>
        <v>0</v>
      </c>
      <c r="D25" s="149"/>
    </row>
    <row r="26" spans="1:4" ht="12">
      <c r="A26" s="153" t="s">
        <v>339</v>
      </c>
      <c r="B26" s="154">
        <f>(SUM('EL-Rozpočet'!F10,'EL-Rozpočet'!F24,'EL-Rozpočet'!F26,'EL-Rozpočet'!F30,'EL-Rozpočet'!F34,'EL-Rozpočet'!F36,'EL-Rozpočet'!F39,'EL-Rozpočet'!F44,'EL-Rozpočet'!F48,'EL-Rozpočet'!F51,'EL-Rozpočet'!F54,'EL-Rozpočet'!F57,'EL-Rozpočet'!F59,'EL-Rozpočet'!F62,'EL-Rozpočet'!F64,'EL-Rozpočet'!F67,'EL-Rozpočet'!F74,'EL-Rozpočet'!F77,'EL-Rozpočet'!F81,'EL-Rozpočet'!F85,'EL-Rozpočet'!F87,'EL-Rozpočet'!F89,'EL-Rozpočet'!F91,'EL-Rozpočet'!F100,'EL-Rozpočet'!F105,'EL-Rozpočet'!F107,'EL-Rozpočet'!F109,'EL-Rozpočet'!F111,'EL-Rozpočet'!F114)+SUM('EL-Rozpočet'!F117,'EL-Rozpočet'!F127,'EL-Rozpočet'!F130,'EL-Rozpočet'!F134,'EL-Rozpočet'!F137,'EL-Rozpočet'!F139,'EL-Rozpočet'!F141:F143))+(SUM('EL-Rozpočet'!H10,'EL-Rozpočet'!H24,'EL-Rozpočet'!H26,'EL-Rozpočet'!H30,'EL-Rozpočet'!H34,'EL-Rozpočet'!H36,'EL-Rozpočet'!H39,'EL-Rozpočet'!H44,'EL-Rozpočet'!H48,'EL-Rozpočet'!H51,'EL-Rozpočet'!H54,'EL-Rozpočet'!H57,'EL-Rozpočet'!H59,'EL-Rozpočet'!H62,'EL-Rozpočet'!H64,'EL-Rozpočet'!H67,'EL-Rozpočet'!H74,'EL-Rozpočet'!H77,'EL-Rozpočet'!H81,'EL-Rozpočet'!H85,'EL-Rozpočet'!H87,'EL-Rozpočet'!H89,'EL-Rozpočet'!H91,'EL-Rozpočet'!H100,'EL-Rozpočet'!H105,'EL-Rozpočet'!H107,'EL-Rozpočet'!H109,'EL-Rozpočet'!H111,'EL-Rozpočet'!H114)+SUM('EL-Rozpočet'!H117,'EL-Rozpočet'!H127,'EL-Rozpočet'!H130,'EL-Rozpočet'!H134,'EL-Rozpočet'!H137,'EL-Rozpočet'!H139,'EL-Rozpočet'!H141:H143))</f>
        <v>0</v>
      </c>
      <c r="C26" s="154">
        <f>B26*'EL-Parametry'!B32/100</f>
        <v>0</v>
      </c>
      <c r="D26" s="149"/>
    </row>
    <row r="27" spans="1:4" ht="12">
      <c r="A27" s="157" t="s">
        <v>340</v>
      </c>
      <c r="B27" s="158"/>
      <c r="C27" s="158">
        <f>C24+C25+C26</f>
        <v>0</v>
      </c>
      <c r="D27" s="149"/>
    </row>
    <row r="28" spans="1:4" ht="12">
      <c r="A28" s="153" t="s">
        <v>0</v>
      </c>
      <c r="B28" s="154"/>
      <c r="C28" s="154"/>
      <c r="D28" s="149"/>
    </row>
    <row r="29" spans="1:4" ht="12">
      <c r="A29" s="151" t="s">
        <v>341</v>
      </c>
      <c r="B29" s="159" t="s">
        <v>342</v>
      </c>
      <c r="C29" s="159" t="s">
        <v>343</v>
      </c>
      <c r="D29" s="149"/>
    </row>
    <row r="30" spans="1:4" ht="12">
      <c r="A30" s="153" t="s">
        <v>344</v>
      </c>
      <c r="B30" s="154">
        <f>('EL-Rozpočet'!F146)</f>
        <v>0</v>
      </c>
      <c r="C30" s="154">
        <f>('EL-Rozpočet'!H146)</f>
        <v>0</v>
      </c>
      <c r="D30" s="149"/>
    </row>
    <row r="31" spans="1:4" ht="12">
      <c r="A31" s="153" t="s">
        <v>345</v>
      </c>
      <c r="B31" s="154">
        <f>('EL-Rozpočet'!F22)</f>
        <v>0</v>
      </c>
      <c r="C31" s="154">
        <f>('EL-Rozpočet'!H22)</f>
        <v>0</v>
      </c>
      <c r="D31" s="149"/>
    </row>
    <row r="32" spans="1:4" ht="12">
      <c r="A32" s="153" t="s">
        <v>346</v>
      </c>
      <c r="B32" s="154">
        <f>('EL-Rozpočet'!F145)</f>
        <v>0</v>
      </c>
      <c r="C32" s="154">
        <f>('EL-Rozpočet'!H145)</f>
        <v>0</v>
      </c>
      <c r="D32" s="149"/>
    </row>
  </sheetData>
  <sheetProtection algorithmName="SHA-512" hashValue="6VPdpDQKB19BTP+d5ooudGxg2YRZRf+BDbklL8XIQVsGTnPZ/ktsa0MRTed7d5e1C8wiYVcGA2VAVCo9vW6onw==" saltValue="T4wKeCu/UfV/6VdFLbMBgw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9.140625" defaultRowHeight="12"/>
  <cols>
    <col min="1" max="1" width="7.140625" style="160" bestFit="1" customWidth="1"/>
    <col min="2" max="2" width="71.421875" style="160" customWidth="1"/>
    <col min="3" max="3" width="4.7109375" style="160" bestFit="1" customWidth="1"/>
    <col min="4" max="4" width="7.421875" style="161" bestFit="1" customWidth="1"/>
    <col min="5" max="5" width="10.28125" style="161" bestFit="1" customWidth="1"/>
    <col min="6" max="6" width="15.7109375" style="161" bestFit="1" customWidth="1"/>
    <col min="7" max="7" width="9.140625" style="161" bestFit="1" customWidth="1"/>
    <col min="8" max="8" width="14.7109375" style="161" bestFit="1" customWidth="1"/>
    <col min="9" max="9" width="14.7109375" style="161" customWidth="1"/>
    <col min="10" max="11" width="9.28125" style="150" customWidth="1"/>
    <col min="12" max="12" width="11.7109375" style="150" hidden="1" customWidth="1"/>
    <col min="13" max="16384" width="9.28125" style="150" customWidth="1"/>
  </cols>
  <sheetData>
    <row r="1" spans="1:12" ht="12">
      <c r="A1" s="147" t="s">
        <v>347</v>
      </c>
      <c r="B1" s="147" t="s">
        <v>314</v>
      </c>
      <c r="C1" s="147" t="s">
        <v>348</v>
      </c>
      <c r="D1" s="148" t="s">
        <v>349</v>
      </c>
      <c r="E1" s="148" t="s">
        <v>342</v>
      </c>
      <c r="F1" s="148" t="s">
        <v>350</v>
      </c>
      <c r="G1" s="148" t="s">
        <v>343</v>
      </c>
      <c r="H1" s="148" t="s">
        <v>351</v>
      </c>
      <c r="I1" s="148" t="s">
        <v>352</v>
      </c>
      <c r="J1" s="149"/>
      <c r="K1" s="149"/>
      <c r="L1" s="150">
        <f>'EL-Parametry'!B33/100*F11+'EL-Parametry'!B33/100*F12+'EL-Parametry'!B33/100*F13+'EL-Parametry'!B33/100*F14+'EL-Parametry'!B33/100*F15+'EL-Parametry'!B33/100*F16+'EL-Parametry'!B33/100*F17+'EL-Parametry'!B33/100*F18+'EL-Parametry'!B33/100*F19+'EL-Parametry'!B33/100*F20+'EL-Parametry'!B33/100*F21+'EL-Parametry'!B33/100*F25+'EL-Parametry'!B33/100*F27+'EL-Parametry'!B33/100*F28+'EL-Parametry'!B33/100*F29+'EL-Parametry'!B33/100*F31+'EL-Parametry'!B33/100*F32+'EL-Parametry'!B33/100*F33+'EL-Parametry'!B33/100*F35+'EL-Parametry'!B33/100*F37+'EL-Parametry'!B33/100*F38+'EL-Parametry'!B33/100*F40+'EL-Parametry'!B33/100*F41</f>
        <v>0</v>
      </c>
    </row>
    <row r="2" spans="1:12" ht="12">
      <c r="A2" s="162" t="s">
        <v>0</v>
      </c>
      <c r="B2" s="164" t="s">
        <v>353</v>
      </c>
      <c r="C2" s="162" t="s">
        <v>0</v>
      </c>
      <c r="D2" s="163"/>
      <c r="E2" s="163"/>
      <c r="F2" s="163"/>
      <c r="G2" s="163"/>
      <c r="H2" s="163"/>
      <c r="I2" s="163"/>
      <c r="J2" s="149"/>
      <c r="K2" s="149"/>
      <c r="L2" s="150">
        <f>L1+'EL-Parametry'!B33/100*F42+'EL-Parametry'!B33/100*F43+'EL-Parametry'!B33/100*F45+'EL-Parametry'!B33/100*F46+'EL-Parametry'!B34/100*F47+'EL-Parametry'!B34/100*F49+'EL-Parametry'!B34/100*F50+'EL-Parametry'!B34/100*F52+'EL-Parametry'!B34/100*F53+'EL-Parametry'!B33/100*F55+'EL-Parametry'!B33/100*F56+'EL-Parametry'!B34/100*F58+'EL-Parametry'!B33/100*F60+'EL-Parametry'!B33/100*F61+'EL-Parametry'!B34/100*F63+'EL-Parametry'!B34/100*F65+'EL-Parametry'!B34/100*F66+'EL-Parametry'!B33/100*F68+'EL-Parametry'!B33/100*F69+'EL-Parametry'!B33/100*F70+'EL-Parametry'!B33/100*F71+'EL-Parametry'!B33/100*F72+'EL-Parametry'!B33/100*F73</f>
        <v>0</v>
      </c>
    </row>
    <row r="3" spans="1:12" ht="36.75">
      <c r="A3" s="162" t="s">
        <v>0</v>
      </c>
      <c r="B3" s="168" t="s">
        <v>354</v>
      </c>
      <c r="C3" s="162" t="s">
        <v>0</v>
      </c>
      <c r="D3" s="163"/>
      <c r="E3" s="163"/>
      <c r="F3" s="163"/>
      <c r="G3" s="163"/>
      <c r="H3" s="163"/>
      <c r="I3" s="163"/>
      <c r="J3" s="149"/>
      <c r="K3" s="149"/>
      <c r="L3" s="150">
        <f>L2+'EL-Parametry'!B34/100*F75+'EL-Parametry'!B34/100*F76+'EL-Parametry'!B33/100*F78+'EL-Parametry'!B33/100*F79+'EL-Parametry'!B33/100*F80+'EL-Parametry'!B33/100*F82+'EL-Parametry'!B33/100*F83+'EL-Parametry'!B33/100*F84+'EL-Parametry'!B33/100*F86+'EL-Parametry'!B33/100*F88+'EL-Parametry'!B33/100*F90+'EL-Parametry'!B35/100*F92+'EL-Parametry'!B35/100*F93+'EL-Parametry'!B34/100*F94+'EL-Parametry'!B34/100*F95+'EL-Parametry'!B35/100*F97+'EL-Parametry'!B35/100*F98+'EL-Parametry'!B35/100*F99+'EL-Parametry'!B33/100*F101+'EL-Parametry'!B33/100*F102+'EL-Parametry'!B33/100*F103+'EL-Parametry'!B33/100*F104</f>
        <v>0</v>
      </c>
    </row>
    <row r="4" spans="1:12" ht="24.75">
      <c r="A4" s="162" t="s">
        <v>0</v>
      </c>
      <c r="B4" s="168" t="s">
        <v>355</v>
      </c>
      <c r="C4" s="162" t="s">
        <v>0</v>
      </c>
      <c r="D4" s="163"/>
      <c r="E4" s="163"/>
      <c r="F4" s="163"/>
      <c r="G4" s="163"/>
      <c r="H4" s="163"/>
      <c r="I4" s="163"/>
      <c r="J4" s="149"/>
      <c r="K4" s="149"/>
      <c r="L4" s="150">
        <f>L3+'EL-Parametry'!B33/100*F106+'EL-Parametry'!B33/100*F108+'EL-Parametry'!B33/100*F110+'EL-Parametry'!B33/100*F112+'EL-Parametry'!B33/100*F113+'EL-Parametry'!B33/100*F115+'EL-Parametry'!B33/100*F116+'EL-Parametry'!B33/100*F118+'EL-Parametry'!B33/100*F119+'EL-Parametry'!B33/100*F120+'EL-Parametry'!B33/100*F121+'EL-Parametry'!B33/100*F122+'EL-Parametry'!B34/100*F123+'EL-Parametry'!B34/100*F124+'EL-Parametry'!B34/100*F125+'EL-Parametry'!B34/100*F126+'EL-Parametry'!B33/100*F128+'EL-Parametry'!B33/100*F129+'EL-Parametry'!B33/100*F131+'EL-Parametry'!B33/100*F132+'EL-Parametry'!B33/100*F133+'EL-Parametry'!B33/100*F135</f>
        <v>0</v>
      </c>
    </row>
    <row r="5" spans="1:11" ht="47.25" customHeight="1">
      <c r="A5" s="162" t="s">
        <v>0</v>
      </c>
      <c r="B5" s="168" t="s">
        <v>356</v>
      </c>
      <c r="C5" s="162" t="s">
        <v>0</v>
      </c>
      <c r="D5" s="163"/>
      <c r="E5" s="163"/>
      <c r="F5" s="163"/>
      <c r="G5" s="163"/>
      <c r="H5" s="163"/>
      <c r="I5" s="163"/>
      <c r="J5" s="149"/>
      <c r="K5" s="149"/>
    </row>
    <row r="6" spans="1:11" ht="48.75">
      <c r="A6" s="162" t="s">
        <v>0</v>
      </c>
      <c r="B6" s="168" t="s">
        <v>357</v>
      </c>
      <c r="C6" s="162" t="s">
        <v>0</v>
      </c>
      <c r="D6" s="163"/>
      <c r="E6" s="163"/>
      <c r="F6" s="163"/>
      <c r="G6" s="163"/>
      <c r="H6" s="163"/>
      <c r="I6" s="163"/>
      <c r="J6" s="149"/>
      <c r="K6" s="149"/>
    </row>
    <row r="7" spans="1:11" ht="60.75">
      <c r="A7" s="162" t="s">
        <v>0</v>
      </c>
      <c r="B7" s="168" t="s">
        <v>358</v>
      </c>
      <c r="C7" s="162" t="s">
        <v>0</v>
      </c>
      <c r="D7" s="163"/>
      <c r="E7" s="258" t="s">
        <v>664</v>
      </c>
      <c r="F7" s="259"/>
      <c r="G7" s="259"/>
      <c r="H7" s="259"/>
      <c r="I7" s="260"/>
      <c r="J7" s="149"/>
      <c r="K7" s="149"/>
    </row>
    <row r="8" spans="1:11" ht="12">
      <c r="A8" s="157" t="s">
        <v>0</v>
      </c>
      <c r="B8" s="157" t="s">
        <v>344</v>
      </c>
      <c r="C8" s="157" t="s">
        <v>0</v>
      </c>
      <c r="D8" s="158"/>
      <c r="E8" s="158"/>
      <c r="F8" s="158"/>
      <c r="G8" s="158"/>
      <c r="H8" s="158"/>
      <c r="I8" s="158"/>
      <c r="J8" s="149"/>
      <c r="K8" s="149"/>
    </row>
    <row r="9" spans="1:11" ht="12">
      <c r="A9" s="151" t="s">
        <v>0</v>
      </c>
      <c r="B9" s="151" t="s">
        <v>359</v>
      </c>
      <c r="C9" s="151" t="s">
        <v>0</v>
      </c>
      <c r="D9" s="152"/>
      <c r="E9" s="152"/>
      <c r="F9" s="152"/>
      <c r="G9" s="152"/>
      <c r="H9" s="152"/>
      <c r="I9" s="152"/>
      <c r="J9" s="149"/>
      <c r="K9" s="149"/>
    </row>
    <row r="10" spans="1:11" ht="12">
      <c r="A10" s="162" t="s">
        <v>0</v>
      </c>
      <c r="B10" s="162" t="s">
        <v>360</v>
      </c>
      <c r="C10" s="162" t="s">
        <v>0</v>
      </c>
      <c r="D10" s="163"/>
      <c r="E10" s="163"/>
      <c r="F10" s="163"/>
      <c r="G10" s="163"/>
      <c r="H10" s="163"/>
      <c r="I10" s="163"/>
      <c r="J10" s="149"/>
      <c r="K10" s="149"/>
    </row>
    <row r="11" spans="1:11" ht="12">
      <c r="A11" s="153" t="s">
        <v>50</v>
      </c>
      <c r="B11" s="153" t="s">
        <v>361</v>
      </c>
      <c r="C11" s="153" t="s">
        <v>362</v>
      </c>
      <c r="D11" s="154">
        <v>1</v>
      </c>
      <c r="E11" s="226"/>
      <c r="F11" s="154">
        <f aca="true" t="shared" si="0" ref="F11:F21">D11*E11</f>
        <v>0</v>
      </c>
      <c r="G11" s="226"/>
      <c r="H11" s="154">
        <f aca="true" t="shared" si="1" ref="H11:H21">D11*G11</f>
        <v>0</v>
      </c>
      <c r="I11" s="154">
        <f aca="true" t="shared" si="2" ref="I11:I21">F11+H11</f>
        <v>0</v>
      </c>
      <c r="J11" s="149"/>
      <c r="K11" s="149"/>
    </row>
    <row r="12" spans="1:11" ht="12">
      <c r="A12" s="153" t="s">
        <v>52</v>
      </c>
      <c r="B12" s="153" t="s">
        <v>363</v>
      </c>
      <c r="C12" s="153" t="s">
        <v>362</v>
      </c>
      <c r="D12" s="154">
        <v>1</v>
      </c>
      <c r="E12" s="226"/>
      <c r="F12" s="154">
        <f t="shared" si="0"/>
        <v>0</v>
      </c>
      <c r="G12" s="226"/>
      <c r="H12" s="154">
        <f t="shared" si="1"/>
        <v>0</v>
      </c>
      <c r="I12" s="154">
        <f t="shared" si="2"/>
        <v>0</v>
      </c>
      <c r="J12" s="149"/>
      <c r="K12" s="149"/>
    </row>
    <row r="13" spans="1:11" ht="12">
      <c r="A13" s="153" t="s">
        <v>91</v>
      </c>
      <c r="B13" s="153" t="s">
        <v>364</v>
      </c>
      <c r="C13" s="153" t="s">
        <v>362</v>
      </c>
      <c r="D13" s="154">
        <v>1</v>
      </c>
      <c r="E13" s="226"/>
      <c r="F13" s="154">
        <f t="shared" si="0"/>
        <v>0</v>
      </c>
      <c r="G13" s="226"/>
      <c r="H13" s="154">
        <f t="shared" si="1"/>
        <v>0</v>
      </c>
      <c r="I13" s="154">
        <f t="shared" si="2"/>
        <v>0</v>
      </c>
      <c r="J13" s="149"/>
      <c r="K13" s="149"/>
    </row>
    <row r="14" spans="1:11" ht="12">
      <c r="A14" s="153" t="s">
        <v>98</v>
      </c>
      <c r="B14" s="153" t="s">
        <v>365</v>
      </c>
      <c r="C14" s="153" t="s">
        <v>362</v>
      </c>
      <c r="D14" s="154">
        <v>1</v>
      </c>
      <c r="E14" s="226"/>
      <c r="F14" s="154">
        <f t="shared" si="0"/>
        <v>0</v>
      </c>
      <c r="G14" s="226"/>
      <c r="H14" s="154">
        <f t="shared" si="1"/>
        <v>0</v>
      </c>
      <c r="I14" s="154">
        <f t="shared" si="2"/>
        <v>0</v>
      </c>
      <c r="J14" s="149"/>
      <c r="K14" s="149"/>
    </row>
    <row r="15" spans="1:11" ht="12">
      <c r="A15" s="153" t="s">
        <v>117</v>
      </c>
      <c r="B15" s="153" t="s">
        <v>366</v>
      </c>
      <c r="C15" s="153" t="s">
        <v>362</v>
      </c>
      <c r="D15" s="154">
        <v>1</v>
      </c>
      <c r="E15" s="226"/>
      <c r="F15" s="154">
        <f t="shared" si="0"/>
        <v>0</v>
      </c>
      <c r="G15" s="226"/>
      <c r="H15" s="154">
        <f t="shared" si="1"/>
        <v>0</v>
      </c>
      <c r="I15" s="154">
        <f t="shared" si="2"/>
        <v>0</v>
      </c>
      <c r="J15" s="149"/>
      <c r="K15" s="149"/>
    </row>
    <row r="16" spans="1:11" ht="12">
      <c r="A16" s="153" t="s">
        <v>102</v>
      </c>
      <c r="B16" s="153" t="s">
        <v>367</v>
      </c>
      <c r="C16" s="153" t="s">
        <v>362</v>
      </c>
      <c r="D16" s="154">
        <v>1</v>
      </c>
      <c r="E16" s="226"/>
      <c r="F16" s="154">
        <f t="shared" si="0"/>
        <v>0</v>
      </c>
      <c r="G16" s="226"/>
      <c r="H16" s="154">
        <f t="shared" si="1"/>
        <v>0</v>
      </c>
      <c r="I16" s="154">
        <f t="shared" si="2"/>
        <v>0</v>
      </c>
      <c r="J16" s="149"/>
      <c r="K16" s="149"/>
    </row>
    <row r="17" spans="1:11" ht="12">
      <c r="A17" s="153" t="s">
        <v>128</v>
      </c>
      <c r="B17" s="153" t="s">
        <v>368</v>
      </c>
      <c r="C17" s="153" t="s">
        <v>362</v>
      </c>
      <c r="D17" s="154">
        <v>2</v>
      </c>
      <c r="E17" s="226"/>
      <c r="F17" s="154">
        <f t="shared" si="0"/>
        <v>0</v>
      </c>
      <c r="G17" s="226"/>
      <c r="H17" s="154">
        <f t="shared" si="1"/>
        <v>0</v>
      </c>
      <c r="I17" s="154">
        <f t="shared" si="2"/>
        <v>0</v>
      </c>
      <c r="J17" s="149"/>
      <c r="K17" s="149"/>
    </row>
    <row r="18" spans="1:11" ht="12">
      <c r="A18" s="153" t="s">
        <v>132</v>
      </c>
      <c r="B18" s="153" t="s">
        <v>369</v>
      </c>
      <c r="C18" s="153" t="s">
        <v>160</v>
      </c>
      <c r="D18" s="154">
        <v>1</v>
      </c>
      <c r="E18" s="226"/>
      <c r="F18" s="154">
        <f t="shared" si="0"/>
        <v>0</v>
      </c>
      <c r="G18" s="226"/>
      <c r="H18" s="154">
        <f t="shared" si="1"/>
        <v>0</v>
      </c>
      <c r="I18" s="154">
        <f t="shared" si="2"/>
        <v>0</v>
      </c>
      <c r="J18" s="149"/>
      <c r="K18" s="149"/>
    </row>
    <row r="19" spans="1:11" ht="12">
      <c r="A19" s="153" t="s">
        <v>123</v>
      </c>
      <c r="B19" s="153" t="s">
        <v>370</v>
      </c>
      <c r="C19" s="153" t="s">
        <v>362</v>
      </c>
      <c r="D19" s="154">
        <v>1</v>
      </c>
      <c r="E19" s="226"/>
      <c r="F19" s="154">
        <f t="shared" si="0"/>
        <v>0</v>
      </c>
      <c r="G19" s="226"/>
      <c r="H19" s="154">
        <f t="shared" si="1"/>
        <v>0</v>
      </c>
      <c r="I19" s="154">
        <f t="shared" si="2"/>
        <v>0</v>
      </c>
      <c r="J19" s="149"/>
      <c r="K19" s="149"/>
    </row>
    <row r="20" spans="1:11" ht="12">
      <c r="A20" s="153" t="s">
        <v>141</v>
      </c>
      <c r="B20" s="153" t="s">
        <v>371</v>
      </c>
      <c r="C20" s="153" t="s">
        <v>362</v>
      </c>
      <c r="D20" s="154">
        <v>1</v>
      </c>
      <c r="E20" s="226"/>
      <c r="F20" s="154">
        <f t="shared" si="0"/>
        <v>0</v>
      </c>
      <c r="G20" s="226"/>
      <c r="H20" s="154">
        <f t="shared" si="1"/>
        <v>0</v>
      </c>
      <c r="I20" s="154">
        <f t="shared" si="2"/>
        <v>0</v>
      </c>
      <c r="J20" s="149"/>
      <c r="K20" s="149"/>
    </row>
    <row r="21" spans="1:11" ht="12">
      <c r="A21" s="153" t="s">
        <v>146</v>
      </c>
      <c r="B21" s="153" t="s">
        <v>372</v>
      </c>
      <c r="C21" s="153" t="s">
        <v>114</v>
      </c>
      <c r="D21" s="154">
        <v>12</v>
      </c>
      <c r="E21" s="226"/>
      <c r="F21" s="154">
        <f t="shared" si="0"/>
        <v>0</v>
      </c>
      <c r="G21" s="226"/>
      <c r="H21" s="154">
        <f t="shared" si="1"/>
        <v>0</v>
      </c>
      <c r="I21" s="154">
        <f t="shared" si="2"/>
        <v>0</v>
      </c>
      <c r="J21" s="149"/>
      <c r="K21" s="149"/>
    </row>
    <row r="22" spans="1:11" ht="12">
      <c r="A22" s="151" t="s">
        <v>0</v>
      </c>
      <c r="B22" s="151" t="s">
        <v>373</v>
      </c>
      <c r="C22" s="151" t="s">
        <v>0</v>
      </c>
      <c r="D22" s="152"/>
      <c r="E22" s="173"/>
      <c r="F22" s="152">
        <f>SUM(F10:F21)</f>
        <v>0</v>
      </c>
      <c r="G22" s="173"/>
      <c r="H22" s="152">
        <f>SUM(H10:H21)</f>
        <v>0</v>
      </c>
      <c r="I22" s="152">
        <f>SUM(I10:I21)</f>
        <v>0</v>
      </c>
      <c r="J22" s="149"/>
      <c r="K22" s="149"/>
    </row>
    <row r="23" spans="1:11" ht="12">
      <c r="A23" s="151" t="s">
        <v>0</v>
      </c>
      <c r="B23" s="151" t="s">
        <v>374</v>
      </c>
      <c r="C23" s="151" t="s">
        <v>0</v>
      </c>
      <c r="D23" s="152"/>
      <c r="E23" s="173"/>
      <c r="F23" s="152"/>
      <c r="G23" s="173"/>
      <c r="H23" s="152"/>
      <c r="I23" s="152"/>
      <c r="J23" s="149"/>
      <c r="K23" s="149"/>
    </row>
    <row r="24" spans="1:11" ht="12">
      <c r="A24" s="162" t="s">
        <v>0</v>
      </c>
      <c r="B24" s="162" t="s">
        <v>375</v>
      </c>
      <c r="C24" s="162" t="s">
        <v>0</v>
      </c>
      <c r="D24" s="163"/>
      <c r="E24" s="174"/>
      <c r="F24" s="163"/>
      <c r="G24" s="174"/>
      <c r="H24" s="163"/>
      <c r="I24" s="163"/>
      <c r="J24" s="149"/>
      <c r="K24" s="149"/>
    </row>
    <row r="25" spans="1:11" ht="12">
      <c r="A25" s="153" t="s">
        <v>150</v>
      </c>
      <c r="B25" s="153" t="s">
        <v>376</v>
      </c>
      <c r="C25" s="153" t="s">
        <v>362</v>
      </c>
      <c r="D25" s="154">
        <v>13</v>
      </c>
      <c r="E25" s="226"/>
      <c r="F25" s="154">
        <f>D25*E25</f>
        <v>0</v>
      </c>
      <c r="G25" s="226"/>
      <c r="H25" s="154">
        <f>D25*G25</f>
        <v>0</v>
      </c>
      <c r="I25" s="154">
        <f>F25+H25</f>
        <v>0</v>
      </c>
      <c r="J25" s="149"/>
      <c r="K25" s="149"/>
    </row>
    <row r="26" spans="1:11" ht="12">
      <c r="A26" s="162" t="s">
        <v>0</v>
      </c>
      <c r="B26" s="162" t="s">
        <v>377</v>
      </c>
      <c r="C26" s="162" t="s">
        <v>0</v>
      </c>
      <c r="D26" s="163"/>
      <c r="E26" s="174"/>
      <c r="F26" s="163"/>
      <c r="G26" s="174"/>
      <c r="H26" s="163"/>
      <c r="I26" s="163"/>
      <c r="J26" s="149"/>
      <c r="K26" s="149"/>
    </row>
    <row r="27" spans="1:11" ht="12">
      <c r="A27" s="153" t="s">
        <v>49</v>
      </c>
      <c r="B27" s="153" t="s">
        <v>378</v>
      </c>
      <c r="C27" s="153" t="s">
        <v>114</v>
      </c>
      <c r="D27" s="154">
        <v>20</v>
      </c>
      <c r="E27" s="226"/>
      <c r="F27" s="154">
        <f>D27*E27</f>
        <v>0</v>
      </c>
      <c r="G27" s="226"/>
      <c r="H27" s="154">
        <f>D27*G27</f>
        <v>0</v>
      </c>
      <c r="I27" s="154">
        <f>F27+H27</f>
        <v>0</v>
      </c>
      <c r="J27" s="149"/>
      <c r="K27" s="149"/>
    </row>
    <row r="28" spans="1:11" ht="12">
      <c r="A28" s="153" t="s">
        <v>157</v>
      </c>
      <c r="B28" s="153" t="s">
        <v>379</v>
      </c>
      <c r="C28" s="153" t="s">
        <v>362</v>
      </c>
      <c r="D28" s="154">
        <v>10</v>
      </c>
      <c r="E28" s="226"/>
      <c r="F28" s="154">
        <f>D28*E28</f>
        <v>0</v>
      </c>
      <c r="G28" s="226"/>
      <c r="H28" s="154">
        <f>D28*G28</f>
        <v>0</v>
      </c>
      <c r="I28" s="154">
        <f>F28+H28</f>
        <v>0</v>
      </c>
      <c r="J28" s="149"/>
      <c r="K28" s="149"/>
    </row>
    <row r="29" spans="1:11" ht="12">
      <c r="A29" s="153" t="s">
        <v>7</v>
      </c>
      <c r="B29" s="153" t="s">
        <v>380</v>
      </c>
      <c r="C29" s="153" t="s">
        <v>362</v>
      </c>
      <c r="D29" s="154">
        <v>20</v>
      </c>
      <c r="E29" s="226"/>
      <c r="F29" s="154">
        <f>D29*E29</f>
        <v>0</v>
      </c>
      <c r="G29" s="226"/>
      <c r="H29" s="154">
        <f>D29*G29</f>
        <v>0</v>
      </c>
      <c r="I29" s="154">
        <f>F29+H29</f>
        <v>0</v>
      </c>
      <c r="J29" s="149"/>
      <c r="K29" s="149"/>
    </row>
    <row r="30" spans="1:11" ht="12">
      <c r="A30" s="162" t="s">
        <v>0</v>
      </c>
      <c r="B30" s="162" t="s">
        <v>381</v>
      </c>
      <c r="C30" s="162" t="s">
        <v>0</v>
      </c>
      <c r="D30" s="163"/>
      <c r="E30" s="174"/>
      <c r="F30" s="163"/>
      <c r="G30" s="174"/>
      <c r="H30" s="163"/>
      <c r="I30" s="163"/>
      <c r="J30" s="149"/>
      <c r="K30" s="149"/>
    </row>
    <row r="31" spans="1:11" ht="12">
      <c r="A31" s="153" t="s">
        <v>169</v>
      </c>
      <c r="B31" s="153" t="s">
        <v>382</v>
      </c>
      <c r="C31" s="153" t="s">
        <v>114</v>
      </c>
      <c r="D31" s="154">
        <v>30</v>
      </c>
      <c r="E31" s="226"/>
      <c r="F31" s="154">
        <f>D31*E31</f>
        <v>0</v>
      </c>
      <c r="G31" s="226"/>
      <c r="H31" s="154">
        <f>D31*G31</f>
        <v>0</v>
      </c>
      <c r="I31" s="154">
        <f>F31+H31</f>
        <v>0</v>
      </c>
      <c r="J31" s="149"/>
      <c r="K31" s="149"/>
    </row>
    <row r="32" spans="1:11" ht="12">
      <c r="A32" s="153" t="s">
        <v>174</v>
      </c>
      <c r="B32" s="153" t="s">
        <v>383</v>
      </c>
      <c r="C32" s="153" t="s">
        <v>114</v>
      </c>
      <c r="D32" s="154">
        <v>50</v>
      </c>
      <c r="E32" s="226"/>
      <c r="F32" s="154">
        <f>D32*E32</f>
        <v>0</v>
      </c>
      <c r="G32" s="226"/>
      <c r="H32" s="154">
        <f>D32*G32</f>
        <v>0</v>
      </c>
      <c r="I32" s="154">
        <f>F32+H32</f>
        <v>0</v>
      </c>
      <c r="J32" s="149"/>
      <c r="K32" s="149"/>
    </row>
    <row r="33" spans="1:11" ht="12">
      <c r="A33" s="153" t="s">
        <v>178</v>
      </c>
      <c r="B33" s="153" t="s">
        <v>384</v>
      </c>
      <c r="C33" s="153" t="s">
        <v>114</v>
      </c>
      <c r="D33" s="154">
        <v>66</v>
      </c>
      <c r="E33" s="226"/>
      <c r="F33" s="154">
        <f>D33*E33</f>
        <v>0</v>
      </c>
      <c r="G33" s="226"/>
      <c r="H33" s="154">
        <f>D33*G33</f>
        <v>0</v>
      </c>
      <c r="I33" s="154">
        <f>F33+H33</f>
        <v>0</v>
      </c>
      <c r="J33" s="149"/>
      <c r="K33" s="149"/>
    </row>
    <row r="34" spans="1:11" ht="12">
      <c r="A34" s="162" t="s">
        <v>0</v>
      </c>
      <c r="B34" s="162" t="s">
        <v>385</v>
      </c>
      <c r="C34" s="162" t="s">
        <v>0</v>
      </c>
      <c r="D34" s="163"/>
      <c r="E34" s="174"/>
      <c r="F34" s="163"/>
      <c r="G34" s="174"/>
      <c r="H34" s="163"/>
      <c r="I34" s="163"/>
      <c r="J34" s="149"/>
      <c r="K34" s="149"/>
    </row>
    <row r="35" spans="1:11" ht="12">
      <c r="A35" s="153" t="s">
        <v>183</v>
      </c>
      <c r="B35" s="153" t="s">
        <v>386</v>
      </c>
      <c r="C35" s="153" t="s">
        <v>114</v>
      </c>
      <c r="D35" s="154">
        <v>4</v>
      </c>
      <c r="E35" s="226"/>
      <c r="F35" s="154">
        <f>D35*E35</f>
        <v>0</v>
      </c>
      <c r="G35" s="226"/>
      <c r="H35" s="154">
        <f>D35*G35</f>
        <v>0</v>
      </c>
      <c r="I35" s="154">
        <f>F35+H35</f>
        <v>0</v>
      </c>
      <c r="J35" s="149"/>
      <c r="K35" s="149"/>
    </row>
    <row r="36" spans="1:11" ht="12">
      <c r="A36" s="162" t="s">
        <v>0</v>
      </c>
      <c r="B36" s="162" t="s">
        <v>387</v>
      </c>
      <c r="C36" s="162" t="s">
        <v>0</v>
      </c>
      <c r="D36" s="163"/>
      <c r="E36" s="174"/>
      <c r="F36" s="163"/>
      <c r="G36" s="174"/>
      <c r="H36" s="163"/>
      <c r="I36" s="163"/>
      <c r="J36" s="149"/>
      <c r="K36" s="149"/>
    </row>
    <row r="37" spans="1:11" ht="12">
      <c r="A37" s="153" t="s">
        <v>189</v>
      </c>
      <c r="B37" s="153" t="s">
        <v>388</v>
      </c>
      <c r="C37" s="153" t="s">
        <v>114</v>
      </c>
      <c r="D37" s="154">
        <v>4</v>
      </c>
      <c r="E37" s="226"/>
      <c r="F37" s="154">
        <f>D37*E37</f>
        <v>0</v>
      </c>
      <c r="G37" s="226"/>
      <c r="H37" s="154">
        <f>D37*G37</f>
        <v>0</v>
      </c>
      <c r="I37" s="154">
        <f>F37+H37</f>
        <v>0</v>
      </c>
      <c r="J37" s="149"/>
      <c r="K37" s="149"/>
    </row>
    <row r="38" spans="1:11" ht="12">
      <c r="A38" s="153" t="s">
        <v>6</v>
      </c>
      <c r="B38" s="153" t="s">
        <v>389</v>
      </c>
      <c r="C38" s="153" t="s">
        <v>362</v>
      </c>
      <c r="D38" s="154">
        <v>4</v>
      </c>
      <c r="E38" s="226"/>
      <c r="F38" s="154">
        <f>D38*E38</f>
        <v>0</v>
      </c>
      <c r="G38" s="226"/>
      <c r="H38" s="154">
        <f>D38*G38</f>
        <v>0</v>
      </c>
      <c r="I38" s="154">
        <f>F38+H38</f>
        <v>0</v>
      </c>
      <c r="J38" s="149"/>
      <c r="K38" s="149"/>
    </row>
    <row r="39" spans="1:11" ht="12">
      <c r="A39" s="162" t="s">
        <v>0</v>
      </c>
      <c r="B39" s="162" t="s">
        <v>390</v>
      </c>
      <c r="C39" s="162" t="s">
        <v>0</v>
      </c>
      <c r="D39" s="163"/>
      <c r="E39" s="174"/>
      <c r="F39" s="163"/>
      <c r="G39" s="174"/>
      <c r="H39" s="163"/>
      <c r="I39" s="163"/>
      <c r="J39" s="149"/>
      <c r="K39" s="149"/>
    </row>
    <row r="40" spans="1:11" ht="12">
      <c r="A40" s="153" t="s">
        <v>201</v>
      </c>
      <c r="B40" s="153" t="s">
        <v>391</v>
      </c>
      <c r="C40" s="153" t="s">
        <v>362</v>
      </c>
      <c r="D40" s="154">
        <v>124</v>
      </c>
      <c r="E40" s="226"/>
      <c r="F40" s="154">
        <f>D40*E40</f>
        <v>0</v>
      </c>
      <c r="G40" s="226"/>
      <c r="H40" s="154">
        <f>D40*G40</f>
        <v>0</v>
      </c>
      <c r="I40" s="154">
        <f>F40+H40</f>
        <v>0</v>
      </c>
      <c r="J40" s="149"/>
      <c r="K40" s="149"/>
    </row>
    <row r="41" spans="1:11" ht="12">
      <c r="A41" s="153" t="s">
        <v>206</v>
      </c>
      <c r="B41" s="153" t="s">
        <v>392</v>
      </c>
      <c r="C41" s="153" t="s">
        <v>362</v>
      </c>
      <c r="D41" s="154">
        <v>124</v>
      </c>
      <c r="E41" s="226"/>
      <c r="F41" s="154">
        <f>D41*E41</f>
        <v>0</v>
      </c>
      <c r="G41" s="226"/>
      <c r="H41" s="154">
        <f>D41*G41</f>
        <v>0</v>
      </c>
      <c r="I41" s="154">
        <f>F41+H41</f>
        <v>0</v>
      </c>
      <c r="J41" s="149"/>
      <c r="K41" s="149"/>
    </row>
    <row r="42" spans="1:11" ht="12">
      <c r="A42" s="153" t="s">
        <v>210</v>
      </c>
      <c r="B42" s="153" t="s">
        <v>393</v>
      </c>
      <c r="C42" s="153" t="s">
        <v>362</v>
      </c>
      <c r="D42" s="154">
        <v>26</v>
      </c>
      <c r="E42" s="226"/>
      <c r="F42" s="154">
        <f>D42*E42</f>
        <v>0</v>
      </c>
      <c r="G42" s="226"/>
      <c r="H42" s="154">
        <f>D42*G42</f>
        <v>0</v>
      </c>
      <c r="I42" s="154">
        <f>F42+H42</f>
        <v>0</v>
      </c>
      <c r="J42" s="149"/>
      <c r="K42" s="149"/>
    </row>
    <row r="43" spans="1:11" ht="12">
      <c r="A43" s="153" t="s">
        <v>216</v>
      </c>
      <c r="B43" s="153" t="s">
        <v>394</v>
      </c>
      <c r="C43" s="153" t="s">
        <v>362</v>
      </c>
      <c r="D43" s="154">
        <v>18</v>
      </c>
      <c r="E43" s="226"/>
      <c r="F43" s="154">
        <f>D43*E43</f>
        <v>0</v>
      </c>
      <c r="G43" s="226"/>
      <c r="H43" s="154">
        <f>D43*G43</f>
        <v>0</v>
      </c>
      <c r="I43" s="154">
        <f>F43+H43</f>
        <v>0</v>
      </c>
      <c r="J43" s="149"/>
      <c r="K43" s="149"/>
    </row>
    <row r="44" spans="1:11" ht="12">
      <c r="A44" s="162" t="s">
        <v>0</v>
      </c>
      <c r="B44" s="162" t="s">
        <v>395</v>
      </c>
      <c r="C44" s="162" t="s">
        <v>0</v>
      </c>
      <c r="D44" s="163"/>
      <c r="E44" s="174"/>
      <c r="F44" s="163"/>
      <c r="G44" s="174"/>
      <c r="H44" s="163"/>
      <c r="I44" s="163"/>
      <c r="J44" s="149"/>
      <c r="K44" s="149"/>
    </row>
    <row r="45" spans="1:11" ht="12">
      <c r="A45" s="153" t="s">
        <v>220</v>
      </c>
      <c r="B45" s="153" t="s">
        <v>396</v>
      </c>
      <c r="C45" s="153" t="s">
        <v>362</v>
      </c>
      <c r="D45" s="154">
        <v>5</v>
      </c>
      <c r="E45" s="226"/>
      <c r="F45" s="154">
        <f>D45*E45</f>
        <v>0</v>
      </c>
      <c r="G45" s="226"/>
      <c r="H45" s="154">
        <f>D45*G45</f>
        <v>0</v>
      </c>
      <c r="I45" s="154">
        <f>F45+H45</f>
        <v>0</v>
      </c>
      <c r="J45" s="149"/>
      <c r="K45" s="149"/>
    </row>
    <row r="46" spans="1:11" ht="12">
      <c r="A46" s="153" t="s">
        <v>224</v>
      </c>
      <c r="B46" s="153" t="s">
        <v>397</v>
      </c>
      <c r="C46" s="153" t="s">
        <v>362</v>
      </c>
      <c r="D46" s="154">
        <v>4</v>
      </c>
      <c r="E46" s="226"/>
      <c r="F46" s="154">
        <f>D46*E46</f>
        <v>0</v>
      </c>
      <c r="G46" s="226"/>
      <c r="H46" s="154">
        <f>D46*G46</f>
        <v>0</v>
      </c>
      <c r="I46" s="154">
        <f>F46+H46</f>
        <v>0</v>
      </c>
      <c r="J46" s="149"/>
      <c r="K46" s="149"/>
    </row>
    <row r="47" spans="1:11" ht="12">
      <c r="A47" s="153" t="s">
        <v>228</v>
      </c>
      <c r="B47" s="153" t="s">
        <v>398</v>
      </c>
      <c r="C47" s="153" t="s">
        <v>362</v>
      </c>
      <c r="D47" s="154">
        <v>2</v>
      </c>
      <c r="E47" s="226"/>
      <c r="F47" s="154">
        <f>D47*E47</f>
        <v>0</v>
      </c>
      <c r="G47" s="226"/>
      <c r="H47" s="154">
        <f>D47*G47</f>
        <v>0</v>
      </c>
      <c r="I47" s="154">
        <f>F47+H47</f>
        <v>0</v>
      </c>
      <c r="J47" s="149"/>
      <c r="K47" s="149"/>
    </row>
    <row r="48" spans="1:11" ht="12">
      <c r="A48" s="162" t="s">
        <v>0</v>
      </c>
      <c r="B48" s="162" t="s">
        <v>399</v>
      </c>
      <c r="C48" s="162" t="s">
        <v>0</v>
      </c>
      <c r="D48" s="163"/>
      <c r="E48" s="174"/>
      <c r="F48" s="163"/>
      <c r="G48" s="174"/>
      <c r="H48" s="163"/>
      <c r="I48" s="163"/>
      <c r="J48" s="149"/>
      <c r="K48" s="149"/>
    </row>
    <row r="49" spans="1:11" ht="12">
      <c r="A49" s="153" t="s">
        <v>234</v>
      </c>
      <c r="B49" s="153" t="s">
        <v>400</v>
      </c>
      <c r="C49" s="153" t="s">
        <v>362</v>
      </c>
      <c r="D49" s="154">
        <v>1</v>
      </c>
      <c r="E49" s="226"/>
      <c r="F49" s="154">
        <f>D49*E49</f>
        <v>0</v>
      </c>
      <c r="G49" s="226"/>
      <c r="H49" s="154">
        <f>D49*G49</f>
        <v>0</v>
      </c>
      <c r="I49" s="154">
        <f>F49+H49</f>
        <v>0</v>
      </c>
      <c r="J49" s="149"/>
      <c r="K49" s="149"/>
    </row>
    <row r="50" spans="1:11" ht="12">
      <c r="A50" s="153" t="s">
        <v>238</v>
      </c>
      <c r="B50" s="153" t="s">
        <v>401</v>
      </c>
      <c r="C50" s="153" t="s">
        <v>362</v>
      </c>
      <c r="D50" s="154">
        <v>1</v>
      </c>
      <c r="E50" s="226"/>
      <c r="F50" s="154">
        <f>D50*E50</f>
        <v>0</v>
      </c>
      <c r="G50" s="226"/>
      <c r="H50" s="154">
        <f>D50*G50</f>
        <v>0</v>
      </c>
      <c r="I50" s="154">
        <f>F50+H50</f>
        <v>0</v>
      </c>
      <c r="J50" s="149"/>
      <c r="K50" s="149"/>
    </row>
    <row r="51" spans="1:11" ht="12">
      <c r="A51" s="162" t="s">
        <v>0</v>
      </c>
      <c r="B51" s="162" t="s">
        <v>402</v>
      </c>
      <c r="C51" s="162" t="s">
        <v>0</v>
      </c>
      <c r="D51" s="163"/>
      <c r="E51" s="174"/>
      <c r="F51" s="163"/>
      <c r="G51" s="174"/>
      <c r="H51" s="163"/>
      <c r="I51" s="163"/>
      <c r="J51" s="149"/>
      <c r="K51" s="149"/>
    </row>
    <row r="52" spans="1:11" ht="12">
      <c r="A52" s="153" t="s">
        <v>244</v>
      </c>
      <c r="B52" s="153" t="s">
        <v>403</v>
      </c>
      <c r="C52" s="153" t="s">
        <v>362</v>
      </c>
      <c r="D52" s="154">
        <v>1</v>
      </c>
      <c r="E52" s="226"/>
      <c r="F52" s="154">
        <f>D52*E52</f>
        <v>0</v>
      </c>
      <c r="G52" s="226"/>
      <c r="H52" s="154">
        <f>D52*G52</f>
        <v>0</v>
      </c>
      <c r="I52" s="154">
        <f>F52+H52</f>
        <v>0</v>
      </c>
      <c r="J52" s="149"/>
      <c r="K52" s="149"/>
    </row>
    <row r="53" spans="1:11" ht="12">
      <c r="A53" s="153" t="s">
        <v>248</v>
      </c>
      <c r="B53" s="153" t="s">
        <v>404</v>
      </c>
      <c r="C53" s="153" t="s">
        <v>362</v>
      </c>
      <c r="D53" s="154">
        <v>1</v>
      </c>
      <c r="E53" s="226"/>
      <c r="F53" s="154">
        <f>D53*E53</f>
        <v>0</v>
      </c>
      <c r="G53" s="226"/>
      <c r="H53" s="154">
        <f>D53*G53</f>
        <v>0</v>
      </c>
      <c r="I53" s="154">
        <f>F53+H53</f>
        <v>0</v>
      </c>
      <c r="J53" s="149"/>
      <c r="K53" s="149"/>
    </row>
    <row r="54" spans="1:11" ht="12">
      <c r="A54" s="162" t="s">
        <v>0</v>
      </c>
      <c r="B54" s="162" t="s">
        <v>405</v>
      </c>
      <c r="C54" s="162" t="s">
        <v>0</v>
      </c>
      <c r="D54" s="163"/>
      <c r="E54" s="174"/>
      <c r="F54" s="163"/>
      <c r="G54" s="174"/>
      <c r="H54" s="163"/>
      <c r="I54" s="163"/>
      <c r="J54" s="149"/>
      <c r="K54" s="149"/>
    </row>
    <row r="55" spans="1:11" ht="12">
      <c r="A55" s="153" t="s">
        <v>252</v>
      </c>
      <c r="B55" s="153" t="s">
        <v>406</v>
      </c>
      <c r="C55" s="153" t="s">
        <v>362</v>
      </c>
      <c r="D55" s="154">
        <v>5</v>
      </c>
      <c r="E55" s="226"/>
      <c r="F55" s="154">
        <f>D55*E55</f>
        <v>0</v>
      </c>
      <c r="G55" s="226"/>
      <c r="H55" s="154">
        <f>D55*G55</f>
        <v>0</v>
      </c>
      <c r="I55" s="154">
        <f>F55+H55</f>
        <v>0</v>
      </c>
      <c r="J55" s="149"/>
      <c r="K55" s="149"/>
    </row>
    <row r="56" spans="1:11" ht="12">
      <c r="A56" s="153" t="s">
        <v>256</v>
      </c>
      <c r="B56" s="153" t="s">
        <v>407</v>
      </c>
      <c r="C56" s="153" t="s">
        <v>362</v>
      </c>
      <c r="D56" s="154">
        <v>20</v>
      </c>
      <c r="E56" s="226"/>
      <c r="F56" s="154">
        <f>D56*E56</f>
        <v>0</v>
      </c>
      <c r="G56" s="226"/>
      <c r="H56" s="154">
        <f>D56*G56</f>
        <v>0</v>
      </c>
      <c r="I56" s="154">
        <f>F56+H56</f>
        <v>0</v>
      </c>
      <c r="J56" s="149"/>
      <c r="K56" s="149"/>
    </row>
    <row r="57" spans="1:11" ht="12">
      <c r="A57" s="162" t="s">
        <v>0</v>
      </c>
      <c r="B57" s="162" t="s">
        <v>408</v>
      </c>
      <c r="C57" s="162" t="s">
        <v>0</v>
      </c>
      <c r="D57" s="163"/>
      <c r="E57" s="174"/>
      <c r="F57" s="163"/>
      <c r="G57" s="174"/>
      <c r="H57" s="163"/>
      <c r="I57" s="163"/>
      <c r="J57" s="149"/>
      <c r="K57" s="149"/>
    </row>
    <row r="58" spans="1:11" ht="12">
      <c r="A58" s="153" t="s">
        <v>261</v>
      </c>
      <c r="B58" s="153" t="s">
        <v>409</v>
      </c>
      <c r="C58" s="153" t="s">
        <v>362</v>
      </c>
      <c r="D58" s="154">
        <v>12</v>
      </c>
      <c r="E58" s="226"/>
      <c r="F58" s="154">
        <f>D58*E58</f>
        <v>0</v>
      </c>
      <c r="G58" s="226"/>
      <c r="H58" s="154">
        <f>D58*G58</f>
        <v>0</v>
      </c>
      <c r="I58" s="154">
        <f>F58+H58</f>
        <v>0</v>
      </c>
      <c r="J58" s="149"/>
      <c r="K58" s="149"/>
    </row>
    <row r="59" spans="1:11" ht="12">
      <c r="A59" s="162" t="s">
        <v>0</v>
      </c>
      <c r="B59" s="162" t="s">
        <v>410</v>
      </c>
      <c r="C59" s="162" t="s">
        <v>0</v>
      </c>
      <c r="D59" s="163"/>
      <c r="E59" s="174"/>
      <c r="F59" s="163"/>
      <c r="G59" s="174"/>
      <c r="H59" s="163"/>
      <c r="I59" s="163"/>
      <c r="J59" s="149"/>
      <c r="K59" s="149"/>
    </row>
    <row r="60" spans="1:11" ht="12">
      <c r="A60" s="153" t="s">
        <v>268</v>
      </c>
      <c r="B60" s="153" t="s">
        <v>411</v>
      </c>
      <c r="C60" s="153" t="s">
        <v>362</v>
      </c>
      <c r="D60" s="154">
        <v>1</v>
      </c>
      <c r="E60" s="226"/>
      <c r="F60" s="154">
        <f>D60*E60</f>
        <v>0</v>
      </c>
      <c r="G60" s="226"/>
      <c r="H60" s="154">
        <f>D60*G60</f>
        <v>0</v>
      </c>
      <c r="I60" s="154">
        <f>F60+H60</f>
        <v>0</v>
      </c>
      <c r="J60" s="149"/>
      <c r="K60" s="149"/>
    </row>
    <row r="61" spans="1:11" ht="12">
      <c r="A61" s="153" t="s">
        <v>274</v>
      </c>
      <c r="B61" s="153" t="s">
        <v>412</v>
      </c>
      <c r="C61" s="153" t="s">
        <v>362</v>
      </c>
      <c r="D61" s="154">
        <v>7</v>
      </c>
      <c r="E61" s="226"/>
      <c r="F61" s="154">
        <f>D61*E61</f>
        <v>0</v>
      </c>
      <c r="G61" s="226"/>
      <c r="H61" s="154">
        <f>D61*G61</f>
        <v>0</v>
      </c>
      <c r="I61" s="154">
        <f>F61+H61</f>
        <v>0</v>
      </c>
      <c r="J61" s="149"/>
      <c r="K61" s="149"/>
    </row>
    <row r="62" spans="1:11" ht="12">
      <c r="A62" s="162" t="s">
        <v>0</v>
      </c>
      <c r="B62" s="162" t="s">
        <v>413</v>
      </c>
      <c r="C62" s="162" t="s">
        <v>0</v>
      </c>
      <c r="D62" s="163"/>
      <c r="E62" s="174"/>
      <c r="F62" s="163"/>
      <c r="G62" s="174"/>
      <c r="H62" s="163"/>
      <c r="I62" s="163"/>
      <c r="J62" s="149"/>
      <c r="K62" s="149"/>
    </row>
    <row r="63" spans="1:11" ht="12">
      <c r="A63" s="153" t="s">
        <v>278</v>
      </c>
      <c r="B63" s="153" t="s">
        <v>409</v>
      </c>
      <c r="C63" s="153" t="s">
        <v>362</v>
      </c>
      <c r="D63" s="154">
        <v>5</v>
      </c>
      <c r="E63" s="226"/>
      <c r="F63" s="154">
        <f>D63*E63</f>
        <v>0</v>
      </c>
      <c r="G63" s="226"/>
      <c r="H63" s="154">
        <f>D63*G63</f>
        <v>0</v>
      </c>
      <c r="I63" s="154">
        <f>F63+H63</f>
        <v>0</v>
      </c>
      <c r="J63" s="149"/>
      <c r="K63" s="149"/>
    </row>
    <row r="64" spans="1:11" ht="12">
      <c r="A64" s="162" t="s">
        <v>0</v>
      </c>
      <c r="B64" s="162" t="s">
        <v>414</v>
      </c>
      <c r="C64" s="162" t="s">
        <v>0</v>
      </c>
      <c r="D64" s="163"/>
      <c r="E64" s="174"/>
      <c r="F64" s="163"/>
      <c r="G64" s="174"/>
      <c r="H64" s="163"/>
      <c r="I64" s="163"/>
      <c r="J64" s="149"/>
      <c r="K64" s="149"/>
    </row>
    <row r="65" spans="1:11" ht="12">
      <c r="A65" s="153" t="s">
        <v>284</v>
      </c>
      <c r="B65" s="153" t="s">
        <v>415</v>
      </c>
      <c r="C65" s="153" t="s">
        <v>362</v>
      </c>
      <c r="D65" s="154">
        <v>2</v>
      </c>
      <c r="E65" s="226"/>
      <c r="F65" s="154">
        <f>D65*E65</f>
        <v>0</v>
      </c>
      <c r="G65" s="226"/>
      <c r="H65" s="154">
        <f>D65*G65</f>
        <v>0</v>
      </c>
      <c r="I65" s="154">
        <f>F65+H65</f>
        <v>0</v>
      </c>
      <c r="J65" s="149"/>
      <c r="K65" s="149"/>
    </row>
    <row r="66" spans="1:11" ht="12">
      <c r="A66" s="153" t="s">
        <v>291</v>
      </c>
      <c r="B66" s="153" t="s">
        <v>416</v>
      </c>
      <c r="C66" s="153" t="s">
        <v>362</v>
      </c>
      <c r="D66" s="154">
        <v>1</v>
      </c>
      <c r="E66" s="226"/>
      <c r="F66" s="154">
        <f>D66*E66</f>
        <v>0</v>
      </c>
      <c r="G66" s="226"/>
      <c r="H66" s="154">
        <f>D66*G66</f>
        <v>0</v>
      </c>
      <c r="I66" s="154">
        <f>F66+H66</f>
        <v>0</v>
      </c>
      <c r="J66" s="149"/>
      <c r="K66" s="149"/>
    </row>
    <row r="67" spans="1:11" ht="12">
      <c r="A67" s="162" t="s">
        <v>0</v>
      </c>
      <c r="B67" s="162" t="s">
        <v>417</v>
      </c>
      <c r="C67" s="162" t="s">
        <v>0</v>
      </c>
      <c r="D67" s="163"/>
      <c r="E67" s="174"/>
      <c r="F67" s="163"/>
      <c r="G67" s="174"/>
      <c r="H67" s="163"/>
      <c r="I67" s="163"/>
      <c r="J67" s="149"/>
      <c r="K67" s="149"/>
    </row>
    <row r="68" spans="1:11" ht="12">
      <c r="A68" s="153" t="s">
        <v>296</v>
      </c>
      <c r="B68" s="153" t="s">
        <v>418</v>
      </c>
      <c r="C68" s="153" t="s">
        <v>362</v>
      </c>
      <c r="D68" s="154">
        <v>11</v>
      </c>
      <c r="E68" s="226"/>
      <c r="F68" s="154">
        <f aca="true" t="shared" si="3" ref="F68:F73">D68*E68</f>
        <v>0</v>
      </c>
      <c r="G68" s="226"/>
      <c r="H68" s="154">
        <f aca="true" t="shared" si="4" ref="H68:H73">D68*G68</f>
        <v>0</v>
      </c>
      <c r="I68" s="154">
        <f aca="true" t="shared" si="5" ref="I68:I73">F68+H68</f>
        <v>0</v>
      </c>
      <c r="J68" s="149"/>
      <c r="K68" s="149"/>
    </row>
    <row r="69" spans="1:11" ht="12">
      <c r="A69" s="153" t="s">
        <v>301</v>
      </c>
      <c r="B69" s="153" t="s">
        <v>419</v>
      </c>
      <c r="C69" s="153" t="s">
        <v>362</v>
      </c>
      <c r="D69" s="154">
        <v>2</v>
      </c>
      <c r="E69" s="226"/>
      <c r="F69" s="154">
        <f t="shared" si="3"/>
        <v>0</v>
      </c>
      <c r="G69" s="226"/>
      <c r="H69" s="154">
        <f t="shared" si="4"/>
        <v>0</v>
      </c>
      <c r="I69" s="154">
        <f t="shared" si="5"/>
        <v>0</v>
      </c>
      <c r="J69" s="149"/>
      <c r="K69" s="149"/>
    </row>
    <row r="70" spans="1:11" ht="12">
      <c r="A70" s="153" t="s">
        <v>307</v>
      </c>
      <c r="B70" s="153" t="s">
        <v>420</v>
      </c>
      <c r="C70" s="153" t="s">
        <v>362</v>
      </c>
      <c r="D70" s="154">
        <v>2</v>
      </c>
      <c r="E70" s="226"/>
      <c r="F70" s="154">
        <f t="shared" si="3"/>
        <v>0</v>
      </c>
      <c r="G70" s="226"/>
      <c r="H70" s="154">
        <f t="shared" si="4"/>
        <v>0</v>
      </c>
      <c r="I70" s="154">
        <f t="shared" si="5"/>
        <v>0</v>
      </c>
      <c r="J70" s="149"/>
      <c r="K70" s="149"/>
    </row>
    <row r="71" spans="1:11" ht="12">
      <c r="A71" s="153" t="s">
        <v>421</v>
      </c>
      <c r="B71" s="153" t="s">
        <v>422</v>
      </c>
      <c r="C71" s="153" t="s">
        <v>362</v>
      </c>
      <c r="D71" s="154">
        <v>11</v>
      </c>
      <c r="E71" s="226"/>
      <c r="F71" s="154">
        <f t="shared" si="3"/>
        <v>0</v>
      </c>
      <c r="G71" s="226"/>
      <c r="H71" s="154">
        <f t="shared" si="4"/>
        <v>0</v>
      </c>
      <c r="I71" s="154">
        <f t="shared" si="5"/>
        <v>0</v>
      </c>
      <c r="J71" s="149"/>
      <c r="K71" s="149"/>
    </row>
    <row r="72" spans="1:11" ht="12">
      <c r="A72" s="153" t="s">
        <v>423</v>
      </c>
      <c r="B72" s="153" t="s">
        <v>424</v>
      </c>
      <c r="C72" s="153" t="s">
        <v>362</v>
      </c>
      <c r="D72" s="154">
        <v>4</v>
      </c>
      <c r="E72" s="226"/>
      <c r="F72" s="154">
        <f t="shared" si="3"/>
        <v>0</v>
      </c>
      <c r="G72" s="226"/>
      <c r="H72" s="154">
        <f t="shared" si="4"/>
        <v>0</v>
      </c>
      <c r="I72" s="154">
        <f t="shared" si="5"/>
        <v>0</v>
      </c>
      <c r="J72" s="149"/>
      <c r="K72" s="149"/>
    </row>
    <row r="73" spans="1:11" ht="12">
      <c r="A73" s="153" t="s">
        <v>425</v>
      </c>
      <c r="B73" s="153" t="s">
        <v>426</v>
      </c>
      <c r="C73" s="153" t="s">
        <v>362</v>
      </c>
      <c r="D73" s="154">
        <v>6</v>
      </c>
      <c r="E73" s="226"/>
      <c r="F73" s="154">
        <f t="shared" si="3"/>
        <v>0</v>
      </c>
      <c r="G73" s="226"/>
      <c r="H73" s="154">
        <f t="shared" si="4"/>
        <v>0</v>
      </c>
      <c r="I73" s="154">
        <f t="shared" si="5"/>
        <v>0</v>
      </c>
      <c r="J73" s="149"/>
      <c r="K73" s="149"/>
    </row>
    <row r="74" spans="1:11" ht="12">
      <c r="A74" s="162" t="s">
        <v>0</v>
      </c>
      <c r="B74" s="162" t="s">
        <v>427</v>
      </c>
      <c r="C74" s="162" t="s">
        <v>0</v>
      </c>
      <c r="D74" s="163"/>
      <c r="E74" s="174"/>
      <c r="F74" s="163"/>
      <c r="G74" s="174"/>
      <c r="H74" s="163"/>
      <c r="I74" s="163"/>
      <c r="J74" s="149"/>
      <c r="K74" s="149"/>
    </row>
    <row r="75" spans="1:11" ht="12">
      <c r="A75" s="153" t="s">
        <v>428</v>
      </c>
      <c r="B75" s="153" t="s">
        <v>429</v>
      </c>
      <c r="C75" s="153" t="s">
        <v>362</v>
      </c>
      <c r="D75" s="154">
        <v>5</v>
      </c>
      <c r="E75" s="226"/>
      <c r="F75" s="154">
        <f>D75*E75</f>
        <v>0</v>
      </c>
      <c r="G75" s="226"/>
      <c r="H75" s="154">
        <f>D75*G75</f>
        <v>0</v>
      </c>
      <c r="I75" s="154">
        <f>F75+H75</f>
        <v>0</v>
      </c>
      <c r="J75" s="149"/>
      <c r="K75" s="149"/>
    </row>
    <row r="76" spans="1:11" ht="12">
      <c r="A76" s="153" t="s">
        <v>430</v>
      </c>
      <c r="B76" s="153" t="s">
        <v>431</v>
      </c>
      <c r="C76" s="153" t="s">
        <v>362</v>
      </c>
      <c r="D76" s="154">
        <v>5</v>
      </c>
      <c r="E76" s="226"/>
      <c r="F76" s="154">
        <f>D76*E76</f>
        <v>0</v>
      </c>
      <c r="G76" s="226"/>
      <c r="H76" s="154">
        <f>D76*G76</f>
        <v>0</v>
      </c>
      <c r="I76" s="154">
        <f>F76+H76</f>
        <v>0</v>
      </c>
      <c r="J76" s="149"/>
      <c r="K76" s="149"/>
    </row>
    <row r="77" spans="1:11" ht="12">
      <c r="A77" s="162" t="s">
        <v>0</v>
      </c>
      <c r="B77" s="162" t="s">
        <v>432</v>
      </c>
      <c r="C77" s="162" t="s">
        <v>0</v>
      </c>
      <c r="D77" s="163"/>
      <c r="E77" s="174"/>
      <c r="F77" s="163"/>
      <c r="G77" s="174"/>
      <c r="H77" s="163"/>
      <c r="I77" s="163"/>
      <c r="J77" s="149"/>
      <c r="K77" s="149"/>
    </row>
    <row r="78" spans="1:11" ht="12">
      <c r="A78" s="153" t="s">
        <v>433</v>
      </c>
      <c r="B78" s="153" t="s">
        <v>434</v>
      </c>
      <c r="C78" s="153" t="s">
        <v>362</v>
      </c>
      <c r="D78" s="154">
        <v>5</v>
      </c>
      <c r="E78" s="226"/>
      <c r="F78" s="154">
        <f>D78*E78</f>
        <v>0</v>
      </c>
      <c r="G78" s="226"/>
      <c r="H78" s="154">
        <f>D78*G78</f>
        <v>0</v>
      </c>
      <c r="I78" s="154">
        <f>F78+H78</f>
        <v>0</v>
      </c>
      <c r="J78" s="149"/>
      <c r="K78" s="149"/>
    </row>
    <row r="79" spans="1:11" ht="12">
      <c r="A79" s="153" t="s">
        <v>435</v>
      </c>
      <c r="B79" s="153" t="s">
        <v>436</v>
      </c>
      <c r="C79" s="153" t="s">
        <v>114</v>
      </c>
      <c r="D79" s="154">
        <v>4</v>
      </c>
      <c r="E79" s="226"/>
      <c r="F79" s="154">
        <f>D79*E79</f>
        <v>0</v>
      </c>
      <c r="G79" s="226"/>
      <c r="H79" s="154">
        <f>D79*G79</f>
        <v>0</v>
      </c>
      <c r="I79" s="154">
        <f>F79+H79</f>
        <v>0</v>
      </c>
      <c r="J79" s="149"/>
      <c r="K79" s="149"/>
    </row>
    <row r="80" spans="1:11" ht="12">
      <c r="A80" s="153" t="s">
        <v>437</v>
      </c>
      <c r="B80" s="153" t="s">
        <v>438</v>
      </c>
      <c r="C80" s="153" t="s">
        <v>114</v>
      </c>
      <c r="D80" s="154">
        <v>7</v>
      </c>
      <c r="E80" s="226"/>
      <c r="F80" s="154">
        <f>D80*E80</f>
        <v>0</v>
      </c>
      <c r="G80" s="226"/>
      <c r="H80" s="154">
        <f>D80*G80</f>
        <v>0</v>
      </c>
      <c r="I80" s="154">
        <f>F80+H80</f>
        <v>0</v>
      </c>
      <c r="J80" s="149"/>
      <c r="K80" s="149"/>
    </row>
    <row r="81" spans="1:11" ht="12">
      <c r="A81" s="162" t="s">
        <v>0</v>
      </c>
      <c r="B81" s="162" t="s">
        <v>439</v>
      </c>
      <c r="C81" s="162" t="s">
        <v>0</v>
      </c>
      <c r="D81" s="163"/>
      <c r="E81" s="174"/>
      <c r="F81" s="163"/>
      <c r="G81" s="174"/>
      <c r="H81" s="163"/>
      <c r="I81" s="163"/>
      <c r="J81" s="149"/>
      <c r="K81" s="149"/>
    </row>
    <row r="82" spans="1:11" ht="12">
      <c r="A82" s="153" t="s">
        <v>440</v>
      </c>
      <c r="B82" s="153" t="s">
        <v>441</v>
      </c>
      <c r="C82" s="153" t="s">
        <v>114</v>
      </c>
      <c r="D82" s="154">
        <v>6</v>
      </c>
      <c r="E82" s="226"/>
      <c r="F82" s="154">
        <f>D82*E82</f>
        <v>0</v>
      </c>
      <c r="G82" s="226"/>
      <c r="H82" s="154">
        <f>D82*G82</f>
        <v>0</v>
      </c>
      <c r="I82" s="154">
        <f>F82+H82</f>
        <v>0</v>
      </c>
      <c r="J82" s="149"/>
      <c r="K82" s="149"/>
    </row>
    <row r="83" spans="1:11" ht="12">
      <c r="A83" s="153" t="s">
        <v>442</v>
      </c>
      <c r="B83" s="153" t="s">
        <v>443</v>
      </c>
      <c r="C83" s="153" t="s">
        <v>114</v>
      </c>
      <c r="D83" s="154">
        <v>20</v>
      </c>
      <c r="E83" s="226"/>
      <c r="F83" s="154">
        <f>D83*E83</f>
        <v>0</v>
      </c>
      <c r="G83" s="226"/>
      <c r="H83" s="154">
        <f>D83*G83</f>
        <v>0</v>
      </c>
      <c r="I83" s="154">
        <f>F83+H83</f>
        <v>0</v>
      </c>
      <c r="J83" s="149"/>
      <c r="K83" s="149"/>
    </row>
    <row r="84" spans="1:11" ht="12">
      <c r="A84" s="153" t="s">
        <v>444</v>
      </c>
      <c r="B84" s="153" t="s">
        <v>445</v>
      </c>
      <c r="C84" s="153" t="s">
        <v>114</v>
      </c>
      <c r="D84" s="154">
        <v>260</v>
      </c>
      <c r="E84" s="226"/>
      <c r="F84" s="154">
        <f>D84*E84</f>
        <v>0</v>
      </c>
      <c r="G84" s="226"/>
      <c r="H84" s="154">
        <f>D84*G84</f>
        <v>0</v>
      </c>
      <c r="I84" s="154">
        <f>F84+H84</f>
        <v>0</v>
      </c>
      <c r="J84" s="149"/>
      <c r="K84" s="149"/>
    </row>
    <row r="85" spans="1:11" ht="12">
      <c r="A85" s="162" t="s">
        <v>0</v>
      </c>
      <c r="B85" s="162" t="s">
        <v>446</v>
      </c>
      <c r="C85" s="162" t="s">
        <v>0</v>
      </c>
      <c r="D85" s="163"/>
      <c r="E85" s="174"/>
      <c r="F85" s="163"/>
      <c r="G85" s="174"/>
      <c r="H85" s="163"/>
      <c r="I85" s="163"/>
      <c r="J85" s="149"/>
      <c r="K85" s="149"/>
    </row>
    <row r="86" spans="1:11" ht="12">
      <c r="A86" s="153" t="s">
        <v>447</v>
      </c>
      <c r="B86" s="153" t="s">
        <v>448</v>
      </c>
      <c r="C86" s="153" t="s">
        <v>114</v>
      </c>
      <c r="D86" s="154">
        <v>2</v>
      </c>
      <c r="E86" s="226"/>
      <c r="F86" s="154">
        <f>D86*E86</f>
        <v>0</v>
      </c>
      <c r="G86" s="226"/>
      <c r="H86" s="154">
        <f>D86*G86</f>
        <v>0</v>
      </c>
      <c r="I86" s="154">
        <f>F86+H86</f>
        <v>0</v>
      </c>
      <c r="J86" s="149"/>
      <c r="K86" s="149"/>
    </row>
    <row r="87" spans="1:11" ht="12">
      <c r="A87" s="162" t="s">
        <v>0</v>
      </c>
      <c r="B87" s="162" t="s">
        <v>449</v>
      </c>
      <c r="C87" s="162" t="s">
        <v>0</v>
      </c>
      <c r="D87" s="163"/>
      <c r="E87" s="174"/>
      <c r="F87" s="163"/>
      <c r="G87" s="174"/>
      <c r="H87" s="163"/>
      <c r="I87" s="163"/>
      <c r="J87" s="149"/>
      <c r="K87" s="149"/>
    </row>
    <row r="88" spans="1:11" ht="12">
      <c r="A88" s="153" t="s">
        <v>450</v>
      </c>
      <c r="B88" s="153" t="s">
        <v>451</v>
      </c>
      <c r="C88" s="153" t="s">
        <v>362</v>
      </c>
      <c r="D88" s="154">
        <v>18</v>
      </c>
      <c r="E88" s="226"/>
      <c r="F88" s="154">
        <f>D88*E88</f>
        <v>0</v>
      </c>
      <c r="G88" s="226"/>
      <c r="H88" s="154">
        <f>D88*G88</f>
        <v>0</v>
      </c>
      <c r="I88" s="154">
        <f>F88+H88</f>
        <v>0</v>
      </c>
      <c r="J88" s="149"/>
      <c r="K88" s="149"/>
    </row>
    <row r="89" spans="1:11" ht="12">
      <c r="A89" s="162" t="s">
        <v>0</v>
      </c>
      <c r="B89" s="162" t="s">
        <v>452</v>
      </c>
      <c r="C89" s="162" t="s">
        <v>0</v>
      </c>
      <c r="D89" s="163"/>
      <c r="E89" s="174"/>
      <c r="F89" s="163"/>
      <c r="G89" s="174"/>
      <c r="H89" s="163"/>
      <c r="I89" s="163"/>
      <c r="J89" s="149"/>
      <c r="K89" s="149"/>
    </row>
    <row r="90" spans="1:11" ht="12">
      <c r="A90" s="153" t="s">
        <v>453</v>
      </c>
      <c r="B90" s="153" t="s">
        <v>454</v>
      </c>
      <c r="C90" s="153" t="s">
        <v>362</v>
      </c>
      <c r="D90" s="154">
        <v>4</v>
      </c>
      <c r="E90" s="226"/>
      <c r="F90" s="154">
        <f>D90*E90</f>
        <v>0</v>
      </c>
      <c r="G90" s="226"/>
      <c r="H90" s="154">
        <f>D90*G90</f>
        <v>0</v>
      </c>
      <c r="I90" s="154">
        <f>F90+H90</f>
        <v>0</v>
      </c>
      <c r="J90" s="149"/>
      <c r="K90" s="149"/>
    </row>
    <row r="91" spans="1:11" ht="12">
      <c r="A91" s="162" t="s">
        <v>0</v>
      </c>
      <c r="B91" s="162" t="s">
        <v>455</v>
      </c>
      <c r="C91" s="162" t="s">
        <v>0</v>
      </c>
      <c r="D91" s="163"/>
      <c r="E91" s="174"/>
      <c r="F91" s="163"/>
      <c r="G91" s="174"/>
      <c r="H91" s="163"/>
      <c r="I91" s="163"/>
      <c r="J91" s="149"/>
      <c r="K91" s="149"/>
    </row>
    <row r="92" spans="1:11" ht="12">
      <c r="A92" s="153" t="s">
        <v>456</v>
      </c>
      <c r="B92" s="153" t="s">
        <v>457</v>
      </c>
      <c r="C92" s="153" t="s">
        <v>114</v>
      </c>
      <c r="D92" s="154">
        <v>995</v>
      </c>
      <c r="E92" s="226"/>
      <c r="F92" s="154">
        <f>D92*E92</f>
        <v>0</v>
      </c>
      <c r="G92" s="226"/>
      <c r="H92" s="154">
        <f>D92*G92</f>
        <v>0</v>
      </c>
      <c r="I92" s="154">
        <f aca="true" t="shared" si="6" ref="I92:I99">F92+H92</f>
        <v>0</v>
      </c>
      <c r="J92" s="149"/>
      <c r="K92" s="149"/>
    </row>
    <row r="93" spans="1:11" ht="12">
      <c r="A93" s="153" t="s">
        <v>458</v>
      </c>
      <c r="B93" s="153" t="s">
        <v>459</v>
      </c>
      <c r="C93" s="153" t="s">
        <v>362</v>
      </c>
      <c r="D93" s="154">
        <v>84</v>
      </c>
      <c r="E93" s="226"/>
      <c r="F93" s="154">
        <f>D93*E93</f>
        <v>0</v>
      </c>
      <c r="G93" s="226"/>
      <c r="H93" s="154">
        <f>D93*G93</f>
        <v>0</v>
      </c>
      <c r="I93" s="154">
        <f t="shared" si="6"/>
        <v>0</v>
      </c>
      <c r="J93" s="149"/>
      <c r="K93" s="149"/>
    </row>
    <row r="94" spans="1:11" ht="12">
      <c r="A94" s="153" t="s">
        <v>460</v>
      </c>
      <c r="B94" s="153" t="s">
        <v>461</v>
      </c>
      <c r="C94" s="153" t="s">
        <v>362</v>
      </c>
      <c r="D94" s="154">
        <v>21</v>
      </c>
      <c r="E94" s="226"/>
      <c r="F94" s="154">
        <f>D94*E94</f>
        <v>0</v>
      </c>
      <c r="G94" s="226"/>
      <c r="H94" s="154">
        <f>D94*G94</f>
        <v>0</v>
      </c>
      <c r="I94" s="154">
        <f t="shared" si="6"/>
        <v>0</v>
      </c>
      <c r="J94" s="149"/>
      <c r="K94" s="149"/>
    </row>
    <row r="95" spans="1:11" ht="12">
      <c r="A95" s="153" t="s">
        <v>462</v>
      </c>
      <c r="B95" s="153" t="s">
        <v>463</v>
      </c>
      <c r="C95" s="153" t="s">
        <v>362</v>
      </c>
      <c r="D95" s="154">
        <v>21</v>
      </c>
      <c r="E95" s="226"/>
      <c r="F95" s="154">
        <f>D95*E95</f>
        <v>0</v>
      </c>
      <c r="G95" s="226"/>
      <c r="H95" s="154">
        <f>D95*G95</f>
        <v>0</v>
      </c>
      <c r="I95" s="154">
        <f t="shared" si="6"/>
        <v>0</v>
      </c>
      <c r="J95" s="149"/>
      <c r="K95" s="149"/>
    </row>
    <row r="96" spans="1:11" ht="12">
      <c r="A96" s="162" t="s">
        <v>0</v>
      </c>
      <c r="B96" s="162" t="s">
        <v>464</v>
      </c>
      <c r="C96" s="162" t="s">
        <v>0</v>
      </c>
      <c r="D96" s="163"/>
      <c r="E96" s="174"/>
      <c r="F96" s="163"/>
      <c r="G96" s="174"/>
      <c r="H96" s="163"/>
      <c r="I96" s="163">
        <f t="shared" si="6"/>
        <v>0</v>
      </c>
      <c r="J96" s="149"/>
      <c r="K96" s="149"/>
    </row>
    <row r="97" spans="1:11" ht="12">
      <c r="A97" s="153" t="s">
        <v>465</v>
      </c>
      <c r="B97" s="153" t="s">
        <v>466</v>
      </c>
      <c r="C97" s="153" t="s">
        <v>362</v>
      </c>
      <c r="D97" s="154">
        <v>18</v>
      </c>
      <c r="E97" s="226"/>
      <c r="F97" s="154">
        <f>D97*E97</f>
        <v>0</v>
      </c>
      <c r="G97" s="226"/>
      <c r="H97" s="154">
        <f>D97*G97</f>
        <v>0</v>
      </c>
      <c r="I97" s="154">
        <f t="shared" si="6"/>
        <v>0</v>
      </c>
      <c r="J97" s="149"/>
      <c r="K97" s="149"/>
    </row>
    <row r="98" spans="1:11" ht="12">
      <c r="A98" s="153" t="s">
        <v>467</v>
      </c>
      <c r="B98" s="153" t="s">
        <v>468</v>
      </c>
      <c r="C98" s="153" t="s">
        <v>362</v>
      </c>
      <c r="D98" s="154">
        <v>21</v>
      </c>
      <c r="E98" s="226"/>
      <c r="F98" s="154">
        <f>D98*E98</f>
        <v>0</v>
      </c>
      <c r="G98" s="226"/>
      <c r="H98" s="154">
        <f>D98*G98</f>
        <v>0</v>
      </c>
      <c r="I98" s="154">
        <f t="shared" si="6"/>
        <v>0</v>
      </c>
      <c r="J98" s="149"/>
      <c r="K98" s="149"/>
    </row>
    <row r="99" spans="1:11" ht="12">
      <c r="A99" s="153" t="s">
        <v>469</v>
      </c>
      <c r="B99" s="153" t="s">
        <v>470</v>
      </c>
      <c r="C99" s="153" t="s">
        <v>160</v>
      </c>
      <c r="D99" s="154">
        <v>6</v>
      </c>
      <c r="E99" s="226"/>
      <c r="F99" s="154">
        <f>D99*E99</f>
        <v>0</v>
      </c>
      <c r="G99" s="226"/>
      <c r="H99" s="154">
        <f>D99*G99</f>
        <v>0</v>
      </c>
      <c r="I99" s="154">
        <f t="shared" si="6"/>
        <v>0</v>
      </c>
      <c r="J99" s="149"/>
      <c r="K99" s="149"/>
    </row>
    <row r="100" spans="1:11" ht="12">
      <c r="A100" s="162" t="s">
        <v>0</v>
      </c>
      <c r="B100" s="162" t="s">
        <v>471</v>
      </c>
      <c r="C100" s="162" t="s">
        <v>0</v>
      </c>
      <c r="D100" s="163"/>
      <c r="E100" s="174"/>
      <c r="F100" s="163"/>
      <c r="G100" s="174"/>
      <c r="H100" s="163"/>
      <c r="I100" s="163"/>
      <c r="J100" s="149"/>
      <c r="K100" s="149"/>
    </row>
    <row r="101" spans="1:11" ht="12">
      <c r="A101" s="153" t="s">
        <v>472</v>
      </c>
      <c r="B101" s="153" t="s">
        <v>473</v>
      </c>
      <c r="C101" s="153" t="s">
        <v>362</v>
      </c>
      <c r="D101" s="154">
        <v>1</v>
      </c>
      <c r="E101" s="226"/>
      <c r="F101" s="154">
        <f>D101*E101</f>
        <v>0</v>
      </c>
      <c r="G101" s="226"/>
      <c r="H101" s="154">
        <f>D101*G101</f>
        <v>0</v>
      </c>
      <c r="I101" s="154">
        <f>F101+H101</f>
        <v>0</v>
      </c>
      <c r="J101" s="149"/>
      <c r="K101" s="149"/>
    </row>
    <row r="102" spans="1:11" ht="12">
      <c r="A102" s="153" t="s">
        <v>474</v>
      </c>
      <c r="B102" s="153" t="s">
        <v>475</v>
      </c>
      <c r="C102" s="153" t="s">
        <v>362</v>
      </c>
      <c r="D102" s="154">
        <v>1</v>
      </c>
      <c r="E102" s="226"/>
      <c r="F102" s="154">
        <f>D102*E102</f>
        <v>0</v>
      </c>
      <c r="G102" s="226"/>
      <c r="H102" s="154">
        <f>D102*G102</f>
        <v>0</v>
      </c>
      <c r="I102" s="154">
        <f>F102+H102</f>
        <v>0</v>
      </c>
      <c r="J102" s="149"/>
      <c r="K102" s="149"/>
    </row>
    <row r="103" spans="1:11" ht="12">
      <c r="A103" s="153" t="s">
        <v>476</v>
      </c>
      <c r="B103" s="153" t="s">
        <v>477</v>
      </c>
      <c r="C103" s="153" t="s">
        <v>362</v>
      </c>
      <c r="D103" s="154">
        <v>2</v>
      </c>
      <c r="E103" s="226"/>
      <c r="F103" s="154">
        <f>D103*E103</f>
        <v>0</v>
      </c>
      <c r="G103" s="226"/>
      <c r="H103" s="154">
        <f>D103*G103</f>
        <v>0</v>
      </c>
      <c r="I103" s="154">
        <f>F103+H103</f>
        <v>0</v>
      </c>
      <c r="J103" s="149"/>
      <c r="K103" s="149"/>
    </row>
    <row r="104" spans="1:11" ht="12">
      <c r="A104" s="153" t="s">
        <v>478</v>
      </c>
      <c r="B104" s="153" t="s">
        <v>479</v>
      </c>
      <c r="C104" s="153" t="s">
        <v>160</v>
      </c>
      <c r="D104" s="154">
        <v>8</v>
      </c>
      <c r="E104" s="226"/>
      <c r="F104" s="154">
        <f>D104*E104</f>
        <v>0</v>
      </c>
      <c r="G104" s="226"/>
      <c r="H104" s="154">
        <f>D104*G104</f>
        <v>0</v>
      </c>
      <c r="I104" s="154">
        <f>F104+H104</f>
        <v>0</v>
      </c>
      <c r="J104" s="149"/>
      <c r="K104" s="149"/>
    </row>
    <row r="105" spans="1:11" ht="12">
      <c r="A105" s="162" t="s">
        <v>0</v>
      </c>
      <c r="B105" s="162" t="s">
        <v>480</v>
      </c>
      <c r="C105" s="162" t="s">
        <v>0</v>
      </c>
      <c r="D105" s="163"/>
      <c r="E105" s="174"/>
      <c r="F105" s="163"/>
      <c r="G105" s="174"/>
      <c r="H105" s="163"/>
      <c r="I105" s="163"/>
      <c r="J105" s="149"/>
      <c r="K105" s="149"/>
    </row>
    <row r="106" spans="1:11" ht="12">
      <c r="A106" s="153" t="s">
        <v>481</v>
      </c>
      <c r="B106" s="153" t="s">
        <v>482</v>
      </c>
      <c r="C106" s="153" t="s">
        <v>362</v>
      </c>
      <c r="D106" s="154">
        <v>6</v>
      </c>
      <c r="E106" s="226"/>
      <c r="F106" s="154">
        <f>D106*E106</f>
        <v>0</v>
      </c>
      <c r="G106" s="226"/>
      <c r="H106" s="154">
        <f>D106*G106</f>
        <v>0</v>
      </c>
      <c r="I106" s="154">
        <f>F106+H106</f>
        <v>0</v>
      </c>
      <c r="J106" s="149"/>
      <c r="K106" s="149"/>
    </row>
    <row r="107" spans="1:11" ht="12">
      <c r="A107" s="162" t="s">
        <v>0</v>
      </c>
      <c r="B107" s="162" t="s">
        <v>483</v>
      </c>
      <c r="C107" s="162" t="s">
        <v>0</v>
      </c>
      <c r="D107" s="163"/>
      <c r="E107" s="174"/>
      <c r="F107" s="163"/>
      <c r="G107" s="174"/>
      <c r="H107" s="163"/>
      <c r="I107" s="163"/>
      <c r="J107" s="149"/>
      <c r="K107" s="149"/>
    </row>
    <row r="108" spans="1:11" ht="12">
      <c r="A108" s="153" t="s">
        <v>484</v>
      </c>
      <c r="B108" s="153" t="s">
        <v>485</v>
      </c>
      <c r="C108" s="153" t="s">
        <v>362</v>
      </c>
      <c r="D108" s="154">
        <v>29</v>
      </c>
      <c r="E108" s="226"/>
      <c r="F108" s="154">
        <f>D108*E108</f>
        <v>0</v>
      </c>
      <c r="G108" s="226"/>
      <c r="H108" s="154">
        <f>D108*G108</f>
        <v>0</v>
      </c>
      <c r="I108" s="154">
        <f>F108+H108</f>
        <v>0</v>
      </c>
      <c r="J108" s="149"/>
      <c r="K108" s="149"/>
    </row>
    <row r="109" spans="1:11" ht="12">
      <c r="A109" s="162" t="s">
        <v>0</v>
      </c>
      <c r="B109" s="162" t="s">
        <v>486</v>
      </c>
      <c r="C109" s="162" t="s">
        <v>0</v>
      </c>
      <c r="D109" s="163"/>
      <c r="E109" s="174"/>
      <c r="F109" s="163"/>
      <c r="G109" s="174"/>
      <c r="H109" s="163"/>
      <c r="I109" s="163"/>
      <c r="J109" s="149"/>
      <c r="K109" s="149"/>
    </row>
    <row r="110" spans="1:11" ht="12">
      <c r="A110" s="153" t="s">
        <v>487</v>
      </c>
      <c r="B110" s="153" t="s">
        <v>488</v>
      </c>
      <c r="C110" s="153" t="s">
        <v>160</v>
      </c>
      <c r="D110" s="154">
        <v>8</v>
      </c>
      <c r="E110" s="226"/>
      <c r="F110" s="154">
        <f>D110*E110</f>
        <v>0</v>
      </c>
      <c r="G110" s="226"/>
      <c r="H110" s="154">
        <f>D110*G110</f>
        <v>0</v>
      </c>
      <c r="I110" s="154">
        <f>F110+H110</f>
        <v>0</v>
      </c>
      <c r="J110" s="149"/>
      <c r="K110" s="149"/>
    </row>
    <row r="111" spans="1:11" ht="12">
      <c r="A111" s="162" t="s">
        <v>0</v>
      </c>
      <c r="B111" s="162" t="s">
        <v>489</v>
      </c>
      <c r="C111" s="162" t="s">
        <v>0</v>
      </c>
      <c r="D111" s="163"/>
      <c r="E111" s="174"/>
      <c r="F111" s="163"/>
      <c r="G111" s="174"/>
      <c r="H111" s="163"/>
      <c r="I111" s="163"/>
      <c r="J111" s="149"/>
      <c r="K111" s="149"/>
    </row>
    <row r="112" spans="1:11" ht="12">
      <c r="A112" s="153" t="s">
        <v>490</v>
      </c>
      <c r="B112" s="153" t="s">
        <v>491</v>
      </c>
      <c r="C112" s="153" t="s">
        <v>362</v>
      </c>
      <c r="D112" s="154">
        <v>2</v>
      </c>
      <c r="E112" s="226"/>
      <c r="F112" s="154">
        <f>D112*E112</f>
        <v>0</v>
      </c>
      <c r="G112" s="226"/>
      <c r="H112" s="154">
        <f>D112*G112</f>
        <v>0</v>
      </c>
      <c r="I112" s="154">
        <f>F112+H112</f>
        <v>0</v>
      </c>
      <c r="J112" s="149"/>
      <c r="K112" s="149"/>
    </row>
    <row r="113" spans="1:11" ht="12">
      <c r="A113" s="153" t="s">
        <v>492</v>
      </c>
      <c r="B113" s="153" t="s">
        <v>493</v>
      </c>
      <c r="C113" s="153" t="s">
        <v>362</v>
      </c>
      <c r="D113" s="154">
        <v>4</v>
      </c>
      <c r="E113" s="226"/>
      <c r="F113" s="154">
        <f>D113*E113</f>
        <v>0</v>
      </c>
      <c r="G113" s="226"/>
      <c r="H113" s="154">
        <f>D113*G113</f>
        <v>0</v>
      </c>
      <c r="I113" s="154">
        <f>F113+H113</f>
        <v>0</v>
      </c>
      <c r="J113" s="149"/>
      <c r="K113" s="149"/>
    </row>
    <row r="114" spans="1:11" ht="12">
      <c r="A114" s="162" t="s">
        <v>0</v>
      </c>
      <c r="B114" s="162" t="s">
        <v>494</v>
      </c>
      <c r="C114" s="162" t="s">
        <v>0</v>
      </c>
      <c r="D114" s="163"/>
      <c r="E114" s="174"/>
      <c r="F114" s="163"/>
      <c r="G114" s="174"/>
      <c r="H114" s="163"/>
      <c r="I114" s="163"/>
      <c r="J114" s="149"/>
      <c r="K114" s="149"/>
    </row>
    <row r="115" spans="1:11" ht="12">
      <c r="A115" s="153" t="s">
        <v>495</v>
      </c>
      <c r="B115" s="153" t="s">
        <v>496</v>
      </c>
      <c r="C115" s="153" t="s">
        <v>96</v>
      </c>
      <c r="D115" s="154">
        <v>32</v>
      </c>
      <c r="E115" s="226"/>
      <c r="F115" s="154">
        <f>D115*E115</f>
        <v>0</v>
      </c>
      <c r="G115" s="226"/>
      <c r="H115" s="154">
        <f>D115*G115</f>
        <v>0</v>
      </c>
      <c r="I115" s="154">
        <f>F115+H115</f>
        <v>0</v>
      </c>
      <c r="J115" s="149"/>
      <c r="K115" s="149"/>
    </row>
    <row r="116" spans="1:11" ht="12">
      <c r="A116" s="153" t="s">
        <v>497</v>
      </c>
      <c r="B116" s="153" t="s">
        <v>498</v>
      </c>
      <c r="C116" s="153" t="s">
        <v>160</v>
      </c>
      <c r="D116" s="154">
        <v>1</v>
      </c>
      <c r="E116" s="226"/>
      <c r="F116" s="154">
        <f>D116*E116</f>
        <v>0</v>
      </c>
      <c r="G116" s="226"/>
      <c r="H116" s="154">
        <f>D116*G116</f>
        <v>0</v>
      </c>
      <c r="I116" s="154">
        <f>F116+H116</f>
        <v>0</v>
      </c>
      <c r="J116" s="149"/>
      <c r="K116" s="149"/>
    </row>
    <row r="117" spans="1:11" ht="12">
      <c r="A117" s="162" t="s">
        <v>0</v>
      </c>
      <c r="B117" s="162" t="s">
        <v>499</v>
      </c>
      <c r="C117" s="162" t="s">
        <v>0</v>
      </c>
      <c r="D117" s="163"/>
      <c r="E117" s="174"/>
      <c r="F117" s="163"/>
      <c r="G117" s="174"/>
      <c r="H117" s="163"/>
      <c r="I117" s="163"/>
      <c r="J117" s="149"/>
      <c r="K117" s="149"/>
    </row>
    <row r="118" spans="1:11" ht="12">
      <c r="A118" s="153" t="s">
        <v>500</v>
      </c>
      <c r="B118" s="153" t="s">
        <v>501</v>
      </c>
      <c r="C118" s="153" t="s">
        <v>362</v>
      </c>
      <c r="D118" s="154">
        <v>11</v>
      </c>
      <c r="E118" s="226"/>
      <c r="F118" s="154">
        <f aca="true" t="shared" si="7" ref="F118:F126">D118*E118</f>
        <v>0</v>
      </c>
      <c r="G118" s="226"/>
      <c r="H118" s="154">
        <f aca="true" t="shared" si="8" ref="H118:H126">D118*G118</f>
        <v>0</v>
      </c>
      <c r="I118" s="154">
        <f aca="true" t="shared" si="9" ref="I118:I126">F118+H118</f>
        <v>0</v>
      </c>
      <c r="J118" s="149"/>
      <c r="K118" s="149"/>
    </row>
    <row r="119" spans="1:11" ht="12">
      <c r="A119" s="153" t="s">
        <v>502</v>
      </c>
      <c r="B119" s="153" t="s">
        <v>503</v>
      </c>
      <c r="C119" s="153" t="s">
        <v>362</v>
      </c>
      <c r="D119" s="154">
        <v>1</v>
      </c>
      <c r="E119" s="226"/>
      <c r="F119" s="154">
        <f t="shared" si="7"/>
        <v>0</v>
      </c>
      <c r="G119" s="226"/>
      <c r="H119" s="154">
        <f t="shared" si="8"/>
        <v>0</v>
      </c>
      <c r="I119" s="154">
        <f t="shared" si="9"/>
        <v>0</v>
      </c>
      <c r="J119" s="149"/>
      <c r="K119" s="149"/>
    </row>
    <row r="120" spans="1:11" ht="12">
      <c r="A120" s="153" t="s">
        <v>504</v>
      </c>
      <c r="B120" s="153" t="s">
        <v>505</v>
      </c>
      <c r="C120" s="153" t="s">
        <v>362</v>
      </c>
      <c r="D120" s="154">
        <v>6</v>
      </c>
      <c r="E120" s="226"/>
      <c r="F120" s="154">
        <f t="shared" si="7"/>
        <v>0</v>
      </c>
      <c r="G120" s="226"/>
      <c r="H120" s="154">
        <f t="shared" si="8"/>
        <v>0</v>
      </c>
      <c r="I120" s="154">
        <f t="shared" si="9"/>
        <v>0</v>
      </c>
      <c r="J120" s="149"/>
      <c r="K120" s="149"/>
    </row>
    <row r="121" spans="1:11" ht="12">
      <c r="A121" s="153" t="s">
        <v>506</v>
      </c>
      <c r="B121" s="153" t="s">
        <v>507</v>
      </c>
      <c r="C121" s="153" t="s">
        <v>362</v>
      </c>
      <c r="D121" s="154">
        <v>13</v>
      </c>
      <c r="E121" s="226"/>
      <c r="F121" s="154">
        <f t="shared" si="7"/>
        <v>0</v>
      </c>
      <c r="G121" s="226"/>
      <c r="H121" s="154">
        <f t="shared" si="8"/>
        <v>0</v>
      </c>
      <c r="I121" s="154">
        <f t="shared" si="9"/>
        <v>0</v>
      </c>
      <c r="J121" s="149"/>
      <c r="K121" s="149"/>
    </row>
    <row r="122" spans="1:11" ht="12">
      <c r="A122" s="153" t="s">
        <v>508</v>
      </c>
      <c r="B122" s="153" t="s">
        <v>509</v>
      </c>
      <c r="C122" s="153" t="s">
        <v>362</v>
      </c>
      <c r="D122" s="154">
        <v>13</v>
      </c>
      <c r="E122" s="226"/>
      <c r="F122" s="154">
        <f t="shared" si="7"/>
        <v>0</v>
      </c>
      <c r="G122" s="226"/>
      <c r="H122" s="154">
        <f t="shared" si="8"/>
        <v>0</v>
      </c>
      <c r="I122" s="154">
        <f t="shared" si="9"/>
        <v>0</v>
      </c>
      <c r="J122" s="149"/>
      <c r="K122" s="149"/>
    </row>
    <row r="123" spans="1:11" ht="12">
      <c r="A123" s="153" t="s">
        <v>510</v>
      </c>
      <c r="B123" s="153" t="s">
        <v>511</v>
      </c>
      <c r="C123" s="153" t="s">
        <v>362</v>
      </c>
      <c r="D123" s="154">
        <v>4</v>
      </c>
      <c r="E123" s="226"/>
      <c r="F123" s="154">
        <f t="shared" si="7"/>
        <v>0</v>
      </c>
      <c r="G123" s="226"/>
      <c r="H123" s="154">
        <f t="shared" si="8"/>
        <v>0</v>
      </c>
      <c r="I123" s="154">
        <f t="shared" si="9"/>
        <v>0</v>
      </c>
      <c r="J123" s="149"/>
      <c r="K123" s="149"/>
    </row>
    <row r="124" spans="1:11" ht="12">
      <c r="A124" s="153" t="s">
        <v>512</v>
      </c>
      <c r="B124" s="153" t="s">
        <v>513</v>
      </c>
      <c r="C124" s="153" t="s">
        <v>362</v>
      </c>
      <c r="D124" s="154">
        <v>4</v>
      </c>
      <c r="E124" s="226"/>
      <c r="F124" s="154">
        <f t="shared" si="7"/>
        <v>0</v>
      </c>
      <c r="G124" s="226"/>
      <c r="H124" s="154">
        <f t="shared" si="8"/>
        <v>0</v>
      </c>
      <c r="I124" s="154">
        <f t="shared" si="9"/>
        <v>0</v>
      </c>
      <c r="J124" s="149"/>
      <c r="K124" s="149"/>
    </row>
    <row r="125" spans="1:11" ht="12">
      <c r="A125" s="153" t="s">
        <v>514</v>
      </c>
      <c r="B125" s="153" t="s">
        <v>515</v>
      </c>
      <c r="C125" s="153" t="s">
        <v>362</v>
      </c>
      <c r="D125" s="154">
        <v>8</v>
      </c>
      <c r="E125" s="226"/>
      <c r="F125" s="154">
        <f t="shared" si="7"/>
        <v>0</v>
      </c>
      <c r="G125" s="226"/>
      <c r="H125" s="154">
        <f t="shared" si="8"/>
        <v>0</v>
      </c>
      <c r="I125" s="154">
        <f t="shared" si="9"/>
        <v>0</v>
      </c>
      <c r="J125" s="149"/>
      <c r="K125" s="149"/>
    </row>
    <row r="126" spans="1:11" ht="12">
      <c r="A126" s="153" t="s">
        <v>516</v>
      </c>
      <c r="B126" s="153" t="s">
        <v>517</v>
      </c>
      <c r="C126" s="153" t="s">
        <v>362</v>
      </c>
      <c r="D126" s="154">
        <v>3</v>
      </c>
      <c r="E126" s="226"/>
      <c r="F126" s="154">
        <f t="shared" si="7"/>
        <v>0</v>
      </c>
      <c r="G126" s="226"/>
      <c r="H126" s="154">
        <f t="shared" si="8"/>
        <v>0</v>
      </c>
      <c r="I126" s="154">
        <f t="shared" si="9"/>
        <v>0</v>
      </c>
      <c r="J126" s="149"/>
      <c r="K126" s="149"/>
    </row>
    <row r="127" spans="1:11" ht="12">
      <c r="A127" s="162" t="s">
        <v>0</v>
      </c>
      <c r="B127" s="162" t="s">
        <v>518</v>
      </c>
      <c r="C127" s="162" t="s">
        <v>0</v>
      </c>
      <c r="D127" s="163"/>
      <c r="E127" s="174"/>
      <c r="F127" s="163"/>
      <c r="G127" s="174"/>
      <c r="H127" s="163"/>
      <c r="I127" s="163"/>
      <c r="J127" s="149"/>
      <c r="K127" s="149"/>
    </row>
    <row r="128" spans="1:11" ht="12">
      <c r="A128" s="153" t="s">
        <v>519</v>
      </c>
      <c r="B128" s="153" t="s">
        <v>520</v>
      </c>
      <c r="C128" s="153" t="s">
        <v>362</v>
      </c>
      <c r="D128" s="154">
        <v>9</v>
      </c>
      <c r="E128" s="226"/>
      <c r="F128" s="154">
        <f>D128*E128</f>
        <v>0</v>
      </c>
      <c r="G128" s="226"/>
      <c r="H128" s="154">
        <f>D128*G128</f>
        <v>0</v>
      </c>
      <c r="I128" s="154">
        <f>F128+H128</f>
        <v>0</v>
      </c>
      <c r="J128" s="149"/>
      <c r="K128" s="149"/>
    </row>
    <row r="129" spans="1:11" ht="12">
      <c r="A129" s="153" t="s">
        <v>521</v>
      </c>
      <c r="B129" s="153" t="s">
        <v>522</v>
      </c>
      <c r="C129" s="153" t="s">
        <v>362</v>
      </c>
      <c r="D129" s="154">
        <v>9</v>
      </c>
      <c r="E129" s="226"/>
      <c r="F129" s="154">
        <f>D129*E129</f>
        <v>0</v>
      </c>
      <c r="G129" s="226"/>
      <c r="H129" s="154">
        <f>D129*G129</f>
        <v>0</v>
      </c>
      <c r="I129" s="154">
        <f>F129+H129</f>
        <v>0</v>
      </c>
      <c r="J129" s="149"/>
      <c r="K129" s="149"/>
    </row>
    <row r="130" spans="1:11" ht="12">
      <c r="A130" s="162" t="s">
        <v>0</v>
      </c>
      <c r="B130" s="162" t="s">
        <v>523</v>
      </c>
      <c r="C130" s="162" t="s">
        <v>0</v>
      </c>
      <c r="D130" s="163"/>
      <c r="E130" s="174"/>
      <c r="F130" s="163"/>
      <c r="G130" s="174"/>
      <c r="H130" s="163"/>
      <c r="I130" s="163"/>
      <c r="J130" s="149"/>
      <c r="K130" s="149"/>
    </row>
    <row r="131" spans="1:11" ht="12">
      <c r="A131" s="153" t="s">
        <v>524</v>
      </c>
      <c r="B131" s="153" t="s">
        <v>525</v>
      </c>
      <c r="C131" s="153" t="s">
        <v>160</v>
      </c>
      <c r="D131" s="154">
        <v>10</v>
      </c>
      <c r="E131" s="226"/>
      <c r="F131" s="154">
        <f>D131*E131</f>
        <v>0</v>
      </c>
      <c r="G131" s="226"/>
      <c r="H131" s="154">
        <f>D131*G131</f>
        <v>0</v>
      </c>
      <c r="I131" s="154">
        <f>F131+H131</f>
        <v>0</v>
      </c>
      <c r="J131" s="149"/>
      <c r="K131" s="149"/>
    </row>
    <row r="132" spans="1:11" ht="12">
      <c r="A132" s="153" t="s">
        <v>526</v>
      </c>
      <c r="B132" s="153" t="s">
        <v>527</v>
      </c>
      <c r="C132" s="153" t="s">
        <v>160</v>
      </c>
      <c r="D132" s="154">
        <v>4</v>
      </c>
      <c r="E132" s="226"/>
      <c r="F132" s="154">
        <f>D132*E132</f>
        <v>0</v>
      </c>
      <c r="G132" s="226"/>
      <c r="H132" s="154">
        <f>D132*G132</f>
        <v>0</v>
      </c>
      <c r="I132" s="154">
        <f>F132+H132</f>
        <v>0</v>
      </c>
      <c r="J132" s="149"/>
      <c r="K132" s="149"/>
    </row>
    <row r="133" spans="1:11" ht="12">
      <c r="A133" s="153" t="s">
        <v>528</v>
      </c>
      <c r="B133" s="153" t="s">
        <v>529</v>
      </c>
      <c r="C133" s="153" t="s">
        <v>160</v>
      </c>
      <c r="D133" s="154">
        <v>6</v>
      </c>
      <c r="E133" s="226"/>
      <c r="F133" s="154">
        <f>D133*E133</f>
        <v>0</v>
      </c>
      <c r="G133" s="226"/>
      <c r="H133" s="154">
        <f>D133*G133</f>
        <v>0</v>
      </c>
      <c r="I133" s="154">
        <f>F133+H133</f>
        <v>0</v>
      </c>
      <c r="J133" s="149"/>
      <c r="K133" s="149"/>
    </row>
    <row r="134" spans="1:11" ht="12">
      <c r="A134" s="164" t="s">
        <v>0</v>
      </c>
      <c r="B134" s="164" t="s">
        <v>530</v>
      </c>
      <c r="C134" s="164" t="s">
        <v>0</v>
      </c>
      <c r="D134" s="165"/>
      <c r="E134" s="175"/>
      <c r="F134" s="165"/>
      <c r="G134" s="175"/>
      <c r="H134" s="165"/>
      <c r="I134" s="165"/>
      <c r="J134" s="149"/>
      <c r="K134" s="149"/>
    </row>
    <row r="135" spans="1:11" ht="12">
      <c r="A135" s="153" t="s">
        <v>531</v>
      </c>
      <c r="B135" s="153" t="s">
        <v>532</v>
      </c>
      <c r="C135" s="153" t="s">
        <v>160</v>
      </c>
      <c r="D135" s="154">
        <v>6</v>
      </c>
      <c r="E135" s="226"/>
      <c r="F135" s="154">
        <f>D135*E135</f>
        <v>0</v>
      </c>
      <c r="G135" s="226"/>
      <c r="H135" s="154">
        <f>D135*G135</f>
        <v>0</v>
      </c>
      <c r="I135" s="154">
        <f>F135+H135</f>
        <v>0</v>
      </c>
      <c r="J135" s="149"/>
      <c r="K135" s="149"/>
    </row>
    <row r="136" spans="1:11" ht="12">
      <c r="A136" s="153" t="s">
        <v>533</v>
      </c>
      <c r="B136" s="153" t="s">
        <v>534</v>
      </c>
      <c r="C136" s="153" t="s">
        <v>160</v>
      </c>
      <c r="D136" s="154">
        <v>31</v>
      </c>
      <c r="E136" s="226"/>
      <c r="F136" s="154">
        <f>D136*E136</f>
        <v>0</v>
      </c>
      <c r="G136" s="226"/>
      <c r="H136" s="154">
        <f>D136*G136</f>
        <v>0</v>
      </c>
      <c r="I136" s="154">
        <f>F136+H136</f>
        <v>0</v>
      </c>
      <c r="J136" s="149"/>
      <c r="K136" s="149"/>
    </row>
    <row r="137" spans="1:11" ht="12">
      <c r="A137" s="162" t="s">
        <v>0</v>
      </c>
      <c r="B137" s="162" t="s">
        <v>535</v>
      </c>
      <c r="C137" s="162" t="s">
        <v>0</v>
      </c>
      <c r="D137" s="163"/>
      <c r="E137" s="174"/>
      <c r="F137" s="163"/>
      <c r="G137" s="174"/>
      <c r="H137" s="163"/>
      <c r="I137" s="163"/>
      <c r="J137" s="149"/>
      <c r="K137" s="149"/>
    </row>
    <row r="138" spans="1:11" ht="12">
      <c r="A138" s="153" t="s">
        <v>536</v>
      </c>
      <c r="B138" s="153" t="s">
        <v>537</v>
      </c>
      <c r="C138" s="153" t="s">
        <v>160</v>
      </c>
      <c r="D138" s="154">
        <v>8</v>
      </c>
      <c r="E138" s="226"/>
      <c r="F138" s="154">
        <f>D138*E138</f>
        <v>0</v>
      </c>
      <c r="G138" s="226"/>
      <c r="H138" s="154">
        <f>D138*G138</f>
        <v>0</v>
      </c>
      <c r="I138" s="154">
        <f>F138+H138</f>
        <v>0</v>
      </c>
      <c r="J138" s="149"/>
      <c r="K138" s="149"/>
    </row>
    <row r="139" spans="1:11" ht="12">
      <c r="A139" s="162" t="s">
        <v>0</v>
      </c>
      <c r="B139" s="162" t="s">
        <v>538</v>
      </c>
      <c r="C139" s="162" t="s">
        <v>0</v>
      </c>
      <c r="D139" s="163"/>
      <c r="E139" s="174"/>
      <c r="F139" s="163"/>
      <c r="G139" s="174"/>
      <c r="H139" s="163"/>
      <c r="I139" s="163"/>
      <c r="J139" s="149"/>
      <c r="K139" s="149"/>
    </row>
    <row r="140" spans="1:11" ht="12">
      <c r="A140" s="153" t="s">
        <v>539</v>
      </c>
      <c r="B140" s="153" t="s">
        <v>540</v>
      </c>
      <c r="C140" s="153" t="s">
        <v>160</v>
      </c>
      <c r="D140" s="154">
        <v>8</v>
      </c>
      <c r="E140" s="226"/>
      <c r="F140" s="154">
        <f>D140*E140</f>
        <v>0</v>
      </c>
      <c r="G140" s="226"/>
      <c r="H140" s="154">
        <f>D140*G140</f>
        <v>0</v>
      </c>
      <c r="I140" s="154">
        <f>F140+H140</f>
        <v>0</v>
      </c>
      <c r="J140" s="149"/>
      <c r="K140" s="149"/>
    </row>
    <row r="141" spans="1:11" ht="12">
      <c r="A141" s="162" t="s">
        <v>0</v>
      </c>
      <c r="B141" s="162" t="s">
        <v>541</v>
      </c>
      <c r="C141" s="162" t="s">
        <v>0</v>
      </c>
      <c r="D141" s="163"/>
      <c r="E141" s="163"/>
      <c r="F141" s="163"/>
      <c r="G141" s="163"/>
      <c r="H141" s="163"/>
      <c r="I141" s="163"/>
      <c r="J141" s="149"/>
      <c r="K141" s="149"/>
    </row>
    <row r="142" spans="1:11" ht="12">
      <c r="A142" s="162" t="s">
        <v>0</v>
      </c>
      <c r="B142" s="162" t="s">
        <v>542</v>
      </c>
      <c r="C142" s="162" t="s">
        <v>0</v>
      </c>
      <c r="D142" s="163"/>
      <c r="E142" s="163"/>
      <c r="F142" s="163"/>
      <c r="G142" s="163"/>
      <c r="H142" s="163"/>
      <c r="I142" s="163"/>
      <c r="J142" s="149"/>
      <c r="K142" s="149"/>
    </row>
    <row r="143" spans="1:11" ht="12">
      <c r="A143" s="162" t="s">
        <v>0</v>
      </c>
      <c r="B143" s="162" t="s">
        <v>543</v>
      </c>
      <c r="C143" s="162" t="s">
        <v>0</v>
      </c>
      <c r="D143" s="163"/>
      <c r="E143" s="163"/>
      <c r="F143" s="163"/>
      <c r="G143" s="163"/>
      <c r="H143" s="163"/>
      <c r="I143" s="163"/>
      <c r="J143" s="149"/>
      <c r="K143" s="149"/>
    </row>
    <row r="144" spans="1:11" ht="12">
      <c r="A144" s="153" t="s">
        <v>544</v>
      </c>
      <c r="B144" s="153" t="s">
        <v>545</v>
      </c>
      <c r="C144" s="153" t="s">
        <v>0</v>
      </c>
      <c r="D144" s="154"/>
      <c r="E144" s="154"/>
      <c r="F144" s="154">
        <f>L4+'EL-Parametry'!B33/100*F136+'EL-Parametry'!B33/100*F138+'EL-Parametry'!B33/100*F140</f>
        <v>0</v>
      </c>
      <c r="G144" s="154"/>
      <c r="H144" s="154"/>
      <c r="I144" s="154">
        <f>F144+H144</f>
        <v>0</v>
      </c>
      <c r="J144" s="149"/>
      <c r="K144" s="149"/>
    </row>
    <row r="145" spans="1:11" ht="12">
      <c r="A145" s="151" t="s">
        <v>0</v>
      </c>
      <c r="B145" s="151" t="s">
        <v>546</v>
      </c>
      <c r="C145" s="151" t="s">
        <v>0</v>
      </c>
      <c r="D145" s="152"/>
      <c r="E145" s="152"/>
      <c r="F145" s="152">
        <f>SUM(F24:F144)</f>
        <v>0</v>
      </c>
      <c r="G145" s="152"/>
      <c r="H145" s="152">
        <f>SUM(H24:H144)</f>
        <v>0</v>
      </c>
      <c r="I145" s="152">
        <f>SUM(I24:I144)</f>
        <v>0</v>
      </c>
      <c r="J145" s="149"/>
      <c r="K145" s="149"/>
    </row>
    <row r="146" spans="1:11" ht="12">
      <c r="A146" s="157" t="s">
        <v>0</v>
      </c>
      <c r="B146" s="157" t="s">
        <v>547</v>
      </c>
      <c r="C146" s="157" t="s">
        <v>0</v>
      </c>
      <c r="D146" s="158"/>
      <c r="E146" s="158"/>
      <c r="F146" s="158">
        <f>SUM(F9:F21,F24:F144)</f>
        <v>0</v>
      </c>
      <c r="G146" s="158"/>
      <c r="H146" s="158">
        <f>SUM(H9:H21,H24:H144)</f>
        <v>0</v>
      </c>
      <c r="I146" s="158">
        <f>SUM(I9:I21,I24:I144)</f>
        <v>0</v>
      </c>
      <c r="J146" s="149"/>
      <c r="K146" s="149"/>
    </row>
  </sheetData>
  <sheetProtection algorithmName="SHA-512" hashValue="7wjgl6FChIcV38IwAdObvvd3R+1KD/mfltLNKxE0qG4zq6X/FXBTSmD43SOEV5awYQYw5L5rW92v8Id7i/Atzg==" saltValue="s4coiqE1uueYv4z7v40kDQ==" spinCount="100000" sheet="1" objects="1" scenarios="1" formatCells="0" formatColumns="0" formatRows="0"/>
  <mergeCells count="1">
    <mergeCell ref="E7:I7"/>
  </mergeCells>
  <printOptions/>
  <pageMargins left="0.5511811023622047" right="0.4330708661417323" top="0.52" bottom="0.4330708661417323" header="0.31496062992125984" footer="0.1968503937007874"/>
  <pageSetup fitToHeight="0" horizontalDpi="600" verticalDpi="600" orientation="landscape" paperSize="9" scale="11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workbookViewId="0" topLeftCell="A1">
      <selection activeCell="N8" sqref="N8"/>
    </sheetView>
  </sheetViews>
  <sheetFormatPr defaultColWidth="9.140625" defaultRowHeight="12"/>
  <cols>
    <col min="13" max="13" width="4.8515625" style="0" customWidth="1"/>
    <col min="14" max="14" width="50.7109375" style="0" customWidth="1"/>
  </cols>
  <sheetData>
    <row r="1" ht="23.25">
      <c r="A1" s="185" t="s">
        <v>608</v>
      </c>
    </row>
    <row r="2" ht="23.25">
      <c r="A2" s="185" t="s">
        <v>609</v>
      </c>
    </row>
    <row r="3" ht="14.25">
      <c r="A3" s="186"/>
    </row>
    <row r="4" ht="18">
      <c r="A4" s="187" t="s">
        <v>610</v>
      </c>
    </row>
    <row r="5" ht="15">
      <c r="A5" s="188"/>
    </row>
    <row r="6" spans="1:14" ht="54" customHeight="1">
      <c r="A6" s="261" t="s">
        <v>611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N6" s="189" t="s">
        <v>662</v>
      </c>
    </row>
    <row r="7" ht="15" thickBot="1">
      <c r="A7" s="179"/>
    </row>
    <row r="8" spans="1:14" ht="15.75" thickBot="1">
      <c r="A8" s="180" t="s">
        <v>612</v>
      </c>
      <c r="N8" s="227"/>
    </row>
    <row r="9" ht="14.25">
      <c r="A9" s="179" t="s">
        <v>613</v>
      </c>
    </row>
    <row r="10" ht="14.25">
      <c r="A10" s="179" t="s">
        <v>614</v>
      </c>
    </row>
    <row r="11" ht="14.25">
      <c r="A11" s="179" t="s">
        <v>615</v>
      </c>
    </row>
    <row r="12" ht="14.25">
      <c r="A12" s="179" t="s">
        <v>616</v>
      </c>
    </row>
    <row r="13" ht="14.25">
      <c r="A13" s="179" t="s">
        <v>617</v>
      </c>
    </row>
    <row r="14" ht="14.25">
      <c r="A14" s="179" t="s">
        <v>618</v>
      </c>
    </row>
    <row r="18" ht="15">
      <c r="A18" s="181"/>
    </row>
    <row r="19" ht="15">
      <c r="A19" s="181"/>
    </row>
    <row r="20" ht="15">
      <c r="A20" s="181"/>
    </row>
    <row r="21" ht="15.75" thickBot="1">
      <c r="A21" s="181"/>
    </row>
    <row r="22" spans="1:14" ht="15.75" thickBot="1">
      <c r="A22" s="180" t="s">
        <v>619</v>
      </c>
      <c r="N22" s="227"/>
    </row>
    <row r="23" ht="15">
      <c r="A23" s="181" t="s">
        <v>620</v>
      </c>
    </row>
    <row r="24" ht="15">
      <c r="A24" s="181" t="s">
        <v>621</v>
      </c>
    </row>
    <row r="25" ht="15">
      <c r="A25" s="181" t="s">
        <v>622</v>
      </c>
    </row>
    <row r="26" ht="15">
      <c r="A26" s="181" t="s">
        <v>623</v>
      </c>
    </row>
    <row r="27" ht="15">
      <c r="A27" s="181" t="s">
        <v>624</v>
      </c>
    </row>
    <row r="28" ht="15">
      <c r="A28" s="181" t="s">
        <v>625</v>
      </c>
    </row>
    <row r="29" ht="15">
      <c r="A29" s="181" t="s">
        <v>626</v>
      </c>
    </row>
    <row r="30" ht="15">
      <c r="A30" s="181" t="s">
        <v>627</v>
      </c>
    </row>
    <row r="31" ht="15">
      <c r="A31" s="181" t="s">
        <v>628</v>
      </c>
    </row>
    <row r="32" ht="15">
      <c r="A32" s="181" t="s">
        <v>629</v>
      </c>
    </row>
    <row r="33" ht="15">
      <c r="A33" s="181" t="s">
        <v>630</v>
      </c>
    </row>
    <row r="34" ht="12" thickBot="1"/>
    <row r="35" spans="1:14" ht="15.75" thickBot="1">
      <c r="A35" s="180" t="s">
        <v>631</v>
      </c>
      <c r="N35" s="227"/>
    </row>
    <row r="36" ht="14.25">
      <c r="A36" s="179"/>
    </row>
    <row r="37" spans="1:12" ht="33.75" customHeight="1">
      <c r="A37" s="262" t="s">
        <v>632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</row>
    <row r="38" ht="14.25">
      <c r="A38" s="179" t="s">
        <v>633</v>
      </c>
    </row>
    <row r="39" ht="14.25">
      <c r="A39" s="179" t="s">
        <v>634</v>
      </c>
    </row>
    <row r="40" ht="14.25">
      <c r="A40" s="179" t="s">
        <v>635</v>
      </c>
    </row>
    <row r="41" ht="14.25">
      <c r="A41" s="179" t="s">
        <v>636</v>
      </c>
    </row>
    <row r="43" ht="15.75" thickBot="1">
      <c r="A43" s="183"/>
    </row>
    <row r="44" spans="1:14" ht="16.5" thickBot="1">
      <c r="A44" s="184" t="s">
        <v>637</v>
      </c>
      <c r="N44" s="227"/>
    </row>
    <row r="45" ht="15">
      <c r="A45" s="181" t="s">
        <v>638</v>
      </c>
    </row>
    <row r="46" ht="15">
      <c r="A46" s="181" t="s">
        <v>639</v>
      </c>
    </row>
    <row r="47" ht="15.75">
      <c r="A47" s="181" t="s">
        <v>640</v>
      </c>
    </row>
    <row r="48" ht="15">
      <c r="A48" s="181" t="s">
        <v>641</v>
      </c>
    </row>
    <row r="50" ht="15">
      <c r="A50" s="181"/>
    </row>
    <row r="51" ht="15">
      <c r="A51" s="181"/>
    </row>
    <row r="52" ht="15">
      <c r="A52" s="181"/>
    </row>
    <row r="53" ht="12.75" thickBot="1"/>
    <row r="54" spans="1:14" ht="16.5" thickBot="1">
      <c r="A54" s="182" t="s">
        <v>642</v>
      </c>
      <c r="N54" s="227"/>
    </row>
    <row r="55" ht="14.25">
      <c r="A55" s="179" t="s">
        <v>643</v>
      </c>
    </row>
    <row r="57" ht="14.25">
      <c r="A57" s="179"/>
    </row>
    <row r="58" spans="1:5" ht="14.25">
      <c r="A58" s="179" t="s">
        <v>644</v>
      </c>
      <c r="E58" s="179" t="s">
        <v>645</v>
      </c>
    </row>
    <row r="59" spans="1:5" ht="14.25">
      <c r="A59" s="179" t="s">
        <v>646</v>
      </c>
      <c r="E59" s="179" t="s">
        <v>647</v>
      </c>
    </row>
    <row r="60" spans="1:5" ht="14.25">
      <c r="A60" s="179" t="s">
        <v>648</v>
      </c>
      <c r="E60" s="179" t="s">
        <v>649</v>
      </c>
    </row>
    <row r="61" spans="1:5" ht="14.25">
      <c r="A61" s="179" t="s">
        <v>650</v>
      </c>
      <c r="E61" s="179" t="s">
        <v>651</v>
      </c>
    </row>
    <row r="62" spans="1:5" ht="14.25">
      <c r="A62" s="179" t="s">
        <v>652</v>
      </c>
      <c r="E62" s="179" t="s">
        <v>653</v>
      </c>
    </row>
    <row r="63" spans="1:5" ht="14.25">
      <c r="A63" s="179" t="s">
        <v>654</v>
      </c>
      <c r="E63" s="179" t="s">
        <v>655</v>
      </c>
    </row>
    <row r="64" spans="1:4" ht="14.25">
      <c r="A64" s="179" t="s">
        <v>656</v>
      </c>
      <c r="D64" s="179" t="s">
        <v>657</v>
      </c>
    </row>
    <row r="65" spans="1:5" ht="14.25">
      <c r="A65" s="179" t="s">
        <v>658</v>
      </c>
      <c r="E65" s="179" t="s">
        <v>659</v>
      </c>
    </row>
    <row r="66" ht="14.25">
      <c r="A66" s="179"/>
    </row>
    <row r="67" spans="1:2" ht="14.25">
      <c r="A67" s="179" t="s">
        <v>660</v>
      </c>
      <c r="B67" s="179" t="s">
        <v>661</v>
      </c>
    </row>
    <row r="68" ht="14.25">
      <c r="A68" s="179"/>
    </row>
    <row r="69" ht="14.25">
      <c r="A69" s="179"/>
    </row>
    <row r="71" ht="15">
      <c r="A71" s="183"/>
    </row>
    <row r="72" ht="15">
      <c r="A72" s="183"/>
    </row>
    <row r="73" ht="15">
      <c r="A73" s="183"/>
    </row>
    <row r="74" ht="15">
      <c r="A74" s="183"/>
    </row>
    <row r="75" ht="15">
      <c r="A75" s="183"/>
    </row>
    <row r="76" ht="15">
      <c r="A76" s="183"/>
    </row>
    <row r="77" ht="15">
      <c r="A77" s="183"/>
    </row>
    <row r="78" ht="15">
      <c r="A78" s="183"/>
    </row>
    <row r="79" ht="15">
      <c r="A79" s="183"/>
    </row>
    <row r="80" ht="15">
      <c r="A80" s="183"/>
    </row>
    <row r="81" ht="15">
      <c r="A81" s="183"/>
    </row>
    <row r="82" ht="15">
      <c r="A82" s="183"/>
    </row>
    <row r="83" ht="15">
      <c r="A83" s="183"/>
    </row>
    <row r="84" ht="15">
      <c r="A84" s="183"/>
    </row>
    <row r="85" ht="15">
      <c r="A85" s="183"/>
    </row>
    <row r="86" ht="15">
      <c r="A86" s="183"/>
    </row>
    <row r="87" ht="15">
      <c r="A87" s="183"/>
    </row>
    <row r="88" ht="15">
      <c r="A88" s="183"/>
    </row>
    <row r="89" ht="15">
      <c r="A89" s="183"/>
    </row>
    <row r="90" ht="15">
      <c r="A90" s="183"/>
    </row>
    <row r="91" ht="15">
      <c r="A91" s="183"/>
    </row>
    <row r="92" ht="15">
      <c r="A92" s="183"/>
    </row>
    <row r="93" ht="15">
      <c r="A93" s="183"/>
    </row>
    <row r="95" ht="15">
      <c r="A95" s="183"/>
    </row>
    <row r="96" ht="14.25">
      <c r="A96" s="179"/>
    </row>
    <row r="97" ht="14.25">
      <c r="A97" s="179"/>
    </row>
  </sheetData>
  <sheetProtection algorithmName="SHA-512" hashValue="mu6YHxNJYstr2wQFkFfwo75gY14HE5WvCwIFccwDE45YHb/kzI92KBdkqS02Fvj//C7HwwQWYu5BqCtOXzpPJw==" saltValue="VDyi1AbkeALPyj9AuDnL6w==" spinCount="100000" sheet="1" objects="1" scenarios="1" formatCells="0" formatColumns="0" formatRows="0"/>
  <mergeCells count="2">
    <mergeCell ref="A6:L6"/>
    <mergeCell ref="A37:L37"/>
  </mergeCells>
  <hyperlinks>
    <hyperlink ref="A22" r:id="rId1" display="https://www.hyperelektro.cz/photos/original/solight-vysuvny-blok-zasuvek-3-zasuvky-2x-usb-kruhovy-tvar-nizky-prodluzovaci-privod-1-5m-3-x-1mm2-stribrny.jpg"/>
  </hyperlinks>
  <printOptions/>
  <pageMargins left="0.7" right="0.7" top="0.787401575" bottom="0.787401575" header="0.3" footer="0.3"/>
  <pageSetup fitToHeight="0" fitToWidth="1" horizontalDpi="600" verticalDpi="600" orientation="landscape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DESKTOP-1R0RIJI\PC</dc:creator>
  <cp:keywords/>
  <dc:description/>
  <cp:lastModifiedBy>V. Pijáčková</cp:lastModifiedBy>
  <cp:lastPrinted>2020-02-10T17:15:03Z</cp:lastPrinted>
  <dcterms:created xsi:type="dcterms:W3CDTF">2019-11-27T10:38:33Z</dcterms:created>
  <dcterms:modified xsi:type="dcterms:W3CDTF">2020-02-11T09:24:18Z</dcterms:modified>
  <cp:category/>
  <cp:version/>
  <cp:contentType/>
  <cp:contentStatus/>
</cp:coreProperties>
</file>