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X:\2020\VZMR\Stavební práce\VP_Elektroinstalace Q\A_zahajeni\"/>
    </mc:Choice>
  </mc:AlternateContent>
  <bookViews>
    <workbookView xWindow="0" yWindow="0" windowWidth="28800" windowHeight="13530"/>
  </bookViews>
  <sheets>
    <sheet name="Rekapitulace stavby" sheetId="1" r:id="rId1"/>
    <sheet name="Q04-stavební část" sheetId="2" r:id="rId2"/>
    <sheet name="EL-Parametry" sheetId="3" r:id="rId3"/>
    <sheet name="EL-Rekapitulace" sheetId="4" r:id="rId4"/>
    <sheet name="EL-Rozpočet" sheetId="5" r:id="rId5"/>
    <sheet name="Kniha výrobků" sheetId="6" r:id="rId6"/>
  </sheets>
  <definedNames>
    <definedName name="_xlnm._FilterDatabase" localSheetId="1" hidden="1">'Q04-stavební část'!$C$66:$K$158</definedName>
    <definedName name="_Hlk27227563" localSheetId="5">'Kniha výrobků'!$A$2</definedName>
    <definedName name="_xlnm.Print_Titles" localSheetId="4">'EL-Rozpočet'!$1:$1</definedName>
    <definedName name="_xlnm.Print_Titles" localSheetId="1">'Q04-stavební část'!$66:$66</definedName>
    <definedName name="_xlnm.Print_Titles" localSheetId="0">'Rekapitulace stavby'!$17:$17</definedName>
    <definedName name="_xlnm.Print_Area" localSheetId="2">'EL-Parametry'!$A$1:$B$35</definedName>
    <definedName name="_xlnm.Print_Area" localSheetId="3">'EL-Rekapitulace'!$A$1:$C$31</definedName>
    <definedName name="_xlnm.Print_Area" localSheetId="4">'EL-Rozpočet'!$A$1:$I$208</definedName>
    <definedName name="_xlnm.Print_Area" localSheetId="1">'Q04-stavební část'!$B$3:$L$165</definedName>
    <definedName name="_xlnm.Print_Area" localSheetId="0">'Rekapitulace stavby'!$B$3:$AR$22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160" i="2" l="1"/>
  <c r="J159" i="2"/>
  <c r="H207" i="5" l="1"/>
  <c r="I207" i="5" s="1"/>
  <c r="F207" i="5"/>
  <c r="H205" i="5"/>
  <c r="F205" i="5"/>
  <c r="H203" i="5"/>
  <c r="F203" i="5"/>
  <c r="I203" i="5" s="1"/>
  <c r="H201" i="5"/>
  <c r="I201" i="5" s="1"/>
  <c r="F201" i="5"/>
  <c r="H199" i="5"/>
  <c r="F199" i="5"/>
  <c r="I199" i="5" s="1"/>
  <c r="H198" i="5"/>
  <c r="F198" i="5"/>
  <c r="H196" i="5"/>
  <c r="F196" i="5"/>
  <c r="I196" i="5" s="1"/>
  <c r="H194" i="5"/>
  <c r="F194" i="5"/>
  <c r="H193" i="5"/>
  <c r="F193" i="5"/>
  <c r="I193" i="5" s="1"/>
  <c r="H192" i="5"/>
  <c r="F192" i="5"/>
  <c r="H190" i="5"/>
  <c r="F190" i="5"/>
  <c r="H182" i="5"/>
  <c r="F182" i="5"/>
  <c r="H180" i="5"/>
  <c r="F180" i="5"/>
  <c r="H178" i="5"/>
  <c r="F178" i="5"/>
  <c r="H177" i="5"/>
  <c r="I177" i="5" s="1"/>
  <c r="F177" i="5"/>
  <c r="I175" i="5"/>
  <c r="H175" i="5"/>
  <c r="F175" i="5"/>
  <c r="H174" i="5"/>
  <c r="F174" i="5"/>
  <c r="I174" i="5" s="1"/>
  <c r="H173" i="5"/>
  <c r="I173" i="5" s="1"/>
  <c r="F173" i="5"/>
  <c r="H171" i="5"/>
  <c r="F171" i="5"/>
  <c r="H170" i="5"/>
  <c r="F170" i="5"/>
  <c r="I170" i="5" s="1"/>
  <c r="H169" i="5"/>
  <c r="F169" i="5"/>
  <c r="H168" i="5"/>
  <c r="F168" i="5"/>
  <c r="I168" i="5" s="1"/>
  <c r="H166" i="5"/>
  <c r="I166" i="5" s="1"/>
  <c r="F166" i="5"/>
  <c r="H164" i="5"/>
  <c r="F164" i="5"/>
  <c r="I164" i="5" s="1"/>
  <c r="H163" i="5"/>
  <c r="F163" i="5"/>
  <c r="H162" i="5"/>
  <c r="I162" i="5" s="1"/>
  <c r="F162" i="5"/>
  <c r="H161" i="5"/>
  <c r="F161" i="5"/>
  <c r="I161" i="5" s="1"/>
  <c r="H160" i="5"/>
  <c r="F160" i="5"/>
  <c r="I160" i="5" s="1"/>
  <c r="H158" i="5"/>
  <c r="I158" i="5" s="1"/>
  <c r="F158" i="5"/>
  <c r="H157" i="5"/>
  <c r="F157" i="5"/>
  <c r="I157" i="5" s="1"/>
  <c r="H155" i="5"/>
  <c r="F155" i="5"/>
  <c r="H154" i="5"/>
  <c r="F154" i="5"/>
  <c r="I154" i="5" s="1"/>
  <c r="H153" i="5"/>
  <c r="F153" i="5"/>
  <c r="I153" i="5" s="1"/>
  <c r="H152" i="5"/>
  <c r="F152" i="5"/>
  <c r="I152" i="5" s="1"/>
  <c r="H150" i="5"/>
  <c r="F150" i="5"/>
  <c r="I150" i="5" s="1"/>
  <c r="H149" i="5"/>
  <c r="F149" i="5"/>
  <c r="I149" i="5" s="1"/>
  <c r="H148" i="5"/>
  <c r="I148" i="5" s="1"/>
  <c r="F148" i="5"/>
  <c r="H147" i="5"/>
  <c r="F147" i="5"/>
  <c r="I147" i="5" s="1"/>
  <c r="H145" i="5"/>
  <c r="F145" i="5"/>
  <c r="H143" i="5"/>
  <c r="I143" i="5" s="1"/>
  <c r="F143" i="5"/>
  <c r="H142" i="5"/>
  <c r="F142" i="5"/>
  <c r="I142" i="5" s="1"/>
  <c r="H141" i="5"/>
  <c r="F141" i="5"/>
  <c r="H140" i="5"/>
  <c r="F140" i="5"/>
  <c r="I140" i="5" s="1"/>
  <c r="H138" i="5"/>
  <c r="F138" i="5"/>
  <c r="H137" i="5"/>
  <c r="F137" i="5"/>
  <c r="H136" i="5"/>
  <c r="F136" i="5"/>
  <c r="H135" i="5"/>
  <c r="I135" i="5" s="1"/>
  <c r="F135" i="5"/>
  <c r="I133" i="5"/>
  <c r="H133" i="5"/>
  <c r="F133" i="5"/>
  <c r="H132" i="5"/>
  <c r="F132" i="5"/>
  <c r="I132" i="5" s="1"/>
  <c r="H130" i="5"/>
  <c r="I130" i="5" s="1"/>
  <c r="F130" i="5"/>
  <c r="H129" i="5"/>
  <c r="F129" i="5"/>
  <c r="H128" i="5"/>
  <c r="F128" i="5"/>
  <c r="I128" i="5" s="1"/>
  <c r="H127" i="5"/>
  <c r="F127" i="5"/>
  <c r="H126" i="5"/>
  <c r="F126" i="5"/>
  <c r="I126" i="5" s="1"/>
  <c r="H124" i="5"/>
  <c r="I124" i="5" s="1"/>
  <c r="F124" i="5"/>
  <c r="H123" i="5"/>
  <c r="F123" i="5"/>
  <c r="I123" i="5" s="1"/>
  <c r="H121" i="5"/>
  <c r="F121" i="5"/>
  <c r="H120" i="5"/>
  <c r="I120" i="5" s="1"/>
  <c r="F120" i="5"/>
  <c r="H119" i="5"/>
  <c r="F119" i="5"/>
  <c r="I119" i="5" s="1"/>
  <c r="H117" i="5"/>
  <c r="F117" i="5"/>
  <c r="I117" i="5" s="1"/>
  <c r="H115" i="5"/>
  <c r="I115" i="5" s="1"/>
  <c r="F115" i="5"/>
  <c r="H114" i="5"/>
  <c r="F114" i="5"/>
  <c r="I114" i="5" s="1"/>
  <c r="H112" i="5"/>
  <c r="F112" i="5"/>
  <c r="H111" i="5"/>
  <c r="F111" i="5"/>
  <c r="I111" i="5" s="1"/>
  <c r="H110" i="5"/>
  <c r="F110" i="5"/>
  <c r="I110" i="5" s="1"/>
  <c r="H109" i="5"/>
  <c r="F109" i="5"/>
  <c r="I109" i="5" s="1"/>
  <c r="H108" i="5"/>
  <c r="F108" i="5"/>
  <c r="I108" i="5" s="1"/>
  <c r="H107" i="5"/>
  <c r="F107" i="5"/>
  <c r="I107" i="5" s="1"/>
  <c r="H105" i="5"/>
  <c r="I105" i="5" s="1"/>
  <c r="F105" i="5"/>
  <c r="H104" i="5"/>
  <c r="F104" i="5"/>
  <c r="I104" i="5" s="1"/>
  <c r="H102" i="5"/>
  <c r="F102" i="5"/>
  <c r="H101" i="5"/>
  <c r="I101" i="5" s="1"/>
  <c r="F101" i="5"/>
  <c r="H100" i="5"/>
  <c r="F100" i="5"/>
  <c r="I100" i="5" s="1"/>
  <c r="H98" i="5"/>
  <c r="F98" i="5"/>
  <c r="H97" i="5"/>
  <c r="F97" i="5"/>
  <c r="I97" i="5" s="1"/>
  <c r="H95" i="5"/>
  <c r="F95" i="5"/>
  <c r="H94" i="5"/>
  <c r="F94" i="5"/>
  <c r="H93" i="5"/>
  <c r="F93" i="5"/>
  <c r="H92" i="5"/>
  <c r="I92" i="5" s="1"/>
  <c r="F92" i="5"/>
  <c r="I90" i="5"/>
  <c r="H90" i="5"/>
  <c r="F90" i="5"/>
  <c r="H89" i="5"/>
  <c r="F89" i="5"/>
  <c r="I89" i="5" s="1"/>
  <c r="H88" i="5"/>
  <c r="I88" i="5" s="1"/>
  <c r="F88" i="5"/>
  <c r="H87" i="5"/>
  <c r="F87" i="5"/>
  <c r="H86" i="5"/>
  <c r="F86" i="5"/>
  <c r="I86" i="5" s="1"/>
  <c r="H85" i="5"/>
  <c r="F85" i="5"/>
  <c r="H83" i="5"/>
  <c r="F83" i="5"/>
  <c r="I83" i="5" s="1"/>
  <c r="H82" i="5"/>
  <c r="I82" i="5" s="1"/>
  <c r="F82" i="5"/>
  <c r="H81" i="5"/>
  <c r="F81" i="5"/>
  <c r="I81" i="5" s="1"/>
  <c r="H79" i="5"/>
  <c r="F79" i="5"/>
  <c r="H78" i="5"/>
  <c r="I78" i="5" s="1"/>
  <c r="F78" i="5"/>
  <c r="H77" i="5"/>
  <c r="F77" i="5"/>
  <c r="I77" i="5" s="1"/>
  <c r="H76" i="5"/>
  <c r="F76" i="5"/>
  <c r="I76" i="5" s="1"/>
  <c r="H75" i="5"/>
  <c r="I75" i="5" s="1"/>
  <c r="F75" i="5"/>
  <c r="H74" i="5"/>
  <c r="F74" i="5"/>
  <c r="I74" i="5" s="1"/>
  <c r="H73" i="5"/>
  <c r="F73" i="5"/>
  <c r="H71" i="5"/>
  <c r="F71" i="5"/>
  <c r="I71" i="5" s="1"/>
  <c r="H70" i="5"/>
  <c r="F70" i="5"/>
  <c r="I70" i="5" s="1"/>
  <c r="H68" i="5"/>
  <c r="F68" i="5"/>
  <c r="I68" i="5" s="1"/>
  <c r="H66" i="5"/>
  <c r="F66" i="5"/>
  <c r="I66" i="5" s="1"/>
  <c r="H64" i="5"/>
  <c r="F64" i="5"/>
  <c r="I64" i="5" s="1"/>
  <c r="H63" i="5"/>
  <c r="I63" i="5" s="1"/>
  <c r="F63" i="5"/>
  <c r="H61" i="5"/>
  <c r="F61" i="5"/>
  <c r="I61" i="5" s="1"/>
  <c r="H60" i="5"/>
  <c r="F60" i="5"/>
  <c r="H59" i="5"/>
  <c r="I59" i="5" s="1"/>
  <c r="F59" i="5"/>
  <c r="H57" i="5"/>
  <c r="F57" i="5"/>
  <c r="I57" i="5" s="1"/>
  <c r="H56" i="5"/>
  <c r="F56" i="5"/>
  <c r="H55" i="5"/>
  <c r="F55" i="5"/>
  <c r="I55" i="5" s="1"/>
  <c r="H54" i="5"/>
  <c r="F54" i="5"/>
  <c r="H53" i="5"/>
  <c r="F53" i="5"/>
  <c r="H52" i="5"/>
  <c r="F52" i="5"/>
  <c r="H51" i="5"/>
  <c r="I51" i="5" s="1"/>
  <c r="F51" i="5"/>
  <c r="I50" i="5"/>
  <c r="H50" i="5"/>
  <c r="F50" i="5"/>
  <c r="H49" i="5"/>
  <c r="F49" i="5"/>
  <c r="I49" i="5" s="1"/>
  <c r="H48" i="5"/>
  <c r="I48" i="5" s="1"/>
  <c r="F48" i="5"/>
  <c r="H46" i="5"/>
  <c r="F46" i="5"/>
  <c r="H45" i="5"/>
  <c r="F45" i="5"/>
  <c r="I45" i="5" s="1"/>
  <c r="H44" i="5"/>
  <c r="F44" i="5"/>
  <c r="H43" i="5"/>
  <c r="F43" i="5"/>
  <c r="I43" i="5" s="1"/>
  <c r="H42" i="5"/>
  <c r="I42" i="5" s="1"/>
  <c r="F42" i="5"/>
  <c r="H40" i="5"/>
  <c r="F40" i="5"/>
  <c r="I40" i="5" s="1"/>
  <c r="H39" i="5"/>
  <c r="F39" i="5"/>
  <c r="H38" i="5"/>
  <c r="I38" i="5" s="1"/>
  <c r="F38" i="5"/>
  <c r="H36" i="5"/>
  <c r="F36" i="5"/>
  <c r="I36" i="5" s="1"/>
  <c r="H34" i="5"/>
  <c r="F34" i="5"/>
  <c r="I34" i="5" s="1"/>
  <c r="H33" i="5"/>
  <c r="I33" i="5" s="1"/>
  <c r="F33" i="5"/>
  <c r="H32" i="5"/>
  <c r="F32" i="5"/>
  <c r="I32" i="5" s="1"/>
  <c r="H31" i="5"/>
  <c r="F31" i="5"/>
  <c r="H30" i="5"/>
  <c r="F30" i="5"/>
  <c r="I30" i="5" s="1"/>
  <c r="H28" i="5"/>
  <c r="F28" i="5"/>
  <c r="I28" i="5" s="1"/>
  <c r="H26" i="5"/>
  <c r="F26" i="5"/>
  <c r="I26" i="5" s="1"/>
  <c r="H24" i="5"/>
  <c r="F24" i="5"/>
  <c r="I24" i="5" s="1"/>
  <c r="H23" i="5"/>
  <c r="F23" i="5"/>
  <c r="I23" i="5" s="1"/>
  <c r="H21" i="5"/>
  <c r="I21" i="5" s="1"/>
  <c r="F21" i="5"/>
  <c r="H20" i="5"/>
  <c r="F20" i="5"/>
  <c r="I20" i="5" s="1"/>
  <c r="H19" i="5"/>
  <c r="F19" i="5"/>
  <c r="H18" i="5"/>
  <c r="I18" i="5" s="1"/>
  <c r="F18" i="5"/>
  <c r="H17" i="5"/>
  <c r="F17" i="5"/>
  <c r="I17" i="5" s="1"/>
  <c r="H16" i="5"/>
  <c r="F16" i="5"/>
  <c r="H13" i="5"/>
  <c r="F13" i="5"/>
  <c r="I13" i="5" s="1"/>
  <c r="H12" i="5"/>
  <c r="F12" i="5"/>
  <c r="H11" i="5"/>
  <c r="F11" i="5"/>
  <c r="H10" i="5"/>
  <c r="F10" i="5"/>
  <c r="C9" i="4"/>
  <c r="C4" i="4"/>
  <c r="B3" i="4"/>
  <c r="B4" i="4" s="1"/>
  <c r="F2" i="4"/>
  <c r="F1" i="4"/>
  <c r="B26" i="4" s="1"/>
  <c r="C26" i="4" s="1"/>
  <c r="H208" i="5" l="1"/>
  <c r="C31" i="4" s="1"/>
  <c r="I16" i="5"/>
  <c r="I46" i="5"/>
  <c r="I54" i="5"/>
  <c r="I79" i="5"/>
  <c r="I93" i="5"/>
  <c r="I98" i="5"/>
  <c r="I129" i="5"/>
  <c r="I138" i="5"/>
  <c r="I163" i="5"/>
  <c r="I178" i="5"/>
  <c r="I192" i="5"/>
  <c r="I205" i="5"/>
  <c r="H187" i="5"/>
  <c r="I12" i="5"/>
  <c r="I39" i="5"/>
  <c r="I52" i="5"/>
  <c r="I56" i="5"/>
  <c r="I87" i="5"/>
  <c r="I95" i="5"/>
  <c r="I121" i="5"/>
  <c r="I136" i="5"/>
  <c r="I141" i="5"/>
  <c r="I171" i="5"/>
  <c r="I182" i="5"/>
  <c r="I194" i="5"/>
  <c r="I19" i="5"/>
  <c r="I60" i="5"/>
  <c r="I85" i="5"/>
  <c r="I145" i="5"/>
  <c r="I11" i="5"/>
  <c r="I31" i="5"/>
  <c r="I53" i="5"/>
  <c r="I73" i="5"/>
  <c r="I94" i="5"/>
  <c r="I112" i="5"/>
  <c r="I137" i="5"/>
  <c r="I155" i="5"/>
  <c r="I180" i="5"/>
  <c r="I198" i="5"/>
  <c r="I44" i="5"/>
  <c r="I102" i="5"/>
  <c r="I127" i="5"/>
  <c r="I169" i="5"/>
  <c r="F208" i="5"/>
  <c r="C10" i="4"/>
  <c r="C11" i="4" s="1"/>
  <c r="B31" i="4"/>
  <c r="C30" i="4"/>
  <c r="C6" i="4"/>
  <c r="B7" i="4"/>
  <c r="I190" i="5"/>
  <c r="I10" i="5"/>
  <c r="L1" i="5"/>
  <c r="L2" i="5" s="1"/>
  <c r="L3" i="5" s="1"/>
  <c r="L4" i="5" s="1"/>
  <c r="L5" i="5" s="1"/>
  <c r="F186" i="5" s="1"/>
  <c r="I186" i="5" s="1"/>
  <c r="I208" i="5" l="1"/>
  <c r="F187" i="5"/>
  <c r="B12" i="4"/>
  <c r="I187" i="5"/>
  <c r="B30" i="4" l="1"/>
  <c r="C5" i="4"/>
  <c r="C8" i="4" l="1"/>
  <c r="C7" i="4"/>
  <c r="C12" i="4" l="1"/>
  <c r="C14" i="4"/>
  <c r="C19" i="4" l="1"/>
  <c r="C20" i="4"/>
  <c r="C13" i="4"/>
  <c r="C15" i="4" s="1"/>
  <c r="C18" i="4"/>
  <c r="C22" i="4" l="1"/>
  <c r="C21" i="4"/>
  <c r="C24" i="4" l="1"/>
  <c r="AG21" i="1" s="1"/>
  <c r="B25" i="4"/>
  <c r="C25" i="4" s="1"/>
  <c r="C27" i="4" s="1"/>
  <c r="AN21" i="1" s="1"/>
  <c r="BK161" i="2"/>
  <c r="J161" i="2"/>
  <c r="J20" i="2" l="1"/>
  <c r="J19" i="2"/>
  <c r="AY20" i="1" s="1"/>
  <c r="J18" i="2"/>
  <c r="AX20" i="1" s="1"/>
  <c r="BI158" i="2"/>
  <c r="BH158" i="2"/>
  <c r="BG158" i="2"/>
  <c r="BF158" i="2"/>
  <c r="T158" i="2"/>
  <c r="T157" i="2" s="1"/>
  <c r="R158" i="2"/>
  <c r="R157" i="2" s="1"/>
  <c r="P158" i="2"/>
  <c r="P157" i="2" s="1"/>
  <c r="BK158" i="2"/>
  <c r="BK157" i="2" s="1"/>
  <c r="J158" i="2"/>
  <c r="BI156" i="2"/>
  <c r="BH156" i="2"/>
  <c r="BG156" i="2"/>
  <c r="BF156" i="2"/>
  <c r="T156" i="2"/>
  <c r="R156" i="2"/>
  <c r="R152" i="2" s="1"/>
  <c r="P156" i="2"/>
  <c r="BK156" i="2"/>
  <c r="J156" i="2"/>
  <c r="BE156" i="2"/>
  <c r="BI155" i="2"/>
  <c r="BH155" i="2"/>
  <c r="BG155" i="2"/>
  <c r="BF155" i="2"/>
  <c r="T155" i="2"/>
  <c r="R155" i="2"/>
  <c r="P155" i="2"/>
  <c r="BK155" i="2"/>
  <c r="J155" i="2"/>
  <c r="BE155" i="2" s="1"/>
  <c r="BI154" i="2"/>
  <c r="BH154" i="2"/>
  <c r="BG154" i="2"/>
  <c r="BF154" i="2"/>
  <c r="T154" i="2"/>
  <c r="R154" i="2"/>
  <c r="P154" i="2"/>
  <c r="BK154" i="2"/>
  <c r="J154" i="2"/>
  <c r="BE154" i="2" s="1"/>
  <c r="BI153" i="2"/>
  <c r="BH153" i="2"/>
  <c r="BG153" i="2"/>
  <c r="BF153" i="2"/>
  <c r="T153" i="2"/>
  <c r="R153" i="2"/>
  <c r="P153" i="2"/>
  <c r="BK153" i="2"/>
  <c r="J153" i="2"/>
  <c r="BE153" i="2" s="1"/>
  <c r="BI151" i="2"/>
  <c r="BH151" i="2"/>
  <c r="BG151" i="2"/>
  <c r="BF151" i="2"/>
  <c r="T151" i="2"/>
  <c r="R151" i="2"/>
  <c r="P151" i="2"/>
  <c r="BK151" i="2"/>
  <c r="J151" i="2"/>
  <c r="BE151" i="2" s="1"/>
  <c r="BI146" i="2"/>
  <c r="BH146" i="2"/>
  <c r="BG146" i="2"/>
  <c r="BF146" i="2"/>
  <c r="T146" i="2"/>
  <c r="R146" i="2"/>
  <c r="P146" i="2"/>
  <c r="BK146" i="2"/>
  <c r="J146" i="2"/>
  <c r="BE146" i="2" s="1"/>
  <c r="BI144" i="2"/>
  <c r="BH144" i="2"/>
  <c r="BG144" i="2"/>
  <c r="BF144" i="2"/>
  <c r="T144" i="2"/>
  <c r="R144" i="2"/>
  <c r="P144" i="2"/>
  <c r="BK144" i="2"/>
  <c r="J144" i="2"/>
  <c r="BE144" i="2" s="1"/>
  <c r="BI141" i="2"/>
  <c r="BH141" i="2"/>
  <c r="BG141" i="2"/>
  <c r="BF141" i="2"/>
  <c r="T141" i="2"/>
  <c r="T140" i="2" s="1"/>
  <c r="R141" i="2"/>
  <c r="R140" i="2" s="1"/>
  <c r="P141" i="2"/>
  <c r="P140" i="2" s="1"/>
  <c r="BK141" i="2"/>
  <c r="BK140" i="2" s="1"/>
  <c r="J140" i="2" s="1"/>
  <c r="J48" i="2" s="1"/>
  <c r="J141" i="2"/>
  <c r="BE141" i="2" s="1"/>
  <c r="BI139" i="2"/>
  <c r="BH139" i="2"/>
  <c r="BG139" i="2"/>
  <c r="BF139" i="2"/>
  <c r="T139" i="2"/>
  <c r="R139" i="2"/>
  <c r="P139" i="2"/>
  <c r="BK139" i="2"/>
  <c r="J139" i="2"/>
  <c r="BE139" i="2" s="1"/>
  <c r="BI138" i="2"/>
  <c r="BH138" i="2"/>
  <c r="BG138" i="2"/>
  <c r="BF138" i="2"/>
  <c r="T138" i="2"/>
  <c r="R138" i="2"/>
  <c r="P138" i="2"/>
  <c r="BK138" i="2"/>
  <c r="J138" i="2"/>
  <c r="BE138" i="2" s="1"/>
  <c r="BI136" i="2"/>
  <c r="BH136" i="2"/>
  <c r="BG136" i="2"/>
  <c r="BF136" i="2"/>
  <c r="T136" i="2"/>
  <c r="R136" i="2"/>
  <c r="P136" i="2"/>
  <c r="BK136" i="2"/>
  <c r="J136" i="2"/>
  <c r="BE136" i="2" s="1"/>
  <c r="BI132" i="2"/>
  <c r="BH132" i="2"/>
  <c r="BG132" i="2"/>
  <c r="BF132" i="2"/>
  <c r="T132" i="2"/>
  <c r="R132" i="2"/>
  <c r="P132" i="2"/>
  <c r="BK132" i="2"/>
  <c r="J132" i="2"/>
  <c r="BE132" i="2" s="1"/>
  <c r="BI128" i="2"/>
  <c r="BH128" i="2"/>
  <c r="BG128" i="2"/>
  <c r="BF128" i="2"/>
  <c r="T128" i="2"/>
  <c r="R128" i="2"/>
  <c r="P128" i="2"/>
  <c r="BK128" i="2"/>
  <c r="J128" i="2"/>
  <c r="BE128" i="2" s="1"/>
  <c r="BI127" i="2"/>
  <c r="BH127" i="2"/>
  <c r="BG127" i="2"/>
  <c r="BF127" i="2"/>
  <c r="T127" i="2"/>
  <c r="R127" i="2"/>
  <c r="P127" i="2"/>
  <c r="BK127" i="2"/>
  <c r="J127" i="2"/>
  <c r="BE127" i="2" s="1"/>
  <c r="BI126" i="2"/>
  <c r="BH126" i="2"/>
  <c r="BG126" i="2"/>
  <c r="BF126" i="2"/>
  <c r="T126" i="2"/>
  <c r="R126" i="2"/>
  <c r="P126" i="2"/>
  <c r="BK126" i="2"/>
  <c r="J126" i="2"/>
  <c r="BE126" i="2" s="1"/>
  <c r="BI124" i="2"/>
  <c r="BH124" i="2"/>
  <c r="BG124" i="2"/>
  <c r="BF124" i="2"/>
  <c r="T124" i="2"/>
  <c r="R124" i="2"/>
  <c r="P124" i="2"/>
  <c r="BK124" i="2"/>
  <c r="J124" i="2"/>
  <c r="BE124" i="2" s="1"/>
  <c r="BI122" i="2"/>
  <c r="BH122" i="2"/>
  <c r="BG122" i="2"/>
  <c r="BF122" i="2"/>
  <c r="T122" i="2"/>
  <c r="R122" i="2"/>
  <c r="P122" i="2"/>
  <c r="BK122" i="2"/>
  <c r="J122" i="2"/>
  <c r="BE122" i="2" s="1"/>
  <c r="BI121" i="2"/>
  <c r="BH121" i="2"/>
  <c r="BG121" i="2"/>
  <c r="BF121" i="2"/>
  <c r="T121" i="2"/>
  <c r="R121" i="2"/>
  <c r="P121" i="2"/>
  <c r="BK121" i="2"/>
  <c r="J121" i="2"/>
  <c r="BE121" i="2" s="1"/>
  <c r="BI119" i="2"/>
  <c r="BH119" i="2"/>
  <c r="BG119" i="2"/>
  <c r="BF119" i="2"/>
  <c r="T119" i="2"/>
  <c r="R119" i="2"/>
  <c r="P119" i="2"/>
  <c r="BK119" i="2"/>
  <c r="J119" i="2"/>
  <c r="BE119" i="2" s="1"/>
  <c r="BI117" i="2"/>
  <c r="BH117" i="2"/>
  <c r="BG117" i="2"/>
  <c r="BF117" i="2"/>
  <c r="T117" i="2"/>
  <c r="R117" i="2"/>
  <c r="P117" i="2"/>
  <c r="BK117" i="2"/>
  <c r="J117" i="2"/>
  <c r="BE117" i="2" s="1"/>
  <c r="BI115" i="2"/>
  <c r="BH115" i="2"/>
  <c r="BG115" i="2"/>
  <c r="BF115" i="2"/>
  <c r="T115" i="2"/>
  <c r="R115" i="2"/>
  <c r="P115" i="2"/>
  <c r="BK115" i="2"/>
  <c r="J115" i="2"/>
  <c r="BE115" i="2" s="1"/>
  <c r="BI113" i="2"/>
  <c r="BH113" i="2"/>
  <c r="BG113" i="2"/>
  <c r="BF113" i="2"/>
  <c r="T113" i="2"/>
  <c r="R113" i="2"/>
  <c r="P113" i="2"/>
  <c r="BK113" i="2"/>
  <c r="J113" i="2"/>
  <c r="BE113" i="2" s="1"/>
  <c r="BI110" i="2"/>
  <c r="BH110" i="2"/>
  <c r="BG110" i="2"/>
  <c r="BF110" i="2"/>
  <c r="T110" i="2"/>
  <c r="T109" i="2" s="1"/>
  <c r="R110" i="2"/>
  <c r="R109" i="2" s="1"/>
  <c r="P110" i="2"/>
  <c r="P109" i="2" s="1"/>
  <c r="BK110" i="2"/>
  <c r="BK109" i="2" s="1"/>
  <c r="J109" i="2" s="1"/>
  <c r="J44" i="2" s="1"/>
  <c r="J110" i="2"/>
  <c r="BE110" i="2" s="1"/>
  <c r="BI108" i="2"/>
  <c r="BH108" i="2"/>
  <c r="BG108" i="2"/>
  <c r="BF108" i="2"/>
  <c r="T108" i="2"/>
  <c r="R108" i="2"/>
  <c r="P108" i="2"/>
  <c r="BK108" i="2"/>
  <c r="J108" i="2"/>
  <c r="BE108" i="2" s="1"/>
  <c r="BI106" i="2"/>
  <c r="BH106" i="2"/>
  <c r="BG106" i="2"/>
  <c r="BF106" i="2"/>
  <c r="T106" i="2"/>
  <c r="R106" i="2"/>
  <c r="P106" i="2"/>
  <c r="BK106" i="2"/>
  <c r="J106" i="2"/>
  <c r="BE106" i="2" s="1"/>
  <c r="BI105" i="2"/>
  <c r="BH105" i="2"/>
  <c r="BG105" i="2"/>
  <c r="BF105" i="2"/>
  <c r="T105" i="2"/>
  <c r="R105" i="2"/>
  <c r="P105" i="2"/>
  <c r="BK105" i="2"/>
  <c r="J105" i="2"/>
  <c r="BE105" i="2" s="1"/>
  <c r="BI103" i="2"/>
  <c r="BH103" i="2"/>
  <c r="BG103" i="2"/>
  <c r="BF103" i="2"/>
  <c r="T103" i="2"/>
  <c r="R103" i="2"/>
  <c r="P103" i="2"/>
  <c r="BK103" i="2"/>
  <c r="J103" i="2"/>
  <c r="BE103" i="2" s="1"/>
  <c r="BI102" i="2"/>
  <c r="BH102" i="2"/>
  <c r="BG102" i="2"/>
  <c r="BF102" i="2"/>
  <c r="T102" i="2"/>
  <c r="R102" i="2"/>
  <c r="P102" i="2"/>
  <c r="BK102" i="2"/>
  <c r="J102" i="2"/>
  <c r="BE102" i="2" s="1"/>
  <c r="BI98" i="2"/>
  <c r="BH98" i="2"/>
  <c r="BG98" i="2"/>
  <c r="BF98" i="2"/>
  <c r="T98" i="2"/>
  <c r="R98" i="2"/>
  <c r="P98" i="2"/>
  <c r="BK98" i="2"/>
  <c r="J98" i="2"/>
  <c r="BE98" i="2" s="1"/>
  <c r="BI96" i="2"/>
  <c r="BH96" i="2"/>
  <c r="BG96" i="2"/>
  <c r="BF96" i="2"/>
  <c r="T96" i="2"/>
  <c r="R96" i="2"/>
  <c r="P96" i="2"/>
  <c r="BK96" i="2"/>
  <c r="J96" i="2"/>
  <c r="BE96" i="2" s="1"/>
  <c r="BI94" i="2"/>
  <c r="BH94" i="2"/>
  <c r="BG94" i="2"/>
  <c r="BF94" i="2"/>
  <c r="T94" i="2"/>
  <c r="R94" i="2"/>
  <c r="P94" i="2"/>
  <c r="BK94" i="2"/>
  <c r="J94" i="2"/>
  <c r="BE94" i="2" s="1"/>
  <c r="BI92" i="2"/>
  <c r="BH92" i="2"/>
  <c r="BG92" i="2"/>
  <c r="BF92" i="2"/>
  <c r="T92" i="2"/>
  <c r="R92" i="2"/>
  <c r="P92" i="2"/>
  <c r="BK92" i="2"/>
  <c r="J92" i="2"/>
  <c r="BE92" i="2" s="1"/>
  <c r="BI91" i="2"/>
  <c r="BH91" i="2"/>
  <c r="BG91" i="2"/>
  <c r="BF91" i="2"/>
  <c r="T91" i="2"/>
  <c r="R91" i="2"/>
  <c r="P91" i="2"/>
  <c r="BK91" i="2"/>
  <c r="J91" i="2"/>
  <c r="BE91" i="2" s="1"/>
  <c r="BI89" i="2"/>
  <c r="BH89" i="2"/>
  <c r="BG89" i="2"/>
  <c r="BF89" i="2"/>
  <c r="T89" i="2"/>
  <c r="R89" i="2"/>
  <c r="P89" i="2"/>
  <c r="BK89" i="2"/>
  <c r="J89" i="2"/>
  <c r="BE89" i="2" s="1"/>
  <c r="BI88" i="2"/>
  <c r="BH88" i="2"/>
  <c r="BG88" i="2"/>
  <c r="BF88" i="2"/>
  <c r="T88" i="2"/>
  <c r="R88" i="2"/>
  <c r="P88" i="2"/>
  <c r="BK88" i="2"/>
  <c r="J88" i="2"/>
  <c r="BE88" i="2" s="1"/>
  <c r="BI86" i="2"/>
  <c r="BH86" i="2"/>
  <c r="BG86" i="2"/>
  <c r="BF86" i="2"/>
  <c r="T86" i="2"/>
  <c r="R86" i="2"/>
  <c r="P86" i="2"/>
  <c r="BK86" i="2"/>
  <c r="J86" i="2"/>
  <c r="BE86" i="2" s="1"/>
  <c r="BI80" i="2"/>
  <c r="BH80" i="2"/>
  <c r="BG80" i="2"/>
  <c r="BF80" i="2"/>
  <c r="T80" i="2"/>
  <c r="R80" i="2"/>
  <c r="P80" i="2"/>
  <c r="BK80" i="2"/>
  <c r="J80" i="2"/>
  <c r="BE80" i="2" s="1"/>
  <c r="BI79" i="2"/>
  <c r="BH79" i="2"/>
  <c r="BG79" i="2"/>
  <c r="BF79" i="2"/>
  <c r="T79" i="2"/>
  <c r="R79" i="2"/>
  <c r="P79" i="2"/>
  <c r="BK79" i="2"/>
  <c r="J79" i="2"/>
  <c r="BE79" i="2" s="1"/>
  <c r="BI74" i="2"/>
  <c r="BH74" i="2"/>
  <c r="BG74" i="2"/>
  <c r="BF74" i="2"/>
  <c r="T74" i="2"/>
  <c r="R74" i="2"/>
  <c r="P74" i="2"/>
  <c r="BK74" i="2"/>
  <c r="J74" i="2"/>
  <c r="BE74" i="2" s="1"/>
  <c r="BI72" i="2"/>
  <c r="BH72" i="2"/>
  <c r="BG72" i="2"/>
  <c r="BF72" i="2"/>
  <c r="T72" i="2"/>
  <c r="R72" i="2"/>
  <c r="P72" i="2"/>
  <c r="BK72" i="2"/>
  <c r="J72" i="2"/>
  <c r="BE72" i="2" s="1"/>
  <c r="BI70" i="2"/>
  <c r="BH70" i="2"/>
  <c r="BG70" i="2"/>
  <c r="BF70" i="2"/>
  <c r="T70" i="2"/>
  <c r="R70" i="2"/>
  <c r="P70" i="2"/>
  <c r="BK70" i="2"/>
  <c r="J70" i="2"/>
  <c r="BE70" i="2" s="1"/>
  <c r="E63" i="2"/>
  <c r="E34" i="2"/>
  <c r="E7" i="2"/>
  <c r="E61" i="2" s="1"/>
  <c r="L15" i="1"/>
  <c r="BE158" i="2" l="1"/>
  <c r="J157" i="2"/>
  <c r="J51" i="2"/>
  <c r="P112" i="2"/>
  <c r="T112" i="2"/>
  <c r="BK101" i="2"/>
  <c r="J101" i="2" s="1"/>
  <c r="J43" i="2" s="1"/>
  <c r="T123" i="2"/>
  <c r="BK69" i="2"/>
  <c r="J69" i="2" s="1"/>
  <c r="J41" i="2" s="1"/>
  <c r="F19" i="2"/>
  <c r="BC20" i="1" s="1"/>
  <c r="BC19" i="1" s="1"/>
  <c r="T143" i="2"/>
  <c r="R143" i="2"/>
  <c r="R112" i="2"/>
  <c r="P69" i="2"/>
  <c r="BK123" i="2"/>
  <c r="J123" i="2" s="1"/>
  <c r="J47" i="2" s="1"/>
  <c r="BK143" i="2"/>
  <c r="J143" i="2" s="1"/>
  <c r="J49" i="2" s="1"/>
  <c r="R69" i="2"/>
  <c r="P78" i="2"/>
  <c r="R123" i="2"/>
  <c r="T69" i="2"/>
  <c r="BK78" i="2"/>
  <c r="J78" i="2" s="1"/>
  <c r="J42" i="2" s="1"/>
  <c r="R101" i="2"/>
  <c r="P152" i="2"/>
  <c r="T78" i="2"/>
  <c r="P123" i="2"/>
  <c r="T101" i="2"/>
  <c r="P101" i="2"/>
  <c r="BK112" i="2"/>
  <c r="J112" i="2" s="1"/>
  <c r="J46" i="2" s="1"/>
  <c r="BK152" i="2"/>
  <c r="J152" i="2" s="1"/>
  <c r="J50" i="2" s="1"/>
  <c r="R78" i="2"/>
  <c r="P143" i="2"/>
  <c r="T152" i="2"/>
  <c r="F17" i="2"/>
  <c r="F20" i="2"/>
  <c r="BD20" i="1" s="1"/>
  <c r="BD19" i="1" s="1"/>
  <c r="F18" i="2"/>
  <c r="BB20" i="1" s="1"/>
  <c r="BB19" i="1" s="1"/>
  <c r="E32" i="2"/>
  <c r="BA20" i="1" l="1"/>
  <c r="BA19" i="1" s="1"/>
  <c r="AW19" i="1" s="1"/>
  <c r="J17" i="2"/>
  <c r="AW20" i="1" s="1"/>
  <c r="P111" i="2"/>
  <c r="AY19" i="1"/>
  <c r="T68" i="2"/>
  <c r="R111" i="2"/>
  <c r="T111" i="2"/>
  <c r="R68" i="2"/>
  <c r="BK68" i="2"/>
  <c r="J68" i="2" s="1"/>
  <c r="J40" i="2" s="1"/>
  <c r="AX19" i="1"/>
  <c r="P68" i="2"/>
  <c r="BK111" i="2"/>
  <c r="J111" i="2" s="1"/>
  <c r="J45" i="2" l="1"/>
  <c r="J67" i="2"/>
  <c r="R67" i="2"/>
  <c r="T67" i="2"/>
  <c r="P67" i="2"/>
  <c r="AU20" i="1" s="1"/>
  <c r="AU19" i="1" s="1"/>
  <c r="BK67" i="2"/>
  <c r="J39" i="2" l="1"/>
  <c r="J13" i="2"/>
  <c r="F16" i="2" l="1"/>
  <c r="AG20" i="1"/>
  <c r="AG19" i="1" s="1"/>
  <c r="J16" i="2" l="1"/>
  <c r="AZ20" i="1"/>
  <c r="AZ19" i="1" s="1"/>
  <c r="AV19" i="1" l="1"/>
  <c r="AV20" i="1"/>
  <c r="J22" i="2"/>
  <c r="AN20" i="1" s="1"/>
  <c r="AN19" i="1" s="1"/>
</calcChain>
</file>

<file path=xl/sharedStrings.xml><?xml version="1.0" encoding="utf-8"?>
<sst xmlns="http://schemas.openxmlformats.org/spreadsheetml/2006/main" count="2095" uniqueCount="924">
  <si>
    <t>Export Komplet</t>
  </si>
  <si>
    <t/>
  </si>
  <si>
    <t>2.0</t>
  </si>
  <si>
    <t>False</t>
  </si>
  <si>
    <t>{9ef40231-05bc-403e-8c6f-6169e9ca9d50}</t>
  </si>
  <si>
    <t>&gt;&gt;  skryté sloupce  &lt;&lt;</t>
  </si>
  <si>
    <t>0,01</t>
  </si>
  <si>
    <t>21</t>
  </si>
  <si>
    <t>15</t>
  </si>
  <si>
    <t>v ---  níže se nacházejí doplnkové a pomocné údaje k sestavám  --- v</t>
  </si>
  <si>
    <t>0,001</t>
  </si>
  <si>
    <t>Stavba:</t>
  </si>
  <si>
    <t>True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</si>
  <si>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</si>
  <si>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</si>
  <si>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</si>
  <si>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</si>
  <si>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</si>
  <si>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</si>
  <si>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</si>
  <si>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</si>
  <si>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</si>
  <si>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</si>
  <si>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</si>
  <si>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</si>
  <si>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</si>
  <si>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</si>
  <si>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</si>
  <si>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</si>
  <si>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</si>
  <si>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</si>
  <si>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</si>
  <si>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</si>
  <si>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</si>
  <si>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</si>
  <si>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</si>
  <si>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</si>
  <si>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</si>
  <si>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</si>
  <si>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</si>
  <si>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</si>
  <si>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</si>
  <si>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</si>
  <si>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</si>
  <si>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D</t>
  </si>
  <si>
    <t>0</t>
  </si>
  <si>
    <t>###NOIMPORT###</t>
  </si>
  <si>
    <t>IMPORT</t>
  </si>
  <si>
    <t>{00000000-0000-0000-0000-000000000000}</t>
  </si>
  <si>
    <t>/</t>
  </si>
  <si>
    <t>1</t>
  </si>
  <si>
    <t>{ab38f1b9-c432-4e23-ad88-53a4ce208469}</t>
  </si>
  <si>
    <t>2</t>
  </si>
  <si>
    <t>KRYCÍ LIST SOUPISU PRACÍ</t>
  </si>
  <si>
    <t>Objekt:</t>
  </si>
  <si>
    <t>04 - Místnost Q04 - stavební práce</t>
  </si>
  <si>
    <t>REKAPITULACE ČLENĚNÍ SOUPISU PRACÍ</t>
  </si>
  <si>
    <t>Kód dílu - Popis</t>
  </si>
  <si>
    <t>Cena celkem [CZK]</t>
  </si>
  <si>
    <t>Náklady ze soupisu prací</t>
  </si>
  <si>
    <t>-1</t>
  </si>
  <si>
    <t>HSV - Práce a dodávky HSV</t>
  </si>
  <si>
    <t xml:space="preserve">    6 - Úpravy povrchů, podlahy a osazování výplní</t>
  </si>
  <si>
    <t xml:space="preserve">    9 - Ostatní konstrukce a práce, bourání</t>
  </si>
  <si>
    <t xml:space="preserve">    997 - Přesun sutě</t>
  </si>
  <si>
    <t xml:space="preserve">    998 - Přesun hmot</t>
  </si>
  <si>
    <t>PSV - Práce a dodávky PSV</t>
  </si>
  <si>
    <t xml:space="preserve">    763 - Konstrukce suché výstavby</t>
  </si>
  <si>
    <t xml:space="preserve">    776 - Podlahy povlakové</t>
  </si>
  <si>
    <t xml:space="preserve">    783 - Dokončovací práce - nátěry</t>
  </si>
  <si>
    <t xml:space="preserve">    784 - Dokončovací práce - malby a tapety</t>
  </si>
  <si>
    <t xml:space="preserve">    786 - Dokončovací práce - čalounické úpravy</t>
  </si>
  <si>
    <t>VRN - Vedlejší rozpočtové náklady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</si>
  <si>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</si>
  <si>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</si>
  <si>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</si>
  <si>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</si>
  <si>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</si>
  <si>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</si>
  <si>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</si>
  <si>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</si>
  <si>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</si>
  <si>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</si>
  <si>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</si>
  <si>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</si>
  <si>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</si>
  <si>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</si>
  <si>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</si>
  <si>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</si>
  <si>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6</t>
  </si>
  <si>
    <t>Úpravy povrchů, podlahy a osazování výplní</t>
  </si>
  <si>
    <t>K</t>
  </si>
  <si>
    <t>612325421</t>
  </si>
  <si>
    <t>Oprava vápenocementové omítky vnitřních ploch štukové dvouvrstvé, tloušťky do 20 mm a tloušťky štuku do 3 mm stěn, v rozsahu opravované plochy do 10%</t>
  </si>
  <si>
    <t>m2</t>
  </si>
  <si>
    <t>CS ÚRS 2019 02</t>
  </si>
  <si>
    <t>4</t>
  </si>
  <si>
    <t>-320746396</t>
  </si>
  <si>
    <t>VV</t>
  </si>
  <si>
    <t>"oprava stávajících omítek" (11,5+11,2*2+0,45*4)*3,73</t>
  </si>
  <si>
    <t>619325131</t>
  </si>
  <si>
    <t>Vytažení fabionů, hran a koutů při opravách vápenocementových omítek (s dodáním hmot) jakékoliv délky</t>
  </si>
  <si>
    <t>m</t>
  </si>
  <si>
    <t>-1741875729</t>
  </si>
  <si>
    <t>"styk podlaha-stěna" 11,5+11,2*2+0,45*4</t>
  </si>
  <si>
    <t>3</t>
  </si>
  <si>
    <t>631312141</t>
  </si>
  <si>
    <t>Doplnění dosavadních mazanin prostým betonem  s dodáním hmot, bez potěru, plochy jednotlivě rýh v dosavadních mazaninách</t>
  </si>
  <si>
    <t>m3</t>
  </si>
  <si>
    <t>440616322</t>
  </si>
  <si>
    <t>"po vybouraných krabicích el." 0,4*0,4*0,1*12</t>
  </si>
  <si>
    <t>"po drážkách el." 25*0,25*0,06+3*0,3*0,06</t>
  </si>
  <si>
    <t>Součet</t>
  </si>
  <si>
    <t>9</t>
  </si>
  <si>
    <t>Ostatní konstrukce a práce, bourání</t>
  </si>
  <si>
    <t>95000-001</t>
  </si>
  <si>
    <t>Zakrytí a ochrana stávajících konstrukcí</t>
  </si>
  <si>
    <t>-491579465</t>
  </si>
  <si>
    <t>5</t>
  </si>
  <si>
    <t>952901111</t>
  </si>
  <si>
    <t>2056546712</t>
  </si>
  <si>
    <t>965046111</t>
  </si>
  <si>
    <t>Broušení stávajících betonových podlah úběr do 3 mm</t>
  </si>
  <si>
    <t>136470927</t>
  </si>
  <si>
    <t>"pod marmoleum" 124,9</t>
  </si>
  <si>
    <t>7</t>
  </si>
  <si>
    <t>96800-001</t>
  </si>
  <si>
    <t>Demontáž věšákové stěny, uložení ve skladu, úprava dle potřeby a zpětná montáž</t>
  </si>
  <si>
    <t>kus</t>
  </si>
  <si>
    <t>2020631179</t>
  </si>
  <si>
    <t>8</t>
  </si>
  <si>
    <t>96800-002</t>
  </si>
  <si>
    <t>Demontáž žaluzií vč. vodících lišt , vč. naložení, odvozu na skládku a poplatku za skládku</t>
  </si>
  <si>
    <t>-580862625</t>
  </si>
  <si>
    <t>11,5*3,1</t>
  </si>
  <si>
    <t>96800-003</t>
  </si>
  <si>
    <t>Vysekání stávajících el.krabic 400/400/100mm , vč. naložení, odvozu na skládku a poplatku za skládku</t>
  </si>
  <si>
    <t>625476944</t>
  </si>
  <si>
    <t>10</t>
  </si>
  <si>
    <t>973042341</t>
  </si>
  <si>
    <t>Vysekání výklenků nebo kapes ve zdivu betonovém  kapes, plochy do 0,16 m2, hl. do 150 mm</t>
  </si>
  <si>
    <t>894530888</t>
  </si>
  <si>
    <t>"krabice el. do podlahy" 12</t>
  </si>
  <si>
    <t>11</t>
  </si>
  <si>
    <t>974042547</t>
  </si>
  <si>
    <t>Vysekání rýh v betonové nebo jiné monolitické dlažbě s betonovým podkladem  do hl.70 mm a šířky do 300 mm</t>
  </si>
  <si>
    <t>-1552088392</t>
  </si>
  <si>
    <t>12</t>
  </si>
  <si>
    <t>977311111</t>
  </si>
  <si>
    <t>Řezání stávajících betonových mazanin bez vyztužení hloubky do 50 mm</t>
  </si>
  <si>
    <t>1587707603</t>
  </si>
  <si>
    <t>13</t>
  </si>
  <si>
    <t>HZS1292</t>
  </si>
  <si>
    <t>Hodinové zúčtovací sazby profesí HSV  zemní a pomocné práce stavební dělník</t>
  </si>
  <si>
    <t>hod</t>
  </si>
  <si>
    <t>512</t>
  </si>
  <si>
    <t>-1012518290</t>
  </si>
  <si>
    <t>997</t>
  </si>
  <si>
    <t>Přesun sutě</t>
  </si>
  <si>
    <t>14</t>
  </si>
  <si>
    <t>997013213</t>
  </si>
  <si>
    <t>Vnitrostaveništní doprava suti a vybouraných hmot  vodorovně do 50 m svisle ručně pro budovy a haly výšky přes 9 do 12 m</t>
  </si>
  <si>
    <t>t</t>
  </si>
  <si>
    <t>1279803600</t>
  </si>
  <si>
    <t>997013219</t>
  </si>
  <si>
    <t>Vnitrostaveništní doprava suti a vybouraných hmot  vodorovně do 50 m Příplatek k cenám -3111 až -3217 za zvětšenou vodorovnou dopravu přes vymezenou dopravní vzdálenost za každých dalších i započatých 10 m</t>
  </si>
  <si>
    <t>-804715000</t>
  </si>
  <si>
    <t>2,393*4 'Přepočtené koeficientem množství</t>
  </si>
  <si>
    <t>16</t>
  </si>
  <si>
    <t>997013501</t>
  </si>
  <si>
    <t>Odvoz suti a vybouraných hmot na skládku nebo meziskládku  se složením, na vzdálenost do 1 km</t>
  </si>
  <si>
    <t>666325589</t>
  </si>
  <si>
    <t>17</t>
  </si>
  <si>
    <t>997013509</t>
  </si>
  <si>
    <t>Odvoz suti a vybouraných hmot na skládku nebo meziskládku  se složením, na vzdálenost Příplatek k ceně za každý další i započatý 1 km přes 1 km</t>
  </si>
  <si>
    <t>-1360475855</t>
  </si>
  <si>
    <t>2,393*14 'Přepočtené koeficientem množství</t>
  </si>
  <si>
    <t>18</t>
  </si>
  <si>
    <t>997013831</t>
  </si>
  <si>
    <t>Poplatek za uložení stavebního odpadu na skládce (skládkovné) směsného stavebního a demoličního zatříděného do Katalogu odpadů pod kódem 170 904</t>
  </si>
  <si>
    <t>808706938</t>
  </si>
  <si>
    <t>998</t>
  </si>
  <si>
    <t>Přesun hmot</t>
  </si>
  <si>
    <t>19</t>
  </si>
  <si>
    <t>998018002</t>
  </si>
  <si>
    <t>Přesun hmot pro budovy občanské výstavby, bydlení, výrobu a služby  ruční - bez užití mechanizace vodorovná dopravní vzdálenost do 100 m pro budovy s jakoukoliv nosnou konstrukcí výšky přes 6 do 12 m</t>
  </si>
  <si>
    <t>-1575748735</t>
  </si>
  <si>
    <t>PSV</t>
  </si>
  <si>
    <t>Práce a dodávky PSV</t>
  </si>
  <si>
    <t>763</t>
  </si>
  <si>
    <t>Konstrukce suché výstavby</t>
  </si>
  <si>
    <t>20</t>
  </si>
  <si>
    <t>763121438</t>
  </si>
  <si>
    <t>Stěna předsazená ze sádrokartonových desek s nosnou konstrukcí z ocelových profilů CW, UW jednoduše opláštěná deskou standardní A tl. 15 mm, bez TI, EI 15 stěna tl. 115 mm, profil 100</t>
  </si>
  <si>
    <t>-1359910222</t>
  </si>
  <si>
    <t>4,5*3,1</t>
  </si>
  <si>
    <t>763131311</t>
  </si>
  <si>
    <t>Podhled ze sádrokartonových desek  dřevěná spodní konstrukce dvouvrstvá z latí 50 x 30 mm jednoduše opláštěná deskou standardní A, tl. 12,5 mm, bez TI</t>
  </si>
  <si>
    <t>-183407553</t>
  </si>
  <si>
    <t>22</t>
  </si>
  <si>
    <t>763131811</t>
  </si>
  <si>
    <t>148823038</t>
  </si>
  <si>
    <t>23</t>
  </si>
  <si>
    <t>763164511</t>
  </si>
  <si>
    <t>Obklad ze sádrokartonových desek konstrukcí kovových včetně ochranných úhelníků ve tvaru L rozvinuté šíře do 0,4 m, opláštěný deskou standardní A, tl. 12,5 mm</t>
  </si>
  <si>
    <t>862038777</t>
  </si>
  <si>
    <t>"opláštění vodící lišty" 10,355*2</t>
  </si>
  <si>
    <t>24</t>
  </si>
  <si>
    <t>998763302</t>
  </si>
  <si>
    <t>Přesun hmot pro konstrukce montované z desek  sádrokartonových, sádrovláknitých, cementovláknitých nebo cementových stanovený z hmotnosti přesunovaného materiálu vodorovná dopravní vzdálenost do 50 m v objektech výšky přes 6 do 12 m</t>
  </si>
  <si>
    <t>1391240280</t>
  </si>
  <si>
    <t>25</t>
  </si>
  <si>
    <t>998763381</t>
  </si>
  <si>
    <t>Přesun hmot pro konstrukce montované z desek  sádrokartonových, sádrovláknitých, cementovláknitých nebo cementových Příplatek k cenám za přesun prováděný bez použití mechanizace pro jakoukoliv výšku objektu</t>
  </si>
  <si>
    <t>-657746516</t>
  </si>
  <si>
    <t>776</t>
  </si>
  <si>
    <t>Podlahy povlakové</t>
  </si>
  <si>
    <t>26</t>
  </si>
  <si>
    <t>776111311</t>
  </si>
  <si>
    <t>Příprava podkladu vysátí podlah</t>
  </si>
  <si>
    <t>655611289</t>
  </si>
  <si>
    <t>"podlaha" 124,9</t>
  </si>
  <si>
    <t>27</t>
  </si>
  <si>
    <t>776121321</t>
  </si>
  <si>
    <t>Příprava podkladu penetrace neředěná podlah</t>
  </si>
  <si>
    <t>-1385296944</t>
  </si>
  <si>
    <t>28</t>
  </si>
  <si>
    <t>776141121</t>
  </si>
  <si>
    <t>Příprava podkladu vyrovnání samonivelační stěrkou podlah min.pevnosti 30 MPa, tloušťky do 3 mm</t>
  </si>
  <si>
    <t>-35377797</t>
  </si>
  <si>
    <t>29</t>
  </si>
  <si>
    <t>776201811</t>
  </si>
  <si>
    <t>Demontáž povlakových podlahovin lepených ručně bez podložky</t>
  </si>
  <si>
    <t>-179614744</t>
  </si>
  <si>
    <t>"podlaha" 125,5</t>
  </si>
  <si>
    <t>"sokl" (11,5+11,2*2+0,45*4)*0,15</t>
  </si>
  <si>
    <t>30</t>
  </si>
  <si>
    <t>776251111</t>
  </si>
  <si>
    <t>Montáž podlahovin z přírodního linolea (marmolea) lepením standardním lepidlem z pásů standardních</t>
  </si>
  <si>
    <t>-381196322</t>
  </si>
  <si>
    <t>31</t>
  </si>
  <si>
    <t>M</t>
  </si>
  <si>
    <t>28411069</t>
  </si>
  <si>
    <t>32</t>
  </si>
  <si>
    <t>1732037313</t>
  </si>
  <si>
    <t>130,255*1,1</t>
  </si>
  <si>
    <t>998776102</t>
  </si>
  <si>
    <t>Přesun hmot pro podlahy povlakové  stanovený z hmotnosti přesunovaného materiálu vodorovná dopravní vzdálenost do 50 m v objektech výšky přes 6 do 12 m</t>
  </si>
  <si>
    <t>-1962366398</t>
  </si>
  <si>
    <t>33</t>
  </si>
  <si>
    <t>998776181</t>
  </si>
  <si>
    <t>Přesun hmot pro podlahy povlakové  stanovený z hmotnosti přesunovaného materiálu Příplatek k cenám za přesun prováděný bez použití mechanizace pro jakoukoliv výšku objektu</t>
  </si>
  <si>
    <t>-476384100</t>
  </si>
  <si>
    <t>783</t>
  </si>
  <si>
    <t>Dokončovací práce - nátěry</t>
  </si>
  <si>
    <t>34</t>
  </si>
  <si>
    <t>78300-001</t>
  </si>
  <si>
    <t>-1063092473</t>
  </si>
  <si>
    <t>784</t>
  </si>
  <si>
    <t>Dokončovací práce - malby a tapety</t>
  </si>
  <si>
    <t>35</t>
  </si>
  <si>
    <t>784121001</t>
  </si>
  <si>
    <t>Oškrabání malby v místnostech výšky do 3,80 m</t>
  </si>
  <si>
    <t>-2010984124</t>
  </si>
  <si>
    <t>(11,5+11,2*2+0,45*4)*3,73</t>
  </si>
  <si>
    <t>36</t>
  </si>
  <si>
    <t>784181121</t>
  </si>
  <si>
    <t>Penetrace podkladu jednonásobná hloubková v místnostech výšky do 3,80 m</t>
  </si>
  <si>
    <t>-1123001027</t>
  </si>
  <si>
    <t>"stávající omítky" (11,5+11,2*2+0,45*4)*3,73-13,95</t>
  </si>
  <si>
    <t>"SDK" 13,95+20,71*(0,2+0,15)+0,15*3,1*2</t>
  </si>
  <si>
    <t>37</t>
  </si>
  <si>
    <t>784211101</t>
  </si>
  <si>
    <t>Malby z malířských směsí otěruvzdorných za mokra dvojnásobné, bílé za mokra otěruvzdorné výborně v místnostech výšky do 3,80 m</t>
  </si>
  <si>
    <t>-1497870257</t>
  </si>
  <si>
    <t>786</t>
  </si>
  <si>
    <t>Dokončovací práce - čalounické úpravy</t>
  </si>
  <si>
    <t>38</t>
  </si>
  <si>
    <t>78600-001</t>
  </si>
  <si>
    <t>01  M+D zastínění světlíku 4000x1200mm černou vodorovnou roletou, vč. el. ovládání, doplňků, kompletní provedení dle PD</t>
  </si>
  <si>
    <t>-1433598509</t>
  </si>
  <si>
    <t>39</t>
  </si>
  <si>
    <t>78600-002</t>
  </si>
  <si>
    <t>02  M+D těžký závěs h=3100mm, rozvinutá délka 21,61m, vč. el. ovládání, rozevírání do stran, doplňků, kompletní provedení dle PD</t>
  </si>
  <si>
    <t>1797875213</t>
  </si>
  <si>
    <t>40</t>
  </si>
  <si>
    <t>78600-003</t>
  </si>
  <si>
    <t>03  M+D černé vertikální žaluzie h=3100mm, pro stěnu délky 11,5m, látkové lamely š.12,7cm, 100% PES, nehořlavé, do vlhka, vč. ovládání řetízkem a šňůrou, vč. kotvení, doplňků, kompletní provedení dle PD</t>
  </si>
  <si>
    <t>-1068702665</t>
  </si>
  <si>
    <t>41</t>
  </si>
  <si>
    <t>78600-004</t>
  </si>
  <si>
    <t>04  M+D černá roleta 800/2000+1100mm, mechanicky ovládané, vč. kotvení, doplňků, kompletní provedení dle PD</t>
  </si>
  <si>
    <t>1746937179</t>
  </si>
  <si>
    <t>VRN</t>
  </si>
  <si>
    <t>Vedlejší rozpočtové náklady</t>
  </si>
  <si>
    <t>42</t>
  </si>
  <si>
    <t>901</t>
  </si>
  <si>
    <t>Zařízení staveniště</t>
  </si>
  <si>
    <t>1608975503</t>
  </si>
  <si>
    <t>hod.</t>
  </si>
  <si>
    <t>Projekt skutečného provedení stavby</t>
  </si>
  <si>
    <t>3x paré v papírové podobě, 2x digitální - formát AutoCAD-dwg na CD</t>
  </si>
  <si>
    <t>Stavební práce</t>
  </si>
  <si>
    <t>Elektroinstalace</t>
  </si>
  <si>
    <t>SOUHRNNÝ ROZPOČET STAVBY</t>
  </si>
  <si>
    <t>Mendelova univerzita v Brně, elektroinstalační práce v budově Q
1.1.1.4.24 Vybudování laboratoře multimediální komerční komunikace N1053 / Q04</t>
  </si>
  <si>
    <t>Stavební část - 26 hod.</t>
  </si>
  <si>
    <t>Elektroinstalace - 38 hod.</t>
  </si>
  <si>
    <t>linoleum přírodní ze 100% dřevité moučky tl 2,5mm, zátěž 34/43, R9, hořlavost Cfl S1, vzorkování</t>
  </si>
  <si>
    <t>Nátěr stěny pro projekci a popis - smart wall (chytrá zeď)</t>
  </si>
  <si>
    <t>"pro rozvody el." 25+5</t>
  </si>
  <si>
    <t>"pro drážky el." 25*2+5*2</t>
  </si>
  <si>
    <t>10,8*11,6-4*1,2</t>
  </si>
  <si>
    <t>Demontáž podhledu nebo samostatného požárního předělu ze sádrokartonových desek  s nosnou konstrukcí dvouvrstvou dřevěnou, opláštění jednoduché, ponechat konstrukci</t>
  </si>
  <si>
    <t>"SDK strop a světlík" 120,48+15,6</t>
  </si>
  <si>
    <t>Název</t>
  </si>
  <si>
    <t>Hodnota</t>
  </si>
  <si>
    <t>Nadpis rekapitulace</t>
  </si>
  <si>
    <t>Seznam prací a dodávek elektrotechnických zařízení</t>
  </si>
  <si>
    <t>Akce</t>
  </si>
  <si>
    <t>ELEKTROINSTALAČNÍ PRÁCE V BUDOVĚ Q
V Q04, Q33, Q13 A P1048</t>
  </si>
  <si>
    <t>Projekt</t>
  </si>
  <si>
    <t>1.1.1.4.24 Vybudování laboratoře multimediální
komerční komunikace N1053 / Q04</t>
  </si>
  <si>
    <t>Investor</t>
  </si>
  <si>
    <t>Mendelova univerzita v Brně, Zemědělská 1</t>
  </si>
  <si>
    <t>Z. č.</t>
  </si>
  <si>
    <t>15/19</t>
  </si>
  <si>
    <t>A. č.</t>
  </si>
  <si>
    <t>E370/15/19</t>
  </si>
  <si>
    <t>Smlouva</t>
  </si>
  <si>
    <t>Vypracoval</t>
  </si>
  <si>
    <t>Ing. Jiří Kozlovský, Projekce ELEKTRO, Purkyňova 95a, Brno</t>
  </si>
  <si>
    <t>Kontroloval</t>
  </si>
  <si>
    <t>ING. KOZLOVSKÝ</t>
  </si>
  <si>
    <t>Datum</t>
  </si>
  <si>
    <t>Zpracovatel</t>
  </si>
  <si>
    <t>CÚ</t>
  </si>
  <si>
    <t>Poznámka</t>
  </si>
  <si>
    <t>Uvedené ceny jsou v Kč a nezahrnují DPH, pokud to není uvedeno.</t>
  </si>
  <si>
    <t>Doprava dodávek  (3,6) %</t>
  </si>
  <si>
    <t>Přesun dodávek  (1) %</t>
  </si>
  <si>
    <t>PPV  (1 nebo 6) %</t>
  </si>
  <si>
    <t>PPV zemních prací, nátěrů  (1) %</t>
  </si>
  <si>
    <t>Dokumentace skut.prov. (1 - 1,5) %</t>
  </si>
  <si>
    <t>Rizika a pojištění  (1 - 1,5) %</t>
  </si>
  <si>
    <t>Opravy v záruce  (5 - 7) %</t>
  </si>
  <si>
    <t>GZS  (3,25 nebo 8,4) %</t>
  </si>
  <si>
    <t>Provozní vlivy  %</t>
  </si>
  <si>
    <t>Kompletační činnost - a</t>
  </si>
  <si>
    <t>Kompletační činnost - k1</t>
  </si>
  <si>
    <t>Kompletační činnost - k2</t>
  </si>
  <si>
    <t>Roční nárůst cen 1   %</t>
  </si>
  <si>
    <t>Roční nárůst cen 2   %</t>
  </si>
  <si>
    <t>1. sazba DPH %
- i pro přirážky rekapitulace</t>
  </si>
  <si>
    <t>2. sazba DPH %</t>
  </si>
  <si>
    <t>Procento podružného mat. % 1</t>
  </si>
  <si>
    <t>Procento  podružného mat. % 2</t>
  </si>
  <si>
    <t>Procento  podružného mat. % 3</t>
  </si>
  <si>
    <t>Hodnota A</t>
  </si>
  <si>
    <t>Hodnota B</t>
  </si>
  <si>
    <t>Základní náklady</t>
  </si>
  <si>
    <t>Dodávka</t>
  </si>
  <si>
    <t>Doprava 3,60%, Přesun 1,00%</t>
  </si>
  <si>
    <t>Montáž - materiál</t>
  </si>
  <si>
    <t>Montáž - práce</t>
  </si>
  <si>
    <t>Mezisoučet 1</t>
  </si>
  <si>
    <t>PPV 6,00% z montáže: materiál + práce</t>
  </si>
  <si>
    <t>Nátěry</t>
  </si>
  <si>
    <t>Zednická výpomoc</t>
  </si>
  <si>
    <t>PPV 1,00% z nátěrů a zednické výpomoci</t>
  </si>
  <si>
    <t>Mezisoučet 2</t>
  </si>
  <si>
    <t>Rizika a pojištění 0,00% z mezisoučtu 2</t>
  </si>
  <si>
    <t>Opravy v záruce 0,00% z mezisoučtu 1</t>
  </si>
  <si>
    <t>Základní náklady celkem</t>
  </si>
  <si>
    <t>Vedlejší a ostatní náklady (VRN)</t>
  </si>
  <si>
    <t>Dokumentace skut.prov. 0,00% z mezisoučtu 2</t>
  </si>
  <si>
    <t>GZS 0,00% z pravé strany mezisoučtu 2</t>
  </si>
  <si>
    <t>Provozní vlivy 0,00% z pravé strany mezisoučtu 2</t>
  </si>
  <si>
    <t>Vedlejší a ostatní náklady (VRN) celkem</t>
  </si>
  <si>
    <t>Kompletační činnost</t>
  </si>
  <si>
    <t>Náklady celkem</t>
  </si>
  <si>
    <t>Základ a hodnota DPH 21%</t>
  </si>
  <si>
    <t>Základ a hodnota DPH 15%</t>
  </si>
  <si>
    <t>Náklady celkem s DPH</t>
  </si>
  <si>
    <t>Součty odstavců</t>
  </si>
  <si>
    <t>Materiál</t>
  </si>
  <si>
    <t>Montáž</t>
  </si>
  <si>
    <t>Elektromontáže</t>
  </si>
  <si>
    <t>Pozice</t>
  </si>
  <si>
    <t>Mj</t>
  </si>
  <si>
    <t>Počet</t>
  </si>
  <si>
    <t>Materiál celkem</t>
  </si>
  <si>
    <t>Montáž celkem</t>
  </si>
  <si>
    <t>Cena celkem</t>
  </si>
  <si>
    <t>Při vyplňování výkazu výměr je nutné respektovat dále uvedené pokyny:</t>
  </si>
  <si>
    <t>1) Při zpracování nabídky je nutné využít všech částí (dílů) projektu pro provádění stavby, tj. technické zprávy vč. příloh a knihy výrobků, všechny výkresy, tabulky a specifikace materiálů.</t>
  </si>
  <si>
    <t>2) Součástí nabídkové ceny musí být veškeré náklady, aby cena byla konečná a zahrnovala celou dodávku a montáž</t>
  </si>
  <si>
    <t>3) Každá účastníkem zadávacího řízení vyplněná položka musí  cenově obsahovat veškeré technicky a logicky dovoditelné součásti dodávky a montáže (včetně údajů o podmínkách a úhradě licencí potřebných SW).</t>
  </si>
  <si>
    <t>4) Dodávky a montáže uvedené v nabídce musí být naceněny včetně veškerého souvisejícího doplňkového, podružného a montážního materiálu tak, aby celé zařízení bylo funkční a splňovalo všechny předpisy, které se na ně vztahují</t>
  </si>
  <si>
    <t>5) V případech, kdy jsou uvedeny typy konkrétních výrobků, je  to v souladu se Standardy Mendelu. Jde o prvky datového rozvaděče Cisco, které doplňují stávající instalaci, u které je požadováno dodání výrobků stejného výrobce školního systému Mendelu. Ve druhém případě jde o design zásuvek a ovladačů, které rozšiřují a doplňují stávající instalaci v učebně.</t>
  </si>
  <si>
    <t>DATOVÝ ROZVADĚČE DR-1Z, DOPLNĚNÍ</t>
  </si>
  <si>
    <t>Switch 10/100/1000 48port, Cisco WS-C2960X-48TD-L</t>
  </si>
  <si>
    <t>ks</t>
  </si>
  <si>
    <t>Patch panel 48 portů FTP 2U, CAT6A s vyvaz. lištou a keystone, Cisco</t>
  </si>
  <si>
    <t>SFP modul MM 1G, Cisco, originál (GLC-SX-MMD, 1000BASE-SX SFP)</t>
  </si>
  <si>
    <t>Práce v datovém rozvaděči (zapojení, zřízení vývodů z racku)</t>
  </si>
  <si>
    <t>SVÍTIDLA  A PRVKY ŘÍZENÍ OSVĚTLENÍ</t>
  </si>
  <si>
    <t>KOMPONENTY JSOU SPECIFIKOVÁNY V KNIZE VÝROBKŮ</t>
  </si>
  <si>
    <t>Svítidlo LED 35W, předřadník ř.systému, 4000°K, 4000 lm, 1,5m - ozn.A</t>
  </si>
  <si>
    <t>Svítidlo LED 34 W, předřadník ř.systému, 3000°K, 3400 lm - ozn.B</t>
  </si>
  <si>
    <t>Modul pro systém řízení osvětlení - širokopásmový vysílač</t>
  </si>
  <si>
    <t>Vysílací modul pro systém řízení osvětlení pro ovladače, dvoukanál</t>
  </si>
  <si>
    <t>Centrální řídící jednotka WIFI s rádiovým ovl., GSM brána vč. software</t>
  </si>
  <si>
    <t>Oživení a nastavení řídícího systému osvětlení s rádiovým řízením</t>
  </si>
  <si>
    <t>Trvalé LED svítidlo pro zavěšení na stropní systém, viz Kniha výrobků</t>
  </si>
  <si>
    <t>Studiový blesk pro zavěšení na stropní systém, viz Kniha výrobků</t>
  </si>
  <si>
    <t>STROPNÍ SYSTÉM PRO UCHYCENÍ STUDIOVÝCH SVĚTEL</t>
  </si>
  <si>
    <t>s pantofrafy pro 4 studiové blesky nebo trvalých světel, viz Kniha výrobků</t>
  </si>
  <si>
    <t>NEKONEČNÉ POZADÍ</t>
  </si>
  <si>
    <t>Instalace držáků a ovlád. systému, kompletace, složení viz Kniha výrobků</t>
  </si>
  <si>
    <t>DOPLNĚNÍ STÁVAJÍCÍCH ROZVODNIC RS13.6 A RS13.7</t>
  </si>
  <si>
    <t>jistič 1f, 16/B/1, 10kA,, řadová svorka</t>
  </si>
  <si>
    <t>jistič 1f, 16/C/1, 10kA,, řadová svorka</t>
  </si>
  <si>
    <t>Proudový chránič s nadproudovou ochr. 16A/C/30mA, 10kA, sv., vývodka</t>
  </si>
  <si>
    <t>jistič 1f, 13/C/1, 10kA,, řadová svorka</t>
  </si>
  <si>
    <t>Montáž do rozvodnice centrální řídící jednotky osvětlení, propojení</t>
  </si>
  <si>
    <t>PLASTOVÁ ROZVODNICE ZAPUŠTĚNÁ DO SDK</t>
  </si>
  <si>
    <t>12 modulů, šedé matné dveře</t>
  </si>
  <si>
    <t>DĚLENÁ KABELOVÁ PRŮCHODKA, ŠEDÁ, IP54, D100mm</t>
  </si>
  <si>
    <t>pro 6 malých vložek, zavádění konfekcionovaných kabelů, výřez 80mm</t>
  </si>
  <si>
    <t>malá záslepka pro dělenou průchodku, šedá</t>
  </si>
  <si>
    <t>průchodková vložka 9-10mm, malá, šedá</t>
  </si>
  <si>
    <t>TRUBKA OHEBNÁ 750 N, VNITŘNÍ POVRCH TURBO</t>
  </si>
  <si>
    <t>D 20 (∅20) PVC-U, šedá</t>
  </si>
  <si>
    <t>D 25 (∅25) PVC-U, šedá</t>
  </si>
  <si>
    <t>D 32 (∅32) PVC-U, šedá</t>
  </si>
  <si>
    <t>D 40 (∅40) PVC-U, šedá, zavěšení</t>
  </si>
  <si>
    <t>D 50 (∅50), di 41,2, PVC-U, šedá, zavěšení</t>
  </si>
  <si>
    <t>INSTALAČNÍ KRABICE</t>
  </si>
  <si>
    <t>Přístrojová D68 - do SDK univ. vstupní otvory pružný mat., možnost spojení</t>
  </si>
  <si>
    <t>Přístrojová D68 - pod omítku univerzální, možnost spojení</t>
  </si>
  <si>
    <t>Protahovací D68 - do SDK univ. vstupní otvory pružný mat., víčko</t>
  </si>
  <si>
    <t>Odbočná D68 - do SDK univ. vstupní otvory pružný mat., svorkovnice, víčko</t>
  </si>
  <si>
    <t>Odbočná D68 - pod omítku, svorkovnice, víčko</t>
  </si>
  <si>
    <t>Odbočná D97 - pod omítku s víčkem</t>
  </si>
  <si>
    <t>Odbočná 125 - do SDK s víčkem</t>
  </si>
  <si>
    <t>Odbočná s víčkem 250 do SDK</t>
  </si>
  <si>
    <t>Odbočná s víčkem 250 pod omítku</t>
  </si>
  <si>
    <t>Odbočná se svorkovnicí, IP 54, pryž průchodky</t>
  </si>
  <si>
    <t>KABEL SILOVÝ,IZOLACE PVC</t>
  </si>
  <si>
    <t>CYKY-O 3x1.5, pevně</t>
  </si>
  <si>
    <t>CYKY-J 3x1.5, pevně</t>
  </si>
  <si>
    <t>CYKY-J 3x2.5 , pevně</t>
  </si>
  <si>
    <t>VODIČ JEDNOŽILOVÝ, IZOLACE PVC POSPOJ.</t>
  </si>
  <si>
    <t>H07V-U 4 mm2, zž, pevně</t>
  </si>
  <si>
    <t>43</t>
  </si>
  <si>
    <t>H07V-U 6 mm2, zž, pevně</t>
  </si>
  <si>
    <t>UKONČENÍ KABELŮ DO</t>
  </si>
  <si>
    <t>44</t>
  </si>
  <si>
    <t xml:space="preserve"> 4x10  mm2</t>
  </si>
  <si>
    <t>UKONČENÍ VODIČŮ NA SVORKOVNICI</t>
  </si>
  <si>
    <t>45</t>
  </si>
  <si>
    <t xml:space="preserve"> Do  6 mm2</t>
  </si>
  <si>
    <t>ZÁSUVKA NN, SHODNÝ DESIGN SE STÁV. ABB, ELEMENT</t>
  </si>
  <si>
    <t>46</t>
  </si>
  <si>
    <t>Dvojnás., natoč. dut., 2x(2P+PE), přep.ochrana 3.st., akust.signalizace</t>
  </si>
  <si>
    <t>47</t>
  </si>
  <si>
    <t>Dvojnásobná, natoč. dutinky s ochr. kolíky, 2x(2P+PE)</t>
  </si>
  <si>
    <t>OVLADAČE ELEMENT, BÍLÁ/LEDOVÁ ŠEDÁ (STÁVAJÍCÍ DESIGN)</t>
  </si>
  <si>
    <t>48</t>
  </si>
  <si>
    <t>Přístroj ovládače zapínacího dvojitého; řazení 1/0+1/0</t>
  </si>
  <si>
    <t>49</t>
  </si>
  <si>
    <t>Přístroj spínače žaluziového kolébkového; řazení 1+1 s blokováním</t>
  </si>
  <si>
    <t>50</t>
  </si>
  <si>
    <t>Kryt spínače kolébkového, dělený; d. Element; b. bílá / ledová šedá</t>
  </si>
  <si>
    <t>51</t>
  </si>
  <si>
    <t>Kryt spínače žaluziového kolébkového, dělený, s potiskem; d. Element</t>
  </si>
  <si>
    <t>52</t>
  </si>
  <si>
    <t>Rámeček 1nás. vodorovný; b. bílá/ledová šedá</t>
  </si>
  <si>
    <t>53</t>
  </si>
  <si>
    <t>Rámeček 2nás. vodorovný; b. bílá/ledová šedá</t>
  </si>
  <si>
    <t>54</t>
  </si>
  <si>
    <t>Rámeček 3nás. vodorovný; b.bílá/ledová šedá</t>
  </si>
  <si>
    <t>ZÁS. SESTAVA PRO STUD. SVĚTLA V PODHLEDU, ELEMENT¨</t>
  </si>
  <si>
    <t>55</t>
  </si>
  <si>
    <t>Zás.jednonás.,ochr. kolík,clonky, bílá/ledová šedá, 230V, 16A</t>
  </si>
  <si>
    <t>56</t>
  </si>
  <si>
    <t>57</t>
  </si>
  <si>
    <t>ZÁS. SESTAVA PRO DATAPROJ.V PODHLEDU, SHODNÝ DESIGN</t>
  </si>
  <si>
    <t>58</t>
  </si>
  <si>
    <t>Zás.jednonás.,ochr. kolík,ochr. před přep., akustická sig., 230V, 16A</t>
  </si>
  <si>
    <t>59</t>
  </si>
  <si>
    <t>Přístroj zásuvky datové, Modular Jack RJ 45-8 Cat.6A</t>
  </si>
  <si>
    <t>60</t>
  </si>
  <si>
    <t>Maska nosná s 1 otvorem pro zás. Modular-Jack (keystone)</t>
  </si>
  <si>
    <t>61</t>
  </si>
  <si>
    <t>Kryt zás. komunikační, b.bílá/ledová šedá</t>
  </si>
  <si>
    <t>62</t>
  </si>
  <si>
    <t>63</t>
  </si>
  <si>
    <t>ZÁSUVKA DATOVÁ NÁSTĚNNÁ, SHODNÝ DESIGN, ELEMENT</t>
  </si>
  <si>
    <t>64</t>
  </si>
  <si>
    <t>Přístroj zásuvky datové, RJ 45-8 Cat. 6A</t>
  </si>
  <si>
    <t>65</t>
  </si>
  <si>
    <t>Maska nosná s 2 otvory pro 2 zásuvky keystone; b. černá</t>
  </si>
  <si>
    <t>66</t>
  </si>
  <si>
    <t>67</t>
  </si>
  <si>
    <t>Rámeček 1nás. b. bílá/ledová šedá</t>
  </si>
  <si>
    <t>DRŽÁK MONITORU DVOURAMENNÝ, viz Kniha výrobků</t>
  </si>
  <si>
    <t>68</t>
  </si>
  <si>
    <t>Zdvih 33cm, naklopení 75°“70° / ”5°, vodorov. i svislá 360° rotace</t>
  </si>
  <si>
    <t>69</t>
  </si>
  <si>
    <t>Montážní sada pro uchycení držáku prošroubováním přes desku stolu</t>
  </si>
  <si>
    <t>ZÁSUVKOVÉ BLOKY</t>
  </si>
  <si>
    <t>70</t>
  </si>
  <si>
    <t>Blok se 4 zásuvkami 2P + T, popis viz Kniha výrobků</t>
  </si>
  <si>
    <t>71</t>
  </si>
  <si>
    <t>Silová flexo šňůra s rovnou zástrčkou, průřez 3x2,5, délka do 2m</t>
  </si>
  <si>
    <t>72</t>
  </si>
  <si>
    <t>Kompletace, instalace zásuvkové lišty 4x z.</t>
  </si>
  <si>
    <t>PODLAHOVÁ KRABICE S REDUKOVANOU HLOUBKOU 50 mm</t>
  </si>
  <si>
    <t>73</t>
  </si>
  <si>
    <t>Rozměr 283 x 283, 16M, vertikální umístění přístrojů, kompletní pro lino</t>
  </si>
  <si>
    <t>74</t>
  </si>
  <si>
    <t>Kovová instalační krab. do betonové podlahy pro krab. s reduk. hl. 50mm</t>
  </si>
  <si>
    <t>PLASTOVÝ PODLAHOVÝ KANÁL DO BETONOVÉ PODLAHY</t>
  </si>
  <si>
    <t>75</t>
  </si>
  <si>
    <t>Protahovací kanál 50x38 mm 1 komora</t>
  </si>
  <si>
    <t>76</t>
  </si>
  <si>
    <t>Protahovací kanál 50x38 mm 4 komora</t>
  </si>
  <si>
    <t>77</t>
  </si>
  <si>
    <t>Držák protahovacích kanálů š. 200 mm</t>
  </si>
  <si>
    <t>78</t>
  </si>
  <si>
    <t>Držák protahovacích kanálů š. 250 mm</t>
  </si>
  <si>
    <t>79</t>
  </si>
  <si>
    <t>Vertikální úhel š. 200x38</t>
  </si>
  <si>
    <t>80</t>
  </si>
  <si>
    <t>Vertikální úhel š. 250x38</t>
  </si>
  <si>
    <t>ZÁSUVKY 45x45, 16A, 230V BÍLÁ DO PODLAHOVÉ KRABICE</t>
  </si>
  <si>
    <t>81</t>
  </si>
  <si>
    <t>Zásuvka 45x45 s ochranou před přep., akust.signal.poruchy (optická)</t>
  </si>
  <si>
    <t>82</t>
  </si>
  <si>
    <t>Zás. jednoduchá, 45x45, 16A,</t>
  </si>
  <si>
    <t xml:space="preserve">ZÁSUVKA DATOVÁ KEYSTONE PROFIL 45, KOMPLETNÍ </t>
  </si>
  <si>
    <t>83</t>
  </si>
  <si>
    <t>Přístroj zásuvky datové s krytem a záclonkou, RJ 45-8, Cat.6A, označení</t>
  </si>
  <si>
    <t>AUDIO - VIDEO ZÁSUVKY MODULU 22,5x45 (45x45)</t>
  </si>
  <si>
    <t>84</t>
  </si>
  <si>
    <t>PŘEDK. ZÁS. HDMI V1.4 1M 4K@60Hz, F/F</t>
  </si>
  <si>
    <t>85</t>
  </si>
  <si>
    <t>PŘEDK. ZÁS. JACK 3,5 1M stereo, F/F</t>
  </si>
  <si>
    <t>86</t>
  </si>
  <si>
    <t>PŘEDK. ZÁS. USB 3.0 1M</t>
  </si>
  <si>
    <t>KABEL DATOVÝ HDMI High Speed s Ethernetem, 10 let záruka</t>
  </si>
  <si>
    <t>87</t>
  </si>
  <si>
    <t>zlacené kontakty, 4K@60Hz, 15m se zesilovačem, M/M</t>
  </si>
  <si>
    <t>88</t>
  </si>
  <si>
    <t>zlacené kontakty, 4K@60Hz, 2m</t>
  </si>
  <si>
    <t>KABELÁŽ A PRVKY PRO AV TECHNIKU (dle konektorů AV)</t>
  </si>
  <si>
    <t>89</t>
  </si>
  <si>
    <t>Kabel USB 3.0, female/male, délka 15m se zesilovačem</t>
  </si>
  <si>
    <t>90</t>
  </si>
  <si>
    <t>Kabel USB 3.0, A-A délka 2m</t>
  </si>
  <si>
    <t>91</t>
  </si>
  <si>
    <t>Kabel stereo, jack 3.5mm M/M, délka 15m</t>
  </si>
  <si>
    <t>92</t>
  </si>
  <si>
    <t>Kabel stereo, jack 3.5mm / cinch, délka 1,0m</t>
  </si>
  <si>
    <t>93</t>
  </si>
  <si>
    <t>Kabel stereo, jack 3.5mm / cinch, délka 1,5m</t>
  </si>
  <si>
    <t>DOPLNĚNÍ DATOVÉHO ROZVADĚČE DR-1J</t>
  </si>
  <si>
    <t>94</t>
  </si>
  <si>
    <t>Uzemnění stínění kabelu FTP Cat 6A</t>
  </si>
  <si>
    <t>95</t>
  </si>
  <si>
    <t>Patch kabel, dvojité stínění (PiMF), High-speed Ethernet až 10 Gbit/s</t>
  </si>
  <si>
    <t>96</t>
  </si>
  <si>
    <t>Cat 6A S/FTP,  RJ45, zlacený, 0.5m, trojvrstvý velmi ohebný PVC / ABS</t>
  </si>
  <si>
    <t>97</t>
  </si>
  <si>
    <t>Cat 6A S/FTP,  RJ45, zlacený, 1.5m, trojvrstvý velmi ohebný PVC / ABS</t>
  </si>
  <si>
    <t>98</t>
  </si>
  <si>
    <t>Cat 6A S/FTP,  RJ45, zlacený, 2.5m, trojvrstvý velmi ohebný PVC / ABS</t>
  </si>
  <si>
    <t>99</t>
  </si>
  <si>
    <t>Cat 6A S/FTP,  RJ45, zlacený, 3m, trojvrstvý velmi ohebný PVC / ABS</t>
  </si>
  <si>
    <t>DATOVÁ KABELÁŽ A OSTATNÍ</t>
  </si>
  <si>
    <t>100</t>
  </si>
  <si>
    <t>Kabel stíněný F/FTP 4p Cat 6A (stínění párů a všech párů), zatažení</t>
  </si>
  <si>
    <t>101</t>
  </si>
  <si>
    <t>Kabel stíněný FTP -  měření (pár), protokol</t>
  </si>
  <si>
    <t>102</t>
  </si>
  <si>
    <t>Ukončení párů kabelu F/FTP 4P na patch panelu racku</t>
  </si>
  <si>
    <t>103</t>
  </si>
  <si>
    <t>Reproduktorový vodič dvoužilový CYH 2x4 CR</t>
  </si>
  <si>
    <t>DATOVÝ KONEKTRO S/FTP Cat 6A</t>
  </si>
  <si>
    <t>104</t>
  </si>
  <si>
    <t>Stíněný konektor s krytkou RJ45</t>
  </si>
  <si>
    <t>INSTALACE LAN, ZAPOJENÍ</t>
  </si>
  <si>
    <t>105</t>
  </si>
  <si>
    <t>Demontáž stávající kabeláže, otevření žlabů, po uložení nové zakrytování</t>
  </si>
  <si>
    <t>106</t>
  </si>
  <si>
    <t>Vysvazkování kabeláže v trase, nové i původní</t>
  </si>
  <si>
    <t>107</t>
  </si>
  <si>
    <t>Značení a popis</t>
  </si>
  <si>
    <t>108</t>
  </si>
  <si>
    <t>Kompletace LAN</t>
  </si>
  <si>
    <t>TÁHLA A VÝLOŽNÍKY</t>
  </si>
  <si>
    <t>109</t>
  </si>
  <si>
    <t>Různé profily, fixace na ocel konstrukci</t>
  </si>
  <si>
    <t>kg</t>
  </si>
  <si>
    <t>110</t>
  </si>
  <si>
    <t>Svářečské práce vč. přípravy</t>
  </si>
  <si>
    <t>111</t>
  </si>
  <si>
    <t>Materiál pro zhotovení nosné konstrukce strop. syst., různé profily</t>
  </si>
  <si>
    <t>112</t>
  </si>
  <si>
    <t>Závitová tyč 10mm/1m vč. kov. hmoždinky, zkácení na míru</t>
  </si>
  <si>
    <t>OCEL. NOSNÉ KONSTR. PRO PŘÍSTR. A EL. PRVKY</t>
  </si>
  <si>
    <t>113</t>
  </si>
  <si>
    <t xml:space="preserve">do 10kg </t>
  </si>
  <si>
    <t>114</t>
  </si>
  <si>
    <t xml:space="preserve">do 50kg </t>
  </si>
  <si>
    <t>POMOCNÝ A KOTVÍCÍ MATERIÁL</t>
  </si>
  <si>
    <t>115</t>
  </si>
  <si>
    <t>Hmoždinka 8 vč. vrutu</t>
  </si>
  <si>
    <t>116</t>
  </si>
  <si>
    <t>Hmoždinka 10 vč. vrutu</t>
  </si>
  <si>
    <t>117</t>
  </si>
  <si>
    <t>20 STAHOVACÍ PÁSEK plast</t>
  </si>
  <si>
    <t>118</t>
  </si>
  <si>
    <t>35 STAHOVACÍ PÁSEK plast</t>
  </si>
  <si>
    <t>119</t>
  </si>
  <si>
    <t>Páska nerezová stahovací do 1m vč. spony</t>
  </si>
  <si>
    <t>EKVIPOT. SVORKOVNICE, SVORKY</t>
  </si>
  <si>
    <t>120</t>
  </si>
  <si>
    <t>Doplňková PE vč. krytu nástěnná</t>
  </si>
  <si>
    <t>DEMONTÁŽ AV TECHNIKY, INSTALAČNÍCH PRVKŮ A KABELÁŽE</t>
  </si>
  <si>
    <t>121</t>
  </si>
  <si>
    <t>Dataprojektor vč. držáku, opětovná montáž držáku na strop</t>
  </si>
  <si>
    <t>122</t>
  </si>
  <si>
    <t>Svítidla podhledová v SDK, ovladače, ekol. likvidace</t>
  </si>
  <si>
    <t>123</t>
  </si>
  <si>
    <t>Kabeláž, silno i slabo, úprava původních vývodů, ekol. likvidace</t>
  </si>
  <si>
    <t>124</t>
  </si>
  <si>
    <t>Odpojení okruhu původního vývodu osvětlení, značení, ekol. likvidace</t>
  </si>
  <si>
    <t>PRÁCE MIMO CENÍKOVÉ POLOŽKY</t>
  </si>
  <si>
    <t>125</t>
  </si>
  <si>
    <t>Úprava el. instalace dle uživatele v průběhu prací</t>
  </si>
  <si>
    <t>126</t>
  </si>
  <si>
    <t>Zapojení ozvučení učebny</t>
  </si>
  <si>
    <t>127</t>
  </si>
  <si>
    <t>Zapojení ovládání zatemnění fotokoutku a světlíku</t>
  </si>
  <si>
    <t>HODINOVE ZUCTOVACI SAZBY</t>
  </si>
  <si>
    <t>128</t>
  </si>
  <si>
    <t>Zabezpeceni pracoviste</t>
  </si>
  <si>
    <t>129</t>
  </si>
  <si>
    <t xml:space="preserve"> Montáž mimo ceníkové položky</t>
  </si>
  <si>
    <t>PROVEDENI REVIZNICH ZKOUSEK</t>
  </si>
  <si>
    <t>130</t>
  </si>
  <si>
    <t xml:space="preserve"> Revizni technik silnoproud</t>
  </si>
  <si>
    <t>HOD. ZÚČTOVACÍ SAZBY HLAVA XI - SLABOPROUD</t>
  </si>
  <si>
    <t>131</t>
  </si>
  <si>
    <t>Kompl. zkouš., výchozí revize, zkušební provoz</t>
  </si>
  <si>
    <t>PROJEKTY SKUTEČNÉHO PROVEDENÍ</t>
  </si>
  <si>
    <t>cena je součástí vedlejších a ostatních nákladů (VRN)</t>
  </si>
  <si>
    <t>Podružný materiál</t>
  </si>
  <si>
    <t>Elektromontáže - celkem</t>
  </si>
  <si>
    <t>VYSEKANI KAPES VE ZDIVU CIHELNEM PRO KRABICE</t>
  </si>
  <si>
    <t>133</t>
  </si>
  <si>
    <t xml:space="preserve"> 70x70x50 mm</t>
  </si>
  <si>
    <t>PRŮSTUPY</t>
  </si>
  <si>
    <t>134</t>
  </si>
  <si>
    <t>Zřízení vývoddu z RS01.3 do podhledu</t>
  </si>
  <si>
    <t>135</t>
  </si>
  <si>
    <t>Zřízení průstupu v trasách datových kabelů</t>
  </si>
  <si>
    <t>136</t>
  </si>
  <si>
    <t>Vyčištění průstupu pro kabely, zapravení izolační hmotou</t>
  </si>
  <si>
    <t>VYSEKANI RYH VE ZDIVU CIHELNEM - HLOUBKA 50mm</t>
  </si>
  <si>
    <t>137</t>
  </si>
  <si>
    <t xml:space="preserve"> Šíře do 70 mm</t>
  </si>
  <si>
    <t>ŘEZÁNÍ RYH PRO VODICE V SDK</t>
  </si>
  <si>
    <t>138</t>
  </si>
  <si>
    <t xml:space="preserve"> Šíře 30 mm</t>
  </si>
  <si>
    <t>139</t>
  </si>
  <si>
    <t xml:space="preserve"> Šíře DO 150 mm</t>
  </si>
  <si>
    <t>SÁDRA ŠTUKATÉRSKÁ</t>
  </si>
  <si>
    <t>140</t>
  </si>
  <si>
    <t>Bílá</t>
  </si>
  <si>
    <t>OMITKA RYH VE STENACH MALTOU</t>
  </si>
  <si>
    <t>141</t>
  </si>
  <si>
    <t xml:space="preserve"> Šíře do 150 mm</t>
  </si>
  <si>
    <t>LESENI LEHKE PRACOVNI O VYSCE LESENOVE PODLAHY</t>
  </si>
  <si>
    <t>142</t>
  </si>
  <si>
    <t xml:space="preserve"> Do 1.9 m</t>
  </si>
  <si>
    <t>CISTENI BUDOV ZAMETANIM</t>
  </si>
  <si>
    <t>143</t>
  </si>
  <si>
    <t xml:space="preserve"> Suchý proces s navlhčením</t>
  </si>
  <si>
    <t>Zednická výpomoc - celkem</t>
  </si>
  <si>
    <t>Náklady z rozpočtů - všechny položky jsou investice</t>
  </si>
  <si>
    <t>Vyčištění budov nebo objektů průběžně a před předáním do užívání budov bytové nebo občanské výstavby, světlé výšky podlaží do 4 m</t>
  </si>
  <si>
    <t xml:space="preserve">"závěrečný úklid suchý+mokrý proces" </t>
  </si>
  <si>
    <t>"úklid suchý+mokrý proces vč. prosklené stěny, dvou dveří a světlíku"</t>
  </si>
  <si>
    <t>124,9+2,6*11,65+1,6*4</t>
  </si>
  <si>
    <t>903</t>
  </si>
  <si>
    <t>Koordinační činnost dodavatele stavy</t>
  </si>
  <si>
    <t>904</t>
  </si>
  <si>
    <t>Kontrola stavu stavby před předáním staveniště navazující profesi, zápis do SD</t>
  </si>
  <si>
    <t>902</t>
  </si>
  <si>
    <t>"vyklizení vybavení učebny - stoly, židle, nástěnky, keramické tabule apod., uložení v garážích (2.PP) - přes 2 podlaží"</t>
  </si>
  <si>
    <t xml:space="preserve">Uchazeč doplní knihu výrobků o navrhovaného výrobce a typ pro posouzení shody s požadovaným standardem – designem, technickým provedením, vlastnostmi a parametry daného výrobku. </t>
  </si>
  <si>
    <t>VYSÍLACÍ MODUL DO VYPÍNAČŮ OSVĚTLENÍ</t>
  </si>
  <si>
    <t>Slouží pro ruční ovládání svítidel, vybavených drivery a moduly dálkového řízení. Moduly budou instalovány do ovladačů v učebně.</t>
  </si>
  <si>
    <t>Vysílací modul je rádiové zařízení napájeno 230 V AC, které umožňuje posílat rádiové příkazy jednotlivým svítidlům nebo určitým spínacím zařízením.</t>
  </si>
  <si>
    <t xml:space="preserve">Přibližné rozměry: </t>
  </si>
  <si>
    <t>30 × 64 × 20 mm</t>
  </si>
  <si>
    <t xml:space="preserve">Svorkovnice: </t>
  </si>
  <si>
    <t>2x napájení (N a P) a 2x input (I)</t>
  </si>
  <si>
    <t>Rozpoznává přítomnost fáze přes nulu (N).</t>
  </si>
  <si>
    <t>Modul má vestavěnou anténu a může se instalovat do jakékoliv nestíněné krabice.</t>
  </si>
  <si>
    <t>Funkce, které lze provádět s vysílacím modulem, jsou následující:</t>
  </si>
  <si>
    <t>– Přenos časovaného povelu (spínací tlačítko anebo pohybové čidlo)</t>
  </si>
  <si>
    <t>– Přenos stavu (zapnutí zap/vyp)</t>
  </si>
  <si>
    <t>Povely přenášeny vysílacím modulem jsou přiřazeny jednomu svítidlu nebo celé skupině svítidel.</t>
  </si>
  <si>
    <t>Pracovní teplota:</t>
  </si>
  <si>
    <t>-20 až +50 °C</t>
  </si>
  <si>
    <t>CENTRÁLNÍ ŘÍDICÍ JEDNOTKA</t>
  </si>
  <si>
    <t>Řídicí jednotka pro ovládání osvětlení. Jednotka bude umístěna v podružné rozvodnici RS13.6.</t>
  </si>
  <si>
    <t>Jednotka je vybavena přijímačem s vysílačem a komunikuje se svítidly, osazenými moduly pro dálkové ovládání. Centrální řídicí jednotka vysílá k osvětlovacím tělesům povely nezbytné pro ovládání jejich funkce a od svítidel získává informace o stavu, diagnostice a data o spotřebě elektrické energie.</t>
  </si>
  <si>
    <t>Jednotka přijímá příkazy po wi-fi síti, které vysílá počítač / tablet / mobil pomocí řídicího software.</t>
  </si>
  <si>
    <t>Jednotka je schopna ovládat jednotlivě každé osvětlovací těleso systému.</t>
  </si>
  <si>
    <t>Jednotka zahrnuje GSM modul, který umožňuje dálkové ovládání systému. Součástí dodávky musí být software a konvertor RS485/wi-fi – ethernet.</t>
  </si>
  <si>
    <t>Stupeň krytí:</t>
  </si>
  <si>
    <t>IP20</t>
  </si>
  <si>
    <t xml:space="preserve">Pracovní teplota: </t>
  </si>
  <si>
    <t>-20 až +40 °C</t>
  </si>
  <si>
    <t xml:space="preserve">Montáž: </t>
  </si>
  <si>
    <t>lišta DIN, 9 modulů</t>
  </si>
  <si>
    <t xml:space="preserve">Ovládaná svítidla: </t>
  </si>
  <si>
    <t>max. limit: 400 zařízení</t>
  </si>
  <si>
    <t xml:space="preserve">Lokální přenos: </t>
  </si>
  <si>
    <t>rádiový systém spread spectrum SFH; DSSS na 16 kanálech</t>
  </si>
  <si>
    <t xml:space="preserve">Dálkový přenos: </t>
  </si>
  <si>
    <t>GSM</t>
  </si>
  <si>
    <t>prostřednictvím rozhraní RS-485, protokolu MODBUS</t>
  </si>
  <si>
    <t>Funkce: ovládání osvětlovacího systému, hlavně</t>
  </si>
  <si>
    <r>
      <t>-</t>
    </r>
    <r>
      <rPr>
        <sz val="7"/>
        <rFont val="Times New Roman"/>
        <family val="1"/>
        <charset val="238"/>
      </rPr>
      <t xml:space="preserve">        </t>
    </r>
    <r>
      <rPr>
        <sz val="11"/>
        <rFont val="Arial"/>
        <family val="2"/>
        <charset val="238"/>
      </rPr>
      <t>nastavení až 256 scén</t>
    </r>
  </si>
  <si>
    <r>
      <t>-</t>
    </r>
    <r>
      <rPr>
        <sz val="7"/>
        <rFont val="Times New Roman"/>
        <family val="1"/>
        <charset val="238"/>
      </rPr>
      <t xml:space="preserve">        </t>
    </r>
    <r>
      <rPr>
        <sz val="11"/>
        <rFont val="Arial"/>
        <family val="2"/>
        <charset val="238"/>
      </rPr>
      <t>nastavení hladiny stmívání</t>
    </r>
  </si>
  <si>
    <r>
      <t>-</t>
    </r>
    <r>
      <rPr>
        <sz val="7"/>
        <rFont val="Times New Roman"/>
        <family val="1"/>
        <charset val="238"/>
      </rPr>
      <t xml:space="preserve">        </t>
    </r>
    <r>
      <rPr>
        <sz val="11"/>
        <rFont val="Arial"/>
        <family val="2"/>
        <charset val="238"/>
      </rPr>
      <t>definování provozního režimu (stálá intenzita osvětlení na nastavenou hodnotu nebo automatická regulace osvětlení)</t>
    </r>
  </si>
  <si>
    <r>
      <t>-</t>
    </r>
    <r>
      <rPr>
        <sz val="7"/>
        <rFont val="Times New Roman"/>
        <family val="1"/>
        <charset val="238"/>
      </rPr>
      <t xml:space="preserve">        </t>
    </r>
    <r>
      <rPr>
        <sz val="11"/>
        <rFont val="Arial"/>
        <family val="2"/>
        <charset val="238"/>
      </rPr>
      <t>diagnostika</t>
    </r>
  </si>
  <si>
    <r>
      <t>-</t>
    </r>
    <r>
      <rPr>
        <sz val="7"/>
        <rFont val="Times New Roman"/>
        <family val="1"/>
        <charset val="238"/>
      </rPr>
      <t xml:space="preserve">        </t>
    </r>
    <r>
      <rPr>
        <sz val="11"/>
        <rFont val="Arial"/>
        <family val="2"/>
        <charset val="238"/>
      </rPr>
      <t>měření spotřebované a uspořené energie</t>
    </r>
  </si>
  <si>
    <r>
      <t>-</t>
    </r>
    <r>
      <rPr>
        <sz val="7"/>
        <rFont val="Times New Roman"/>
        <family val="1"/>
        <charset val="238"/>
      </rPr>
      <t xml:space="preserve">        </t>
    </r>
    <r>
      <rPr>
        <sz val="11"/>
        <rFont val="Arial"/>
        <family val="2"/>
        <charset val="238"/>
      </rPr>
      <t>vytváření světelných scén</t>
    </r>
  </si>
  <si>
    <r>
      <t>-</t>
    </r>
    <r>
      <rPr>
        <sz val="7"/>
        <rFont val="Times New Roman"/>
        <family val="1"/>
        <charset val="238"/>
      </rPr>
      <t xml:space="preserve">        </t>
    </r>
    <r>
      <rPr>
        <sz val="11"/>
        <rFont val="Arial"/>
        <family val="2"/>
        <charset val="238"/>
      </rPr>
      <t>časované rozsvěcování / zhasínání skupin světel</t>
    </r>
  </si>
  <si>
    <r>
      <t>-</t>
    </r>
    <r>
      <rPr>
        <sz val="7"/>
        <rFont val="Times New Roman"/>
        <family val="1"/>
        <charset val="238"/>
      </rPr>
      <t xml:space="preserve">        </t>
    </r>
    <r>
      <rPr>
        <sz val="11"/>
        <rFont val="Arial"/>
        <family val="2"/>
        <charset val="238"/>
      </rPr>
      <t>konfigurace světelného zařízení</t>
    </r>
  </si>
  <si>
    <r>
      <t>-</t>
    </r>
    <r>
      <rPr>
        <sz val="7"/>
        <rFont val="Times New Roman"/>
        <family val="1"/>
        <charset val="238"/>
      </rPr>
      <t xml:space="preserve">        </t>
    </r>
    <r>
      <rPr>
        <sz val="11"/>
        <rFont val="Arial"/>
        <family val="2"/>
        <charset val="238"/>
      </rPr>
      <t>ovládání všech funkcí nouzového systému</t>
    </r>
  </si>
  <si>
    <r>
      <t>-</t>
    </r>
    <r>
      <rPr>
        <sz val="7"/>
        <rFont val="Times New Roman"/>
        <family val="1"/>
        <charset val="238"/>
      </rPr>
      <t xml:space="preserve">        </t>
    </r>
    <r>
      <rPr>
        <sz val="11"/>
        <rFont val="Arial"/>
        <family val="2"/>
        <charset val="238"/>
      </rPr>
      <t>synchronizace a časování testovacích funkcí</t>
    </r>
  </si>
  <si>
    <r>
      <t>-</t>
    </r>
    <r>
      <rPr>
        <sz val="7"/>
        <rFont val="Times New Roman"/>
        <family val="1"/>
        <charset val="238"/>
      </rPr>
      <t xml:space="preserve">        </t>
    </r>
    <r>
      <rPr>
        <sz val="11"/>
        <rFont val="Arial"/>
        <family val="2"/>
        <charset val="238"/>
      </rPr>
      <t>utlumení / aktivace nouzového stavu</t>
    </r>
  </si>
  <si>
    <r>
      <t>-</t>
    </r>
    <r>
      <rPr>
        <sz val="7"/>
        <rFont val="Times New Roman"/>
        <family val="1"/>
        <charset val="238"/>
      </rPr>
      <t xml:space="preserve">        </t>
    </r>
    <r>
      <rPr>
        <sz val="11"/>
        <rFont val="Arial"/>
        <family val="2"/>
        <charset val="238"/>
      </rPr>
      <t>detailní správa chyb</t>
    </r>
  </si>
  <si>
    <r>
      <t>-</t>
    </r>
    <r>
      <rPr>
        <sz val="7"/>
        <rFont val="Times New Roman"/>
        <family val="1"/>
        <charset val="238"/>
      </rPr>
      <t xml:space="preserve">        </t>
    </r>
    <r>
      <rPr>
        <sz val="11"/>
        <rFont val="Arial"/>
        <family val="2"/>
        <charset val="238"/>
      </rPr>
      <t>střídavé testování 50 % systému</t>
    </r>
  </si>
  <si>
    <t>SVÍTIDLO LED DO SDK PODHLEDU – OZN. A</t>
  </si>
  <si>
    <t>Vestavné LED svítidlo samostatné, s driverem pro napojení do řídicího systému.</t>
  </si>
  <si>
    <t>Těleso z eloxovaného hliníkového profilu s ocelovými koncovými čely, lakovanými na šedo.</t>
  </si>
  <si>
    <t>Mikroprismatický difuzér – UGR &lt; 19</t>
  </si>
  <si>
    <t>Příkon: 35W</t>
  </si>
  <si>
    <t>Teplota chromatičnosti: 4000 °K</t>
  </si>
  <si>
    <t>CRI: &gt;80</t>
  </si>
  <si>
    <t>Světelný tok svítidla: 4000 lm (114 lm/W)</t>
  </si>
  <si>
    <t>EEC: A+</t>
  </si>
  <si>
    <t>N°LED: 120</t>
  </si>
  <si>
    <t xml:space="preserve">Jmenovité napětí: </t>
  </si>
  <si>
    <t>93–265 VAC, 50/60 Hz, 176–250 VDC</t>
  </si>
  <si>
    <t>Soulad s normami: EN 60598-1, EN 60598-2-1, EN 60598-2-22 (základní požadavky), EN 62471 (fotobiologické nebezpečí)</t>
  </si>
  <si>
    <t>Stupeň krytí: IP40</t>
  </si>
  <si>
    <t>Okolní teplota: -20°C ÷ +40 °C</t>
  </si>
  <si>
    <t>Zapojení SD verze: cos j ≥ 0,96</t>
  </si>
  <si>
    <t>MTBF napájecího zdroje (spolehlivost): 80 000 h</t>
  </si>
  <si>
    <t>Pokles světelného toku: &gt;70 000 h (L80B20)</t>
  </si>
  <si>
    <t>Stabilita barvy světla: 3 SDCM</t>
  </si>
  <si>
    <t>Součástí svítidla musí být modul pro systém řízení osvětlení a držák do sádrokartonu.</t>
  </si>
  <si>
    <t>VÝKLOPNÝ REFLEKTOR PRO NASVĚTLENÍ TABULE – OZN. B</t>
  </si>
  <si>
    <t>Podhledové vestavné výklopné LED svítidlo s driverem pro napojení do řídicího systému.</t>
  </si>
  <si>
    <t>Těleso: tlakový odlitek z hliníku v barvě RAL 9003, nanášené práškovou technologií</t>
  </si>
  <si>
    <t>Optický systém: bílý reflektor a transparentní tvrzené sklo s vysokou propustností</t>
  </si>
  <si>
    <t>Průměr svítidla: 233 mm, průměr otvoru pro osazení do podhledu: 170 mm</t>
  </si>
  <si>
    <t>Příkon: 34W</t>
  </si>
  <si>
    <t>Teplota chromatičnosti: 3000 °K</t>
  </si>
  <si>
    <t>Světelný tok svítidla: 3400 lm (100 lm/W)</t>
  </si>
  <si>
    <t>Ekvivalent (porovnání s výbojkami): 1x70 W</t>
  </si>
  <si>
    <t>Jmenovité napětí: 93–265 VAC 50/60 Hz, 176–250 VDC</t>
  </si>
  <si>
    <t>Soulad s normami: EN 60598-1, EN 60598-2-2, EN 60598-2-22 (základní požadavky), EN 62471 (fotobiologické nebezpečí)</t>
  </si>
  <si>
    <t>Stupeň krytí: IP44 optická část, IP20 těleso svítidla</t>
  </si>
  <si>
    <t>Okolní teplota: -20 °C ÷ +40 °C</t>
  </si>
  <si>
    <t>Reflektor: bílý PC s vysokou odrazností pro úhel 70°</t>
  </si>
  <si>
    <t>Difuzér: tvrzené sklo 3 mm</t>
  </si>
  <si>
    <t>Zapojení: SELV elektronický (cos j ≥ 0,97) stmívatelný LED driver</t>
  </si>
  <si>
    <t>MTFB napájecího zdroje (spolehlivost): 80 000 h</t>
  </si>
  <si>
    <t>Pokles světelného toku: &gt; 70 000 h (L80B20)</t>
  </si>
  <si>
    <t xml:space="preserve">Součástí svítidla musí být modul pro systém řízení osvětlení. </t>
  </si>
  <si>
    <t>ZÁSUVKY POD DESKU STOLU</t>
  </si>
  <si>
    <t>Bloky se zásuvkami - 4 x zásuvka 2P + T</t>
  </si>
  <si>
    <t>Hliníkové tělo (55 x 50 mm).</t>
  </si>
  <si>
    <t>Svorky s kabelovým úchytem, dodávané bez napájecí šňůry.</t>
  </si>
  <si>
    <t>Zásuvky 2P + T s pootočenými dutinkami o 45° a dětskou ochranou – 16 A – 230 V</t>
  </si>
  <si>
    <t>Upevnění pomocí vrutů.</t>
  </si>
  <si>
    <t>DĚLENÁ KABELOVÁ PRŮCHODKA</t>
  </si>
  <si>
    <r>
      <t>utěsnění i odlehčení v tahu</t>
    </r>
    <r>
      <rPr>
        <sz val="8"/>
        <rFont val="TheSansOsF-SemiLight"/>
      </rPr>
      <t>.</t>
    </r>
  </si>
  <si>
    <t>Polykarbonát (PC)</t>
  </si>
  <si>
    <t>Barva</t>
  </si>
  <si>
    <t>šedá (blízká RAL 7035)</t>
  </si>
  <si>
    <t>Tř. hořlavosti</t>
  </si>
  <si>
    <t>UL94-V0, samozhášivý</t>
  </si>
  <si>
    <t>Stupeň krytí</t>
  </si>
  <si>
    <t>IP54 při správné volbě a použití všech komponent (certifikováno dle ČSN EN 60529)</t>
  </si>
  <si>
    <t>Teplota</t>
  </si>
  <si>
    <t>- 30 °C až + 100 °C (staticky)</t>
  </si>
  <si>
    <t>Vlastnosti</t>
  </si>
  <si>
    <t>Bez halogenu, bez silikonu</t>
  </si>
  <si>
    <t>Výřezy</t>
  </si>
  <si>
    <t>Průměr 80 mm</t>
  </si>
  <si>
    <t>PŘEDZAPOJENÁ HDMI ZÁSUVKA BÍLÁ</t>
  </si>
  <si>
    <t>Modulová 45x45, 1 modul</t>
  </si>
  <si>
    <t>Provozní teplota: -5 °C až +40 °C</t>
  </si>
  <si>
    <t>Standardy: EN 50157, EN 50049</t>
  </si>
  <si>
    <t>Stupeň krytí: IP21/IK04</t>
  </si>
  <si>
    <t>Female konektor typu A verze 2.0</t>
  </si>
  <si>
    <t>KLOUBOVÝ DRŽÁK MONITORU</t>
  </si>
  <si>
    <t>Barva:</t>
  </si>
  <si>
    <t>černo – stříbrná</t>
  </si>
  <si>
    <t>Zdvih:</t>
  </si>
  <si>
    <t>33 cm</t>
  </si>
  <si>
    <t xml:space="preserve">Nosnost: </t>
  </si>
  <si>
    <t>3,2 – 11,3 kg</t>
  </si>
  <si>
    <t>Naklopení:</t>
  </si>
  <si>
    <t>75° ↑ 70° / ↓ 5°</t>
  </si>
  <si>
    <t>Rotace vodorovná i svislá:</t>
  </si>
  <si>
    <t>360°</t>
  </si>
  <si>
    <t>Standardy upevnění:</t>
  </si>
  <si>
    <t>VESA FDMI MIS-D, 100/75, C (rozteč otvorů 100x100 mm a 75x75 mm)</t>
  </si>
  <si>
    <t>Záruka:</t>
  </si>
  <si>
    <t>10 let</t>
  </si>
  <si>
    <t>Volitelné příslušenství:</t>
  </si>
  <si>
    <t>dodání upevňovacího šroubu pro připevnění přes desku stolu</t>
  </si>
  <si>
    <t>DRŽÁK PRO 3 ROLE FOTOPOZADÍ</t>
  </si>
  <si>
    <t>Montáž na zeď, barva černá, úchyty pro 3 role.</t>
  </si>
  <si>
    <t>TRN PRO FOTOGRAFICKÉ POZADÍ</t>
  </si>
  <si>
    <t>Navíjecí soustava pro zvedání a spouštění rolí foto papíru.</t>
  </si>
  <si>
    <t>2 nástavce z techlopolymeru pro uchycení jedné role foto papíru.</t>
  </si>
  <si>
    <t>Utažení každé strany roztáhne nástavce z 1,8" na 3" pro pevné uchycení role zevnitř.</t>
  </si>
  <si>
    <t>Jedna strana opatřena velkým ozubeným kolem, na kterém je upevněn kovový řetěz.</t>
  </si>
  <si>
    <t>Druhá strana má nastavitelnou úroveň tahu. (brzdu).</t>
  </si>
  <si>
    <t>Maximální nosnost 10 kg.</t>
  </si>
  <si>
    <t>Hmotnost cca 2 kg.</t>
  </si>
  <si>
    <t>Kompatibilita s držákem pro uchycení fotopozadí, závaží na řetěz.</t>
  </si>
  <si>
    <r>
      <t xml:space="preserve">Trny budou tři a budou mít </t>
    </r>
    <r>
      <rPr>
        <u/>
        <sz val="11"/>
        <rFont val="Arial"/>
        <family val="2"/>
        <charset val="238"/>
      </rPr>
      <t>odlišné barvy řetězů – černý, červený a šedý</t>
    </r>
    <r>
      <rPr>
        <sz val="11"/>
        <rFont val="Arial"/>
        <family val="2"/>
        <charset val="238"/>
      </rPr>
      <t>.</t>
    </r>
  </si>
  <si>
    <t>VYROVNÁVACÍ TRUBKA PRO FOTOPOZADÍ</t>
  </si>
  <si>
    <t>Vyrovnávací trubka pro přemotání papírového fotopozadí šíře 3,55 m.</t>
  </si>
  <si>
    <t xml:space="preserve">PAPÍROVÁ POZADÍ </t>
  </si>
  <si>
    <t>Papírové pozadí široké 3,55 m, dlouhé 30 m.</t>
  </si>
  <si>
    <r>
      <t>Gramáž papíru: 155 g/m</t>
    </r>
    <r>
      <rPr>
        <vertAlign val="superscript"/>
        <sz val="11"/>
        <rFont val="Arial"/>
        <family val="2"/>
        <charset val="238"/>
      </rPr>
      <t>2</t>
    </r>
  </si>
  <si>
    <t>Pozadí budou tři, s různými barvami:</t>
  </si>
  <si>
    <r>
      <t>-</t>
    </r>
    <r>
      <rPr>
        <sz val="7"/>
        <rFont val="Times New Roman"/>
        <family val="1"/>
        <charset val="238"/>
      </rPr>
      <t xml:space="preserve">       </t>
    </r>
    <r>
      <rPr>
        <sz val="11"/>
        <rFont val="Arial"/>
        <family val="2"/>
        <charset val="238"/>
      </rPr>
      <t>bílá</t>
    </r>
  </si>
  <si>
    <r>
      <t>-</t>
    </r>
    <r>
      <rPr>
        <sz val="7"/>
        <rFont val="Times New Roman"/>
        <family val="1"/>
        <charset val="238"/>
      </rPr>
      <t xml:space="preserve">       </t>
    </r>
    <r>
      <rPr>
        <sz val="11"/>
        <rFont val="Arial"/>
        <family val="2"/>
        <charset val="238"/>
      </rPr>
      <t>kouřově šedá (smoke grey)</t>
    </r>
  </si>
  <si>
    <r>
      <t>-</t>
    </r>
    <r>
      <rPr>
        <sz val="7"/>
        <rFont val="Times New Roman"/>
        <family val="1"/>
        <charset val="238"/>
      </rPr>
      <t xml:space="preserve">       </t>
    </r>
    <r>
      <rPr>
        <sz val="11"/>
        <rFont val="Arial"/>
        <family val="2"/>
        <charset val="238"/>
      </rPr>
      <t>zelená (chromagreen)</t>
    </r>
  </si>
  <si>
    <t>Profesionální kit stropního systému pro uchycení 4 studiových blesků nebo trvalých světel.</t>
  </si>
  <si>
    <t>Stropní kit musí obsahovat minimálně:</t>
  </si>
  <si>
    <t>4x Kolej 5 m</t>
  </si>
  <si>
    <t>4x Kolej 2 m</t>
  </si>
  <si>
    <t>4x Stahovací pantograf pro zavěšení blesků nebo světel, délka 39 cm – 203 cm</t>
  </si>
  <si>
    <t>4x Jednoduchý vozík</t>
  </si>
  <si>
    <t>8x Dvojitý vozík</t>
  </si>
  <si>
    <t>16x Úchyt kolej / strop</t>
  </si>
  <si>
    <t>68x Úchyt pro kabel na pantograf</t>
  </si>
  <si>
    <t>24x Bezpečnostní koncovka koleje</t>
  </si>
  <si>
    <t>4x Redukce pantograf / světlo</t>
  </si>
  <si>
    <t>4x Bezpečnostní lanko</t>
  </si>
  <si>
    <t>4x Síťový kabel 10m</t>
  </si>
  <si>
    <t>16x Vozík pro uchycení kabelů</t>
  </si>
  <si>
    <t>1x Klíč pro uchycení pantografu</t>
  </si>
  <si>
    <t>TRVALÉ LED SVÍTIDLO PRO ZAVĚŠENÍ NA STROPNÍ SYSTÉM</t>
  </si>
  <si>
    <t xml:space="preserve">Napájení </t>
  </si>
  <si>
    <t>230V / 50 Hz</t>
  </si>
  <si>
    <t>100W (6500 lx / 1m)</t>
  </si>
  <si>
    <t xml:space="preserve">Konstantní barevná teplota </t>
  </si>
  <si>
    <t>5600K ± 200K (bílé denní světlo)</t>
  </si>
  <si>
    <t xml:space="preserve">Index barevného podání </t>
  </si>
  <si>
    <t>CRI 93</t>
  </si>
  <si>
    <t>TLCI (Qa)</t>
  </si>
  <si>
    <t>R9</t>
  </si>
  <si>
    <t xml:space="preserve">Regulace rozsahu výkonu </t>
  </si>
  <si>
    <t>10 až 100 %</t>
  </si>
  <si>
    <t>Hmotnost max.</t>
  </si>
  <si>
    <t>2,5 Kg</t>
  </si>
  <si>
    <t xml:space="preserve">držák příslušenství </t>
  </si>
  <si>
    <t>systém Bowens kompatibilní</t>
  </si>
  <si>
    <t>Rozměry max (bez reflektoru): 35 x 25 x 15 cm</t>
  </si>
  <si>
    <t>Chladič a ventilátor</t>
  </si>
  <si>
    <t>Bezdrátový dálkový ovladač, schopný ovládat až 6 skupin světel (16 kanálů).</t>
  </si>
  <si>
    <t>STUDIOVÝ BLESK PRO ZAVĚŠENÍ NA STROPNÍ SYSTÉM</t>
  </si>
  <si>
    <t xml:space="preserve">Max. výkon: </t>
  </si>
  <si>
    <t>400 Ws</t>
  </si>
  <si>
    <t>Směrné číslo (m / ISO 100)</t>
  </si>
  <si>
    <t>min 65</t>
  </si>
  <si>
    <t>Barevná teplota</t>
  </si>
  <si>
    <t>5600K ± 200K</t>
  </si>
  <si>
    <t>Rozsah výstupního výkonu</t>
  </si>
  <si>
    <t>5.0 – 10.0 (1/32 – 1/1)</t>
  </si>
  <si>
    <t>Doba hoření záblesku</t>
  </si>
  <si>
    <t>1/2000 až 1/800s</t>
  </si>
  <si>
    <t>Max. čas nabíjení blesku</t>
  </si>
  <si>
    <t>1,5 s</t>
  </si>
  <si>
    <t>Výkon modelačního světla</t>
  </si>
  <si>
    <t>150W, rozsah výkonu 5 – 100%</t>
  </si>
  <si>
    <t>Vlastní displej pro ovládání</t>
  </si>
  <si>
    <t>Integrovaný rádiový přijímač, synchronizační konektor 3,5 mm jack, optická synchronizace, testovací tlačítko</t>
  </si>
  <si>
    <t>AC 230 V / 50 Hz</t>
  </si>
  <si>
    <t>Max. přípustná váha</t>
  </si>
  <si>
    <t>3 Kg</t>
  </si>
  <si>
    <t xml:space="preserve">Držák příslušenství </t>
  </si>
  <si>
    <t xml:space="preserve">PŘÍLOHA Č. 1 TECHNICKÉ ZPRÁVY - KNIHA VÝROBKŮ </t>
  </si>
  <si>
    <t>„Laboratoř multimediální komerční komunikace N1053 / Q04“</t>
  </si>
  <si>
    <t>Dělené kabelové průchodky umožňují zavádět konfekcionované kabely do elektrických</t>
  </si>
  <si>
    <t>zařízení. Po sestavení pomocí přiložených šroubů poskytuje dvoudílná průchodka dostatečné</t>
  </si>
  <si>
    <t>Dvouramenný kloubový držák monitoru pro monitor max. velikosti: 34“</t>
  </si>
  <si>
    <t xml:space="preserve">Max.světelný výkon </t>
  </si>
  <si>
    <r>
      <t xml:space="preserve">NAVRHOVANÝ VÝROBCE A TYP
</t>
    </r>
    <r>
      <rPr>
        <sz val="8"/>
        <rFont val="Arial CE"/>
        <family val="2"/>
      </rPr>
      <t>(VYPLŇUJÍ SE ORANŽOVĚ PODBARVENÉ BUŇKY)</t>
    </r>
  </si>
  <si>
    <t>VYPLŇUJÍ SE ORANŽOVĚ PODBARVENÉ BUŇKY</t>
  </si>
  <si>
    <t>POKYNY K VYPLNĚNÍ FORMULÁŘŮ (ZÁLOŽEK SOUBORU)</t>
  </si>
  <si>
    <t>VYPLŇUJÍ SE ORANŽOVĚ PODBARVENÉ BUŇKY TÉTO BARVY v záložkách: 
Q04-Stavební část, 
EL-parametry, 
EL-rozpočet a 
Kniha výrobků</t>
  </si>
  <si>
    <t>0,952842</t>
  </si>
  <si>
    <t>Kompletační činnost - b (koeficient)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</si>
</sst>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0%"/>
    <numFmt numFmtId="165" formatCode="#,##0.00000"/>
    <numFmt numFmtId="166" formatCode="#,##0.000"/>
  </numFmts>
  <fonts count="57">
    <font>
      <sz val="8"/>
      <name val="Arial CE"/>
      <family val="2"/>
    </font>
    <font>
      <sz val="11"/>
      <color theme="1"/>
      <name val="Calibri"/>
      <family val="2"/>
      <charset val="238"/>
      <scheme val="minor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800080"/>
      <name val="Arial CE"/>
    </font>
    <font>
      <sz val="8"/>
      <color rgb="FFFFFFFF"/>
      <name val="Arial CE"/>
    </font>
    <font>
      <sz val="8"/>
      <color rgb="FF3366FF"/>
      <name val="Arial CE"/>
    </font>
    <font>
      <b/>
      <sz val="14"/>
      <name val="Arial CE"/>
    </font>
    <font>
      <b/>
      <sz val="10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sz val="18"/>
      <color theme="10"/>
      <name val="Wingdings 2"/>
      <family val="1"/>
      <charset val="2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u/>
      <sz val="11"/>
      <color theme="10"/>
      <name val="Calibri"/>
      <family val="2"/>
      <charset val="238"/>
      <scheme val="minor"/>
    </font>
    <font>
      <sz val="9"/>
      <color rgb="FF000000"/>
      <name val="Arial"/>
      <family val="2"/>
      <charset val="238"/>
    </font>
    <font>
      <b/>
      <sz val="11"/>
      <color rgb="FF000000"/>
      <name val="Arial"/>
      <family val="2"/>
      <charset val="238"/>
    </font>
    <font>
      <b/>
      <sz val="10"/>
      <color rgb="FF000000"/>
      <name val="Arial"/>
      <family val="2"/>
      <charset val="238"/>
    </font>
    <font>
      <b/>
      <sz val="9"/>
      <color rgb="FF000000"/>
      <name val="Arial"/>
      <family val="2"/>
      <charset val="238"/>
    </font>
    <font>
      <i/>
      <sz val="10"/>
      <color rgb="FF000000"/>
      <name val="Arial"/>
      <family val="2"/>
      <charset val="238"/>
    </font>
    <font>
      <i/>
      <sz val="9"/>
      <color rgb="FF000000"/>
      <name val="Arial"/>
      <family val="2"/>
      <charset val="238"/>
    </font>
    <font>
      <sz val="12"/>
      <name val="Arial"/>
      <family val="2"/>
      <charset val="238"/>
    </font>
    <font>
      <b/>
      <sz val="12"/>
      <name val="Arial"/>
      <family val="2"/>
      <charset val="238"/>
    </font>
    <font>
      <b/>
      <sz val="14"/>
      <name val="Arial"/>
      <family val="2"/>
      <charset val="238"/>
    </font>
    <font>
      <sz val="11"/>
      <name val="Arial"/>
      <family val="2"/>
      <charset val="238"/>
    </font>
    <font>
      <b/>
      <u/>
      <sz val="11"/>
      <name val="Arial"/>
      <family val="2"/>
      <charset val="238"/>
    </font>
    <font>
      <sz val="11"/>
      <name val="Symbol"/>
      <family val="1"/>
      <charset val="2"/>
    </font>
    <font>
      <sz val="7"/>
      <name val="Times New Roman"/>
      <family val="1"/>
      <charset val="238"/>
    </font>
    <font>
      <u/>
      <sz val="11"/>
      <name val="Arial"/>
      <family val="2"/>
      <charset val="238"/>
    </font>
    <font>
      <b/>
      <u/>
      <sz val="12"/>
      <name val="Arial"/>
      <family val="2"/>
      <charset val="238"/>
    </font>
    <font>
      <sz val="8"/>
      <name val="TheSansOsF-SemiLight"/>
    </font>
    <font>
      <vertAlign val="superscript"/>
      <sz val="11"/>
      <name val="Arial"/>
      <family val="2"/>
      <charset val="238"/>
    </font>
    <font>
      <b/>
      <sz val="18"/>
      <color theme="1"/>
      <name val="Arial"/>
      <family val="2"/>
      <charset val="238"/>
    </font>
    <font>
      <b/>
      <sz val="14"/>
      <color theme="1"/>
      <name val="Calibri"/>
      <family val="2"/>
      <charset val="238"/>
      <scheme val="minor"/>
    </font>
    <font>
      <b/>
      <sz val="12"/>
      <color rgb="FF000000"/>
      <name val="Arial"/>
      <family val="2"/>
      <charset val="238"/>
    </font>
    <font>
      <b/>
      <sz val="12"/>
      <name val="Arial CE"/>
      <charset val="238"/>
    </font>
    <font>
      <b/>
      <sz val="16"/>
      <name val="Arial CE"/>
      <charset val="238"/>
    </font>
  </fonts>
  <fills count="11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D2D2D2"/>
      </patternFill>
    </fill>
    <fill>
      <patternFill patternType="solid">
        <fgColor rgb="FFD4D0C8"/>
        <bgColor indexed="64"/>
      </patternFill>
    </fill>
    <fill>
      <patternFill patternType="solid">
        <fgColor rgb="FFBFEBFF"/>
        <bgColor indexed="64"/>
      </patternFill>
    </fill>
    <fill>
      <patternFill patternType="solid">
        <fgColor rgb="FFE0FEE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EAFF"/>
        <bgColor indexed="64"/>
      </patternFill>
    </fill>
    <fill>
      <patternFill patternType="solid">
        <fgColor rgb="FFFFFFE0"/>
        <bgColor indexed="64"/>
      </patternFill>
    </fill>
    <fill>
      <patternFill patternType="solid">
        <fgColor rgb="FFFFC000"/>
        <bgColor indexed="64"/>
      </patternFill>
    </fill>
  </fills>
  <borders count="26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C0C0C0"/>
      </left>
      <right/>
      <top style="thin">
        <color rgb="FFC0C0C0"/>
      </top>
      <bottom style="thin">
        <color rgb="FFC0C0C0"/>
      </bottom>
      <diagonal/>
    </border>
    <border>
      <left/>
      <right/>
      <top style="thin">
        <color rgb="FFC0C0C0"/>
      </top>
      <bottom style="thin">
        <color rgb="FFC0C0C0"/>
      </bottom>
      <diagonal/>
    </border>
    <border>
      <left/>
      <right style="thin">
        <color rgb="FFC0C0C0"/>
      </right>
      <top style="thin">
        <color rgb="FFC0C0C0"/>
      </top>
      <bottom style="thin">
        <color rgb="FFC0C0C0"/>
      </bottom>
      <diagonal/>
    </border>
  </borders>
  <cellStyleXfs count="3">
    <xf numFmtId="0" fontId="0" fillId="0" borderId="0"/>
    <xf numFmtId="0" fontId="34" fillId="0" borderId="0" applyNumberFormat="0" applyFill="0" applyBorder="0" applyAlignment="0" applyProtection="0"/>
    <xf numFmtId="0" fontId="1" fillId="0" borderId="0"/>
  </cellStyleXfs>
  <cellXfs count="274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9" fillId="0" borderId="0" xfId="0" applyFont="1" applyAlignment="1"/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5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2" fillId="0" borderId="0" xfId="0" applyFont="1" applyAlignment="1">
      <alignment horizontal="left" vertical="top"/>
    </xf>
    <xf numFmtId="0" fontId="4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0" fillId="0" borderId="0" xfId="0" applyFont="1" applyAlignment="1">
      <alignment vertical="center"/>
    </xf>
    <xf numFmtId="0" fontId="0" fillId="0" borderId="3" xfId="0" applyFont="1" applyBorder="1" applyAlignment="1">
      <alignment vertical="center"/>
    </xf>
    <xf numFmtId="0" fontId="2" fillId="0" borderId="0" xfId="0" applyFont="1" applyAlignment="1">
      <alignment horizontal="right" vertical="center"/>
    </xf>
    <xf numFmtId="0" fontId="0" fillId="0" borderId="3" xfId="0" applyBorder="1" applyAlignment="1">
      <alignment vertical="center"/>
    </xf>
    <xf numFmtId="0" fontId="0" fillId="0" borderId="7" xfId="0" applyFont="1" applyBorder="1" applyAlignment="1">
      <alignment vertical="center"/>
    </xf>
    <xf numFmtId="0" fontId="0" fillId="0" borderId="8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0" fillId="0" borderId="10" xfId="0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0" fillId="3" borderId="5" xfId="0" applyFont="1" applyFill="1" applyBorder="1" applyAlignment="1">
      <alignment vertical="center"/>
    </xf>
    <xf numFmtId="0" fontId="19" fillId="3" borderId="0" xfId="0" applyFont="1" applyFill="1" applyAlignment="1">
      <alignment horizontal="center" vertical="center"/>
    </xf>
    <xf numFmtId="0" fontId="20" fillId="0" borderId="14" xfId="0" applyFont="1" applyBorder="1" applyAlignment="1">
      <alignment horizontal="center" vertical="center" wrapText="1"/>
    </xf>
    <xf numFmtId="0" fontId="20" fillId="0" borderId="15" xfId="0" applyFont="1" applyBorder="1" applyAlignment="1">
      <alignment horizontal="center" vertical="center" wrapText="1"/>
    </xf>
    <xf numFmtId="0" fontId="20" fillId="0" borderId="16" xfId="0" applyFont="1" applyBorder="1" applyAlignment="1">
      <alignment horizontal="center" vertical="center" wrapText="1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5" fillId="0" borderId="3" xfId="0" applyFont="1" applyBorder="1" applyAlignment="1">
      <alignment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4" fontId="21" fillId="0" borderId="0" xfId="0" applyNumberFormat="1" applyFont="1" applyAlignment="1">
      <alignment vertical="center"/>
    </xf>
    <xf numFmtId="0" fontId="5" fillId="0" borderId="0" xfId="0" applyFont="1" applyAlignment="1">
      <alignment horizontal="center" vertical="center"/>
    </xf>
    <xf numFmtId="4" fontId="17" fillId="0" borderId="12" xfId="0" applyNumberFormat="1" applyFont="1" applyBorder="1" applyAlignment="1">
      <alignment vertical="center"/>
    </xf>
    <xf numFmtId="4" fontId="17" fillId="0" borderId="0" xfId="0" applyNumberFormat="1" applyFont="1" applyBorder="1" applyAlignment="1">
      <alignment vertical="center"/>
    </xf>
    <xf numFmtId="165" fontId="17" fillId="0" borderId="0" xfId="0" applyNumberFormat="1" applyFont="1" applyBorder="1" applyAlignment="1">
      <alignment vertical="center"/>
    </xf>
    <xf numFmtId="4" fontId="17" fillId="0" borderId="13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23" fillId="0" borderId="0" xfId="1" applyFont="1" applyAlignment="1">
      <alignment horizontal="center" vertical="center"/>
    </xf>
    <xf numFmtId="0" fontId="6" fillId="0" borderId="3" xfId="0" applyFont="1" applyBorder="1" applyAlignment="1">
      <alignment vertical="center"/>
    </xf>
    <xf numFmtId="0" fontId="24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4" fontId="26" fillId="0" borderId="17" xfId="0" applyNumberFormat="1" applyFont="1" applyBorder="1" applyAlignment="1">
      <alignment vertical="center"/>
    </xf>
    <xf numFmtId="4" fontId="26" fillId="0" borderId="18" xfId="0" applyNumberFormat="1" applyFont="1" applyBorder="1" applyAlignment="1">
      <alignment vertical="center"/>
    </xf>
    <xf numFmtId="165" fontId="26" fillId="0" borderId="18" xfId="0" applyNumberFormat="1" applyFont="1" applyBorder="1" applyAlignment="1">
      <alignment vertical="center"/>
    </xf>
    <xf numFmtId="4" fontId="26" fillId="0" borderId="19" xfId="0" applyNumberFormat="1" applyFont="1" applyBorder="1" applyAlignment="1">
      <alignment vertical="center"/>
    </xf>
    <xf numFmtId="0" fontId="6" fillId="0" borderId="0" xfId="0" applyFont="1" applyAlignment="1">
      <alignment horizontal="left" vertical="center"/>
    </xf>
    <xf numFmtId="0" fontId="0" fillId="0" borderId="0" xfId="0" applyProtection="1"/>
    <xf numFmtId="0" fontId="27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4" fontId="2" fillId="0" borderId="0" xfId="0" applyNumberFormat="1" applyFont="1" applyAlignment="1">
      <alignment vertical="center"/>
    </xf>
    <xf numFmtId="164" fontId="2" fillId="0" borderId="0" xfId="0" applyNumberFormat="1" applyFont="1" applyAlignment="1">
      <alignment horizontal="right" vertical="center"/>
    </xf>
    <xf numFmtId="0" fontId="0" fillId="3" borderId="0" xfId="0" applyFont="1" applyFill="1" applyAlignment="1">
      <alignment vertical="center"/>
    </xf>
    <xf numFmtId="0" fontId="5" fillId="3" borderId="4" xfId="0" applyFont="1" applyFill="1" applyBorder="1" applyAlignment="1">
      <alignment horizontal="left" vertical="center"/>
    </xf>
    <xf numFmtId="0" fontId="5" fillId="3" borderId="5" xfId="0" applyFont="1" applyFill="1" applyBorder="1" applyAlignment="1">
      <alignment horizontal="right" vertical="center"/>
    </xf>
    <xf numFmtId="0" fontId="5" fillId="3" borderId="5" xfId="0" applyFont="1" applyFill="1" applyBorder="1" applyAlignment="1">
      <alignment horizontal="center" vertical="center"/>
    </xf>
    <xf numFmtId="4" fontId="5" fillId="3" borderId="5" xfId="0" applyNumberFormat="1" applyFont="1" applyFill="1" applyBorder="1" applyAlignment="1">
      <alignment vertical="center"/>
    </xf>
    <xf numFmtId="0" fontId="0" fillId="3" borderId="6" xfId="0" applyFont="1" applyFill="1" applyBorder="1" applyAlignment="1">
      <alignment vertical="center"/>
    </xf>
    <xf numFmtId="0" fontId="19" fillId="3" borderId="0" xfId="0" applyFont="1" applyFill="1" applyAlignment="1">
      <alignment horizontal="left" vertical="center"/>
    </xf>
    <xf numFmtId="0" fontId="19" fillId="3" borderId="0" xfId="0" applyFont="1" applyFill="1" applyAlignment="1">
      <alignment horizontal="right" vertical="center"/>
    </xf>
    <xf numFmtId="0" fontId="28" fillId="0" borderId="0" xfId="0" applyFont="1" applyAlignment="1">
      <alignment horizontal="left" vertical="center"/>
    </xf>
    <xf numFmtId="0" fontId="7" fillId="0" borderId="3" xfId="0" applyFont="1" applyBorder="1" applyAlignment="1">
      <alignment vertical="center"/>
    </xf>
    <xf numFmtId="0" fontId="7" fillId="0" borderId="18" xfId="0" applyFont="1" applyBorder="1" applyAlignment="1">
      <alignment horizontal="left" vertical="center"/>
    </xf>
    <xf numFmtId="0" fontId="7" fillId="0" borderId="18" xfId="0" applyFont="1" applyBorder="1" applyAlignment="1">
      <alignment vertical="center"/>
    </xf>
    <xf numFmtId="4" fontId="7" fillId="0" borderId="18" xfId="0" applyNumberFormat="1" applyFont="1" applyBorder="1" applyAlignment="1">
      <alignment vertical="center"/>
    </xf>
    <xf numFmtId="0" fontId="8" fillId="0" borderId="3" xfId="0" applyFont="1" applyBorder="1" applyAlignment="1">
      <alignment vertical="center"/>
    </xf>
    <xf numFmtId="0" fontId="8" fillId="0" borderId="18" xfId="0" applyFont="1" applyBorder="1" applyAlignment="1">
      <alignment horizontal="left" vertical="center"/>
    </xf>
    <xf numFmtId="0" fontId="8" fillId="0" borderId="18" xfId="0" applyFont="1" applyBorder="1" applyAlignment="1">
      <alignment vertical="center"/>
    </xf>
    <xf numFmtId="4" fontId="8" fillId="0" borderId="18" xfId="0" applyNumberFormat="1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19" fillId="3" borderId="14" xfId="0" applyFont="1" applyFill="1" applyBorder="1" applyAlignment="1">
      <alignment horizontal="center" vertical="center" wrapText="1"/>
    </xf>
    <xf numFmtId="0" fontId="19" fillId="3" borderId="15" xfId="0" applyFont="1" applyFill="1" applyBorder="1" applyAlignment="1">
      <alignment horizontal="center" vertical="center" wrapText="1"/>
    </xf>
    <xf numFmtId="0" fontId="19" fillId="3" borderId="16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21" fillId="0" borderId="0" xfId="0" applyNumberFormat="1" applyFont="1" applyAlignment="1"/>
    <xf numFmtId="165" fontId="29" fillId="0" borderId="10" xfId="0" applyNumberFormat="1" applyFont="1" applyBorder="1" applyAlignment="1"/>
    <xf numFmtId="165" fontId="29" fillId="0" borderId="11" xfId="0" applyNumberFormat="1" applyFont="1" applyBorder="1" applyAlignment="1"/>
    <xf numFmtId="4" fontId="30" fillId="0" borderId="0" xfId="0" applyNumberFormat="1" applyFont="1" applyAlignment="1">
      <alignment vertical="center"/>
    </xf>
    <xf numFmtId="0" fontId="9" fillId="0" borderId="3" xfId="0" applyFont="1" applyBorder="1" applyAlignment="1"/>
    <xf numFmtId="0" fontId="9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4" fontId="7" fillId="0" borderId="0" xfId="0" applyNumberFormat="1" applyFont="1" applyAlignment="1"/>
    <xf numFmtId="0" fontId="9" fillId="0" borderId="12" xfId="0" applyFont="1" applyBorder="1" applyAlignment="1"/>
    <xf numFmtId="0" fontId="9" fillId="0" borderId="0" xfId="0" applyFont="1" applyBorder="1" applyAlignment="1"/>
    <xf numFmtId="165" fontId="9" fillId="0" borderId="0" xfId="0" applyNumberFormat="1" applyFont="1" applyBorder="1" applyAlignment="1"/>
    <xf numFmtId="165" fontId="9" fillId="0" borderId="13" xfId="0" applyNumberFormat="1" applyFont="1" applyBorder="1" applyAlignment="1"/>
    <xf numFmtId="0" fontId="9" fillId="0" borderId="0" xfId="0" applyFont="1" applyAlignment="1">
      <alignment horizontal="center"/>
    </xf>
    <xf numFmtId="4" fontId="9" fillId="0" borderId="0" xfId="0" applyNumberFormat="1" applyFont="1" applyAlignment="1">
      <alignment vertical="center"/>
    </xf>
    <xf numFmtId="0" fontId="8" fillId="0" borderId="0" xfId="0" applyFont="1" applyAlignment="1">
      <alignment horizontal="left"/>
    </xf>
    <xf numFmtId="4" fontId="8" fillId="0" borderId="0" xfId="0" applyNumberFormat="1" applyFont="1" applyAlignment="1"/>
    <xf numFmtId="4" fontId="19" fillId="0" borderId="20" xfId="0" applyNumberFormat="1" applyFont="1" applyBorder="1" applyAlignment="1" applyProtection="1">
      <alignment vertical="center"/>
      <protection locked="0"/>
    </xf>
    <xf numFmtId="0" fontId="20" fillId="0" borderId="12" xfId="0" applyFont="1" applyBorder="1" applyAlignment="1">
      <alignment horizontal="left" vertical="center"/>
    </xf>
    <xf numFmtId="0" fontId="20" fillId="0" borderId="0" xfId="0" applyFont="1" applyBorder="1" applyAlignment="1">
      <alignment horizontal="center" vertical="center"/>
    </xf>
    <xf numFmtId="165" fontId="20" fillId="0" borderId="0" xfId="0" applyNumberFormat="1" applyFont="1" applyBorder="1" applyAlignment="1">
      <alignment vertical="center"/>
    </xf>
    <xf numFmtId="165" fontId="20" fillId="0" borderId="13" xfId="0" applyNumberFormat="1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10" fillId="0" borderId="12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13" xfId="0" applyFont="1" applyBorder="1" applyAlignment="1">
      <alignment vertical="center"/>
    </xf>
    <xf numFmtId="0" fontId="11" fillId="0" borderId="3" xfId="0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12" xfId="0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11" fillId="0" borderId="13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12" fillId="0" borderId="12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2" fillId="0" borderId="13" xfId="0" applyFont="1" applyBorder="1" applyAlignment="1">
      <alignment vertical="center"/>
    </xf>
    <xf numFmtId="0" fontId="33" fillId="0" borderId="3" xfId="0" applyFont="1" applyBorder="1" applyAlignment="1">
      <alignment vertical="center"/>
    </xf>
    <xf numFmtId="0" fontId="32" fillId="0" borderId="12" xfId="0" applyFont="1" applyBorder="1" applyAlignment="1">
      <alignment horizontal="left" vertical="center"/>
    </xf>
    <xf numFmtId="0" fontId="32" fillId="0" borderId="0" xfId="0" applyFont="1" applyBorder="1" applyAlignment="1">
      <alignment horizontal="center" vertical="center"/>
    </xf>
    <xf numFmtId="0" fontId="20" fillId="0" borderId="17" xfId="0" applyFont="1" applyBorder="1" applyAlignment="1">
      <alignment horizontal="left" vertical="center"/>
    </xf>
    <xf numFmtId="0" fontId="20" fillId="0" borderId="18" xfId="0" applyFont="1" applyBorder="1" applyAlignment="1">
      <alignment horizontal="center" vertical="center"/>
    </xf>
    <xf numFmtId="165" fontId="20" fillId="0" borderId="18" xfId="0" applyNumberFormat="1" applyFont="1" applyBorder="1" applyAlignment="1">
      <alignment vertical="center"/>
    </xf>
    <xf numFmtId="165" fontId="20" fillId="0" borderId="19" xfId="0" applyNumberFormat="1" applyFont="1" applyBorder="1" applyAlignment="1">
      <alignment vertical="center"/>
    </xf>
    <xf numFmtId="0" fontId="25" fillId="0" borderId="0" xfId="0" applyFont="1" applyAlignment="1">
      <alignment vertical="center"/>
    </xf>
    <xf numFmtId="0" fontId="24" fillId="0" borderId="0" xfId="0" applyFont="1" applyAlignment="1">
      <alignment horizontal="left" vertical="center" wrapText="1"/>
    </xf>
    <xf numFmtId="0" fontId="0" fillId="0" borderId="0" xfId="0" applyFont="1" applyAlignment="1">
      <alignment vertical="center"/>
    </xf>
    <xf numFmtId="0" fontId="20" fillId="0" borderId="0" xfId="0" applyFont="1" applyBorder="1" applyAlignment="1">
      <alignment horizontal="left" vertical="center"/>
    </xf>
    <xf numFmtId="0" fontId="10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protection locked="0"/>
    </xf>
    <xf numFmtId="0" fontId="12" fillId="0" borderId="0" xfId="0" applyFont="1" applyAlignment="1" applyProtection="1">
      <alignment vertical="center"/>
      <protection locked="0"/>
    </xf>
    <xf numFmtId="0" fontId="0" fillId="0" borderId="0" xfId="0" applyFont="1" applyAlignment="1" applyProtection="1">
      <alignment vertical="center"/>
    </xf>
    <xf numFmtId="0" fontId="0" fillId="0" borderId="3" xfId="0" applyFont="1" applyBorder="1" applyAlignment="1" applyProtection="1">
      <alignment vertical="center"/>
    </xf>
    <xf numFmtId="0" fontId="19" fillId="0" borderId="20" xfId="0" applyFont="1" applyBorder="1" applyAlignment="1" applyProtection="1">
      <alignment horizontal="center" vertical="center"/>
    </xf>
    <xf numFmtId="49" fontId="19" fillId="0" borderId="20" xfId="0" applyNumberFormat="1" applyFont="1" applyBorder="1" applyAlignment="1" applyProtection="1">
      <alignment horizontal="left" vertical="center" wrapText="1"/>
    </xf>
    <xf numFmtId="0" fontId="19" fillId="0" borderId="20" xfId="0" applyFont="1" applyBorder="1" applyAlignment="1" applyProtection="1">
      <alignment horizontal="left" vertical="center" wrapText="1"/>
    </xf>
    <xf numFmtId="0" fontId="19" fillId="0" borderId="20" xfId="0" applyFont="1" applyBorder="1" applyAlignment="1" applyProtection="1">
      <alignment horizontal="center" vertical="center" wrapText="1"/>
    </xf>
    <xf numFmtId="166" fontId="19" fillId="0" borderId="20" xfId="0" applyNumberFormat="1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3" xfId="0" applyFont="1" applyBorder="1" applyAlignment="1" applyProtection="1">
      <alignment vertical="center"/>
    </xf>
    <xf numFmtId="0" fontId="31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6" fontId="10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3" xfId="0" applyFont="1" applyBorder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6" fontId="11" fillId="0" borderId="0" xfId="0" applyNumberFormat="1" applyFont="1" applyAlignment="1" applyProtection="1">
      <alignment vertical="center"/>
    </xf>
    <xf numFmtId="0" fontId="9" fillId="0" borderId="0" xfId="0" applyFont="1" applyAlignment="1" applyProtection="1"/>
    <xf numFmtId="0" fontId="9" fillId="0" borderId="3" xfId="0" applyFont="1" applyBorder="1" applyAlignment="1" applyProtection="1"/>
    <xf numFmtId="0" fontId="9" fillId="0" borderId="0" xfId="0" applyFont="1" applyAlignment="1" applyProtection="1">
      <alignment horizontal="left"/>
    </xf>
    <xf numFmtId="0" fontId="8" fillId="0" borderId="0" xfId="0" applyFont="1" applyAlignment="1" applyProtection="1">
      <alignment horizontal="left"/>
    </xf>
    <xf numFmtId="0" fontId="12" fillId="0" borderId="0" xfId="0" applyFont="1" applyAlignment="1" applyProtection="1">
      <alignment vertical="center"/>
    </xf>
    <xf numFmtId="0" fontId="12" fillId="0" borderId="3" xfId="0" applyFont="1" applyBorder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7" fillId="0" borderId="0" xfId="0" applyFont="1" applyAlignment="1" applyProtection="1">
      <alignment horizontal="left"/>
    </xf>
    <xf numFmtId="0" fontId="19" fillId="0" borderId="0" xfId="0" applyFont="1" applyBorder="1" applyAlignment="1" applyProtection="1">
      <alignment horizontal="center" vertical="center"/>
    </xf>
    <xf numFmtId="49" fontId="19" fillId="0" borderId="0" xfId="0" applyNumberFormat="1" applyFont="1" applyBorder="1" applyAlignment="1" applyProtection="1">
      <alignment horizontal="left" vertical="center" wrapText="1"/>
    </xf>
    <xf numFmtId="0" fontId="19" fillId="0" borderId="0" xfId="0" applyFont="1" applyBorder="1" applyAlignment="1" applyProtection="1">
      <alignment horizontal="center" vertical="center" wrapText="1"/>
    </xf>
    <xf numFmtId="166" fontId="19" fillId="0" borderId="0" xfId="0" applyNumberFormat="1" applyFont="1" applyBorder="1" applyAlignment="1" applyProtection="1">
      <alignment vertical="center"/>
    </xf>
    <xf numFmtId="0" fontId="0" fillId="0" borderId="7" xfId="0" applyFont="1" applyBorder="1" applyAlignment="1" applyProtection="1">
      <alignment vertical="center"/>
    </xf>
    <xf numFmtId="0" fontId="0" fillId="0" borderId="8" xfId="0" applyFont="1" applyBorder="1" applyAlignment="1" applyProtection="1">
      <alignment vertical="center"/>
    </xf>
    <xf numFmtId="4" fontId="19" fillId="0" borderId="20" xfId="0" applyNumberFormat="1" applyFont="1" applyBorder="1" applyAlignment="1" applyProtection="1">
      <alignment vertical="center"/>
    </xf>
    <xf numFmtId="4" fontId="8" fillId="0" borderId="0" xfId="0" applyNumberFormat="1" applyFont="1" applyAlignment="1" applyProtection="1"/>
    <xf numFmtId="4" fontId="7" fillId="0" borderId="0" xfId="0" applyNumberFormat="1" applyFont="1" applyAlignment="1" applyProtection="1"/>
    <xf numFmtId="4" fontId="19" fillId="0" borderId="0" xfId="0" applyNumberFormat="1" applyFont="1" applyBorder="1" applyAlignment="1" applyProtection="1">
      <alignment vertical="center"/>
    </xf>
    <xf numFmtId="0" fontId="19" fillId="0" borderId="0" xfId="0" applyFont="1" applyBorder="1" applyAlignment="1" applyProtection="1">
      <alignment horizontal="left" vertical="center" wrapText="1"/>
    </xf>
    <xf numFmtId="0" fontId="0" fillId="0" borderId="8" xfId="0" applyFont="1" applyBorder="1" applyAlignment="1" applyProtection="1">
      <alignment vertical="center"/>
      <protection locked="0"/>
    </xf>
    <xf numFmtId="0" fontId="0" fillId="0" borderId="0" xfId="0" applyFont="1" applyAlignment="1">
      <alignment vertical="center"/>
    </xf>
    <xf numFmtId="49" fontId="35" fillId="4" borderId="21" xfId="2" applyNumberFormat="1" applyFont="1" applyFill="1" applyBorder="1" applyAlignment="1">
      <alignment horizontal="left"/>
    </xf>
    <xf numFmtId="0" fontId="1" fillId="0" borderId="21" xfId="2" applyBorder="1"/>
    <xf numFmtId="0" fontId="1" fillId="0" borderId="0" xfId="2"/>
    <xf numFmtId="49" fontId="36" fillId="5" borderId="21" xfId="2" applyNumberFormat="1" applyFont="1" applyFill="1" applyBorder="1" applyAlignment="1">
      <alignment horizontal="left"/>
    </xf>
    <xf numFmtId="49" fontId="37" fillId="6" borderId="21" xfId="2" applyNumberFormat="1" applyFont="1" applyFill="1" applyBorder="1" applyAlignment="1">
      <alignment horizontal="left" wrapText="1"/>
    </xf>
    <xf numFmtId="49" fontId="37" fillId="6" borderId="21" xfId="2" applyNumberFormat="1" applyFont="1" applyFill="1" applyBorder="1" applyAlignment="1">
      <alignment horizontal="left"/>
    </xf>
    <xf numFmtId="49" fontId="35" fillId="7" borderId="21" xfId="2" applyNumberFormat="1" applyFont="1" applyFill="1" applyBorder="1" applyAlignment="1">
      <alignment horizontal="left"/>
    </xf>
    <xf numFmtId="49" fontId="35" fillId="4" borderId="21" xfId="2" applyNumberFormat="1" applyFont="1" applyFill="1" applyBorder="1" applyAlignment="1">
      <alignment horizontal="left" wrapText="1"/>
    </xf>
    <xf numFmtId="49" fontId="1" fillId="0" borderId="0" xfId="2" applyNumberFormat="1"/>
    <xf numFmtId="4" fontId="35" fillId="4" borderId="21" xfId="2" applyNumberFormat="1" applyFont="1" applyFill="1" applyBorder="1" applyAlignment="1">
      <alignment horizontal="left"/>
    </xf>
    <xf numFmtId="4" fontId="1" fillId="0" borderId="0" xfId="2" applyNumberFormat="1"/>
    <xf numFmtId="4" fontId="37" fillId="6" borderId="21" xfId="2" applyNumberFormat="1" applyFont="1" applyFill="1" applyBorder="1" applyAlignment="1">
      <alignment horizontal="right"/>
    </xf>
    <xf numFmtId="4" fontId="35" fillId="7" borderId="21" xfId="2" applyNumberFormat="1" applyFont="1" applyFill="1" applyBorder="1" applyAlignment="1">
      <alignment horizontal="right"/>
    </xf>
    <xf numFmtId="49" fontId="38" fillId="8" borderId="21" xfId="2" applyNumberFormat="1" applyFont="1" applyFill="1" applyBorder="1" applyAlignment="1">
      <alignment horizontal="left"/>
    </xf>
    <xf numFmtId="4" fontId="38" fillId="8" borderId="21" xfId="2" applyNumberFormat="1" applyFont="1" applyFill="1" applyBorder="1" applyAlignment="1">
      <alignment horizontal="right"/>
    </xf>
    <xf numFmtId="4" fontId="36" fillId="5" borderId="21" xfId="2" applyNumberFormat="1" applyFont="1" applyFill="1" applyBorder="1" applyAlignment="1">
      <alignment horizontal="right"/>
    </xf>
    <xf numFmtId="49" fontId="37" fillId="6" borderId="21" xfId="2" applyNumberFormat="1" applyFont="1" applyFill="1" applyBorder="1" applyAlignment="1">
      <alignment horizontal="center"/>
    </xf>
    <xf numFmtId="49" fontId="39" fillId="9" borderId="21" xfId="2" applyNumberFormat="1" applyFont="1" applyFill="1" applyBorder="1" applyAlignment="1">
      <alignment horizontal="left"/>
    </xf>
    <xf numFmtId="4" fontId="39" fillId="9" borderId="21" xfId="2" applyNumberFormat="1" applyFont="1" applyFill="1" applyBorder="1" applyAlignment="1">
      <alignment horizontal="right"/>
    </xf>
    <xf numFmtId="4" fontId="39" fillId="9" borderId="21" xfId="2" applyNumberFormat="1" applyFont="1" applyFill="1" applyBorder="1" applyAlignment="1" applyProtection="1">
      <alignment horizontal="right"/>
      <protection locked="0"/>
    </xf>
    <xf numFmtId="49" fontId="40" fillId="9" borderId="21" xfId="2" applyNumberFormat="1" applyFont="1" applyFill="1" applyBorder="1" applyAlignment="1">
      <alignment horizontal="left"/>
    </xf>
    <xf numFmtId="4" fontId="40" fillId="9" borderId="21" xfId="2" applyNumberFormat="1" applyFont="1" applyFill="1" applyBorder="1" applyAlignment="1">
      <alignment horizontal="right"/>
    </xf>
    <xf numFmtId="4" fontId="40" fillId="9" borderId="21" xfId="2" applyNumberFormat="1" applyFont="1" applyFill="1" applyBorder="1" applyAlignment="1" applyProtection="1">
      <alignment horizontal="right"/>
      <protection locked="0"/>
    </xf>
    <xf numFmtId="4" fontId="35" fillId="7" borderId="21" xfId="2" applyNumberFormat="1" applyFont="1" applyFill="1" applyBorder="1" applyAlignment="1">
      <alignment horizontal="left"/>
    </xf>
    <xf numFmtId="4" fontId="35" fillId="7" borderId="21" xfId="2" applyNumberFormat="1" applyFont="1" applyFill="1" applyBorder="1" applyAlignment="1" applyProtection="1">
      <alignment horizontal="left"/>
      <protection locked="0"/>
    </xf>
    <xf numFmtId="4" fontId="36" fillId="5" borderId="21" xfId="2" applyNumberFormat="1" applyFont="1" applyFill="1" applyBorder="1" applyAlignment="1" applyProtection="1">
      <alignment horizontal="right"/>
      <protection locked="0"/>
    </xf>
    <xf numFmtId="0" fontId="39" fillId="9" borderId="21" xfId="2" applyFont="1" applyFill="1" applyBorder="1" applyAlignment="1">
      <alignment horizontal="left" vertical="center" wrapText="1"/>
    </xf>
    <xf numFmtId="0" fontId="0" fillId="0" borderId="0" xfId="0"/>
    <xf numFmtId="0" fontId="31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166" fontId="10" fillId="0" borderId="0" xfId="0" applyNumberFormat="1" applyFont="1" applyAlignment="1">
      <alignment vertical="center"/>
    </xf>
    <xf numFmtId="0" fontId="11" fillId="0" borderId="0" xfId="0" applyFont="1" applyAlignment="1">
      <alignment horizontal="left" vertical="center" wrapText="1"/>
    </xf>
    <xf numFmtId="166" fontId="11" fillId="0" borderId="0" xfId="0" applyNumberFormat="1" applyFont="1" applyAlignment="1">
      <alignment vertical="center"/>
    </xf>
    <xf numFmtId="0" fontId="19" fillId="0" borderId="20" xfId="0" applyFont="1" applyBorder="1" applyAlignment="1" applyProtection="1">
      <alignment horizontal="center" vertical="center"/>
      <protection locked="0"/>
    </xf>
    <xf numFmtId="49" fontId="19" fillId="0" borderId="20" xfId="0" applyNumberFormat="1" applyFont="1" applyBorder="1" applyAlignment="1" applyProtection="1">
      <alignment horizontal="left" vertical="center" wrapText="1"/>
      <protection locked="0"/>
    </xf>
    <xf numFmtId="0" fontId="19" fillId="0" borderId="20" xfId="0" applyFont="1" applyBorder="1" applyAlignment="1" applyProtection="1">
      <alignment horizontal="left" vertical="center" wrapText="1"/>
      <protection locked="0"/>
    </xf>
    <xf numFmtId="0" fontId="19" fillId="0" borderId="20" xfId="0" applyFont="1" applyBorder="1" applyAlignment="1" applyProtection="1">
      <alignment horizontal="center" vertical="center" wrapText="1"/>
      <protection locked="0"/>
    </xf>
    <xf numFmtId="166" fontId="19" fillId="0" borderId="20" xfId="0" applyNumberFormat="1" applyFont="1" applyBorder="1" applyAlignment="1" applyProtection="1">
      <alignment vertical="center"/>
      <protection locked="0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horizontal="left" vertical="center" indent="3"/>
    </xf>
    <xf numFmtId="0" fontId="44" fillId="0" borderId="0" xfId="0" applyFont="1" applyAlignment="1">
      <alignment horizontal="left" vertical="center" indent="5"/>
    </xf>
    <xf numFmtId="0" fontId="41" fillId="0" borderId="0" xfId="0" applyFont="1" applyAlignment="1">
      <alignment vertical="center"/>
    </xf>
    <xf numFmtId="0" fontId="49" fillId="0" borderId="0" xfId="0" applyFont="1" applyAlignment="1">
      <alignment vertical="center"/>
    </xf>
    <xf numFmtId="0" fontId="52" fillId="0" borderId="0" xfId="0" applyFont="1" applyAlignment="1">
      <alignment horizontal="left" vertical="center"/>
    </xf>
    <xf numFmtId="0" fontId="43" fillId="0" borderId="0" xfId="0" applyFont="1"/>
    <xf numFmtId="0" fontId="53" fillId="0" borderId="0" xfId="0" applyFont="1" applyAlignment="1">
      <alignment horizontal="center" vertical="center" wrapText="1"/>
    </xf>
    <xf numFmtId="0" fontId="44" fillId="0" borderId="0" xfId="0" applyFont="1" applyAlignment="1">
      <alignment vertical="top"/>
    </xf>
    <xf numFmtId="0" fontId="0" fillId="10" borderId="22" xfId="0" applyFill="1" applyBorder="1" applyAlignment="1" applyProtection="1">
      <alignment wrapText="1"/>
      <protection locked="0"/>
    </xf>
    <xf numFmtId="49" fontId="38" fillId="10" borderId="21" xfId="2" applyNumberFormat="1" applyFont="1" applyFill="1" applyBorder="1" applyAlignment="1" applyProtection="1">
      <alignment horizontal="left"/>
      <protection locked="0"/>
    </xf>
    <xf numFmtId="49" fontId="1" fillId="10" borderId="0" xfId="2" applyNumberFormat="1" applyFill="1" applyProtection="1">
      <protection locked="0"/>
    </xf>
    <xf numFmtId="4" fontId="19" fillId="10" borderId="20" xfId="0" applyNumberFormat="1" applyFont="1" applyFill="1" applyBorder="1" applyAlignment="1" applyProtection="1">
      <alignment vertical="center"/>
      <protection locked="0"/>
    </xf>
    <xf numFmtId="4" fontId="35" fillId="10" borderId="21" xfId="2" applyNumberFormat="1" applyFont="1" applyFill="1" applyBorder="1" applyAlignment="1" applyProtection="1">
      <alignment horizontal="right"/>
      <protection locked="0"/>
    </xf>
    <xf numFmtId="0" fontId="0" fillId="0" borderId="0" xfId="0" applyAlignment="1">
      <alignment horizontal="left" vertical="top"/>
    </xf>
    <xf numFmtId="49" fontId="38" fillId="0" borderId="21" xfId="2" applyNumberFormat="1" applyFont="1" applyFill="1" applyBorder="1" applyAlignment="1" applyProtection="1">
      <alignment horizontal="left"/>
    </xf>
    <xf numFmtId="0" fontId="3" fillId="0" borderId="0" xfId="0" applyFont="1" applyAlignment="1">
      <alignment horizontal="left" vertical="center"/>
    </xf>
    <xf numFmtId="0" fontId="0" fillId="0" borderId="0" xfId="0"/>
    <xf numFmtId="0" fontId="4" fillId="0" borderId="0" xfId="0" applyFont="1" applyAlignment="1">
      <alignment horizontal="left" vertical="top" wrapText="1"/>
    </xf>
    <xf numFmtId="0" fontId="14" fillId="2" borderId="0" xfId="0" applyFont="1" applyFill="1" applyAlignment="1">
      <alignment horizontal="center" vertical="center"/>
    </xf>
    <xf numFmtId="0" fontId="19" fillId="3" borderId="4" xfId="0" applyFont="1" applyFill="1" applyBorder="1" applyAlignment="1">
      <alignment horizontal="center" vertical="center"/>
    </xf>
    <xf numFmtId="0" fontId="19" fillId="3" borderId="5" xfId="0" applyFont="1" applyFill="1" applyBorder="1" applyAlignment="1">
      <alignment horizontal="left" vertical="center"/>
    </xf>
    <xf numFmtId="0" fontId="19" fillId="3" borderId="5" xfId="0" applyFont="1" applyFill="1" applyBorder="1" applyAlignment="1">
      <alignment horizontal="center" vertical="center"/>
    </xf>
    <xf numFmtId="0" fontId="19" fillId="3" borderId="5" xfId="0" applyFont="1" applyFill="1" applyBorder="1" applyAlignment="1">
      <alignment horizontal="right" vertical="center"/>
    </xf>
    <xf numFmtId="0" fontId="19" fillId="3" borderId="6" xfId="0" applyFont="1" applyFill="1" applyBorder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vertical="center"/>
    </xf>
    <xf numFmtId="0" fontId="18" fillId="0" borderId="12" xfId="0" applyFont="1" applyBorder="1" applyAlignment="1">
      <alignment horizontal="left" vertical="center"/>
    </xf>
    <xf numFmtId="0" fontId="18" fillId="0" borderId="0" xfId="0" applyFont="1" applyBorder="1" applyAlignment="1">
      <alignment horizontal="left" vertical="center"/>
    </xf>
    <xf numFmtId="4" fontId="25" fillId="0" borderId="0" xfId="0" applyNumberFormat="1" applyFont="1" applyAlignment="1">
      <alignment vertical="center"/>
    </xf>
    <xf numFmtId="0" fontId="25" fillId="0" borderId="0" xfId="0" applyFont="1" applyAlignment="1">
      <alignment vertical="center"/>
    </xf>
    <xf numFmtId="0" fontId="24" fillId="0" borderId="0" xfId="0" applyFont="1" applyAlignment="1">
      <alignment horizontal="left" vertical="center" wrapText="1"/>
    </xf>
    <xf numFmtId="4" fontId="21" fillId="0" borderId="0" xfId="0" applyNumberFormat="1" applyFont="1" applyAlignment="1">
      <alignment horizontal="right" vertical="center"/>
    </xf>
    <xf numFmtId="4" fontId="21" fillId="0" borderId="0" xfId="0" applyNumberFormat="1" applyFont="1" applyAlignment="1">
      <alignment vertical="center"/>
    </xf>
    <xf numFmtId="0" fontId="56" fillId="0" borderId="0" xfId="0" applyFont="1"/>
    <xf numFmtId="0" fontId="55" fillId="10" borderId="0" xfId="0" applyFont="1" applyFill="1" applyAlignment="1">
      <alignment horizontal="left" vertical="top" wrapText="1"/>
    </xf>
    <xf numFmtId="4" fontId="25" fillId="0" borderId="0" xfId="0" applyNumberFormat="1" applyFont="1" applyAlignment="1">
      <alignment horizontal="right" vertical="center"/>
    </xf>
    <xf numFmtId="0" fontId="5" fillId="0" borderId="0" xfId="0" applyFont="1" applyAlignment="1">
      <alignment horizontal="left" vertical="center" wrapText="1"/>
    </xf>
    <xf numFmtId="0" fontId="22" fillId="0" borderId="0" xfId="0" applyFont="1" applyAlignment="1">
      <alignment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0" fillId="0" borderId="0" xfId="0" applyFont="1" applyAlignment="1">
      <alignment vertical="center"/>
    </xf>
    <xf numFmtId="0" fontId="55" fillId="0" borderId="0" xfId="0" applyFont="1" applyAlignment="1">
      <alignment horizontal="center" vertical="center"/>
    </xf>
    <xf numFmtId="4" fontId="54" fillId="9" borderId="23" xfId="2" applyNumberFormat="1" applyFont="1" applyFill="1" applyBorder="1" applyAlignment="1">
      <alignment horizontal="center" vertical="center"/>
    </xf>
    <xf numFmtId="4" fontId="39" fillId="9" borderId="24" xfId="2" applyNumberFormat="1" applyFont="1" applyFill="1" applyBorder="1" applyAlignment="1">
      <alignment horizontal="center" vertical="center"/>
    </xf>
    <xf numFmtId="4" fontId="39" fillId="9" borderId="25" xfId="2" applyNumberFormat="1" applyFont="1" applyFill="1" applyBorder="1" applyAlignment="1">
      <alignment horizontal="center" vertical="center"/>
    </xf>
    <xf numFmtId="0" fontId="44" fillId="0" borderId="0" xfId="0" applyFont="1" applyAlignment="1">
      <alignment vertical="center" wrapText="1"/>
    </xf>
    <xf numFmtId="0" fontId="42" fillId="0" borderId="0" xfId="0" applyFont="1" applyAlignment="1">
      <alignment horizontal="left" vertical="top" wrapText="1"/>
    </xf>
  </cellXfs>
  <cellStyles count="3">
    <cellStyle name="Hypertextový odkaz" xfId="1" builtinId="8"/>
    <cellStyle name="Normální" xfId="0" builtinId="0" customBuiltin="1"/>
    <cellStyle name="Normální 2" xfId="2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emf"/><Relationship Id="rId18" Type="http://schemas.openxmlformats.org/officeDocument/2006/relationships/image" Target="../media/image19.emf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emf"/><Relationship Id="rId17" Type="http://schemas.openxmlformats.org/officeDocument/2006/relationships/image" Target="../media/image18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1" Type="http://schemas.openxmlformats.org/officeDocument/2006/relationships/image" Target="../media/image2.jpeg"/><Relationship Id="rId6" Type="http://schemas.openxmlformats.org/officeDocument/2006/relationships/image" Target="../media/image7.pn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10" Type="http://schemas.openxmlformats.org/officeDocument/2006/relationships/image" Target="../media/image11.jpeg"/><Relationship Id="rId4" Type="http://schemas.openxmlformats.org/officeDocument/2006/relationships/image" Target="../media/image5.png"/><Relationship Id="rId9" Type="http://schemas.openxmlformats.org/officeDocument/2006/relationships/image" Target="../media/image10.jpeg"/><Relationship Id="rId14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59080" cy="25908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59080" cy="25908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1933575</xdr:colOff>
      <xdr:row>96</xdr:row>
      <xdr:rowOff>28576</xdr:rowOff>
    </xdr:from>
    <xdr:to>
      <xdr:col>13</xdr:col>
      <xdr:colOff>3343898</xdr:colOff>
      <xdr:row>101</xdr:row>
      <xdr:rowOff>57151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id="{3D1E1534-4380-432D-99D6-AEA75B26E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3050" y="19973926"/>
          <a:ext cx="1410323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28575</xdr:colOff>
      <xdr:row>96</xdr:row>
      <xdr:rowOff>104776</xdr:rowOff>
    </xdr:from>
    <xdr:to>
      <xdr:col>13</xdr:col>
      <xdr:colOff>1638300</xdr:colOff>
      <xdr:row>101</xdr:row>
      <xdr:rowOff>30851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937103E3-268A-4FD0-853A-4407F3359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58050" y="20050126"/>
          <a:ext cx="1609725" cy="79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200025</xdr:colOff>
      <xdr:row>123</xdr:row>
      <xdr:rowOff>152400</xdr:rowOff>
    </xdr:from>
    <xdr:to>
      <xdr:col>13</xdr:col>
      <xdr:colOff>2009775</xdr:colOff>
      <xdr:row>133</xdr:row>
      <xdr:rowOff>115671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35CBE40F-1C20-4F18-BD78-678F456625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24965025"/>
          <a:ext cx="1809750" cy="1773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2352675</xdr:colOff>
      <xdr:row>126</xdr:row>
      <xdr:rowOff>76200</xdr:rowOff>
    </xdr:from>
    <xdr:to>
      <xdr:col>14</xdr:col>
      <xdr:colOff>19050</xdr:colOff>
      <xdr:row>130</xdr:row>
      <xdr:rowOff>180799</xdr:rowOff>
    </xdr:to>
    <xdr:pic>
      <xdr:nvPicPr>
        <xdr:cNvPr id="23" name="Obrázek 1">
          <a:extLst>
            <a:ext uri="{FF2B5EF4-FFF2-40B4-BE49-F238E27FC236}">
              <a16:creationId xmlns:a16="http://schemas.microsoft.com/office/drawing/2014/main" id="{3CF58DC2-9B44-4D97-B826-029CA13AC4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2150" y="25431750"/>
          <a:ext cx="1190625" cy="828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400051</xdr:colOff>
      <xdr:row>136</xdr:row>
      <xdr:rowOff>123825</xdr:rowOff>
    </xdr:from>
    <xdr:to>
      <xdr:col>13</xdr:col>
      <xdr:colOff>2457450</xdr:colOff>
      <xdr:row>145</xdr:row>
      <xdr:rowOff>171705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C4B1B612-855F-4867-993A-04C96DD364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6" y="27251025"/>
          <a:ext cx="2057399" cy="1638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466725</xdr:colOff>
      <xdr:row>149</xdr:row>
      <xdr:rowOff>28575</xdr:rowOff>
    </xdr:from>
    <xdr:to>
      <xdr:col>13</xdr:col>
      <xdr:colOff>3171825</xdr:colOff>
      <xdr:row>157</xdr:row>
      <xdr:rowOff>149733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8C9F69C3-B5D9-42DE-AD02-AB38C4E22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29508450"/>
          <a:ext cx="2705100" cy="15689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171451</xdr:colOff>
      <xdr:row>160</xdr:row>
      <xdr:rowOff>95250</xdr:rowOff>
    </xdr:from>
    <xdr:to>
      <xdr:col>13</xdr:col>
      <xdr:colOff>3371851</xdr:colOff>
      <xdr:row>164</xdr:row>
      <xdr:rowOff>128778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id="{70E75963-F9CA-4909-9D2F-07B94278D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0926" y="31565850"/>
          <a:ext cx="3200400" cy="719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790853</xdr:colOff>
      <xdr:row>167</xdr:row>
      <xdr:rowOff>6357</xdr:rowOff>
    </xdr:from>
    <xdr:to>
      <xdr:col>13</xdr:col>
      <xdr:colOff>2476500</xdr:colOff>
      <xdr:row>174</xdr:row>
      <xdr:rowOff>95250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id="{B7CFBB43-0BAF-4570-BC08-95FF7F995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0328" y="32743782"/>
          <a:ext cx="1685647" cy="13080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647700</xdr:colOff>
      <xdr:row>194</xdr:row>
      <xdr:rowOff>152400</xdr:rowOff>
    </xdr:from>
    <xdr:to>
      <xdr:col>13</xdr:col>
      <xdr:colOff>2790825</xdr:colOff>
      <xdr:row>205</xdr:row>
      <xdr:rowOff>163340</xdr:rowOff>
    </xdr:to>
    <xdr:pic>
      <xdr:nvPicPr>
        <xdr:cNvPr id="28" name="Obrázek 27">
          <a:extLst>
            <a:ext uri="{FF2B5EF4-FFF2-40B4-BE49-F238E27FC236}">
              <a16:creationId xmlns:a16="http://schemas.microsoft.com/office/drawing/2014/main" id="{D34F7D3B-0129-4B55-858D-310C4B915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6225" y="37728525"/>
          <a:ext cx="2143125" cy="2001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200025</xdr:colOff>
      <xdr:row>209</xdr:row>
      <xdr:rowOff>28575</xdr:rowOff>
    </xdr:from>
    <xdr:to>
      <xdr:col>13</xdr:col>
      <xdr:colOff>2952750</xdr:colOff>
      <xdr:row>218</xdr:row>
      <xdr:rowOff>134873</xdr:rowOff>
    </xdr:to>
    <xdr:pic>
      <xdr:nvPicPr>
        <xdr:cNvPr id="29" name="Obrázek 28">
          <a:extLst>
            <a:ext uri="{FF2B5EF4-FFF2-40B4-BE49-F238E27FC236}">
              <a16:creationId xmlns:a16="http://schemas.microsoft.com/office/drawing/2014/main" id="{09191AED-36C3-40E5-94E2-7D78117CB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8550" y="40319325"/>
          <a:ext cx="2752725" cy="1811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190500</xdr:colOff>
      <xdr:row>178</xdr:row>
      <xdr:rowOff>98511</xdr:rowOff>
    </xdr:from>
    <xdr:to>
      <xdr:col>13</xdr:col>
      <xdr:colOff>3443678</xdr:colOff>
      <xdr:row>187</xdr:row>
      <xdr:rowOff>114299</xdr:rowOff>
    </xdr:to>
    <xdr:pic>
      <xdr:nvPicPr>
        <xdr:cNvPr id="30" name="Obrázek 29">
          <a:extLst>
            <a:ext uri="{FF2B5EF4-FFF2-40B4-BE49-F238E27FC236}">
              <a16:creationId xmlns:a16="http://schemas.microsoft.com/office/drawing/2014/main" id="{A2E121CA-1426-4B2A-BDF9-F9D1450E4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9975" y="34779036"/>
          <a:ext cx="3253178" cy="1644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0</xdr:colOff>
      <xdr:row>104</xdr:row>
      <xdr:rowOff>9525</xdr:rowOff>
    </xdr:from>
    <xdr:to>
      <xdr:col>13</xdr:col>
      <xdr:colOff>1714500</xdr:colOff>
      <xdr:row>111</xdr:row>
      <xdr:rowOff>57150</xdr:rowOff>
    </xdr:to>
    <xdr:pic>
      <xdr:nvPicPr>
        <xdr:cNvPr id="31" name="Obrázek 30">
          <a:extLst>
            <a:ext uri="{FF2B5EF4-FFF2-40B4-BE49-F238E27FC236}">
              <a16:creationId xmlns:a16="http://schemas.microsoft.com/office/drawing/2014/main" id="{E5A032F3-2443-4574-8F90-B0ABC93900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9475" y="21374100"/>
          <a:ext cx="1714500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1139757</xdr:colOff>
      <xdr:row>116</xdr:row>
      <xdr:rowOff>104775</xdr:rowOff>
    </xdr:from>
    <xdr:to>
      <xdr:col>13</xdr:col>
      <xdr:colOff>2076451</xdr:colOff>
      <xdr:row>121</xdr:row>
      <xdr:rowOff>15836</xdr:rowOff>
    </xdr:to>
    <xdr:pic>
      <xdr:nvPicPr>
        <xdr:cNvPr id="32" name="Obrázek 31">
          <a:extLst>
            <a:ext uri="{FF2B5EF4-FFF2-40B4-BE49-F238E27FC236}">
              <a16:creationId xmlns:a16="http://schemas.microsoft.com/office/drawing/2014/main" id="{AC0E6F12-EA29-4DE6-873D-E011FD8299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9232" y="23641050"/>
          <a:ext cx="936694" cy="825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2276475</xdr:colOff>
      <xdr:row>103</xdr:row>
      <xdr:rowOff>104775</xdr:rowOff>
    </xdr:from>
    <xdr:to>
      <xdr:col>14</xdr:col>
      <xdr:colOff>9525</xdr:colOff>
      <xdr:row>110</xdr:row>
      <xdr:rowOff>114300</xdr:rowOff>
    </xdr:to>
    <xdr:pic>
      <xdr:nvPicPr>
        <xdr:cNvPr id="33" name="Obrázek 32">
          <a:extLst>
            <a:ext uri="{FF2B5EF4-FFF2-40B4-BE49-F238E27FC236}">
              <a16:creationId xmlns:a16="http://schemas.microsoft.com/office/drawing/2014/main" id="{3BE60CC1-E32A-4E6C-BBB6-1D01E1A46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950" y="21326475"/>
          <a:ext cx="1257300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514350</xdr:colOff>
      <xdr:row>6</xdr:row>
      <xdr:rowOff>247650</xdr:rowOff>
    </xdr:from>
    <xdr:to>
      <xdr:col>13</xdr:col>
      <xdr:colOff>2505075</xdr:colOff>
      <xdr:row>13</xdr:row>
      <xdr:rowOff>144695</xdr:rowOff>
    </xdr:to>
    <xdr:pic>
      <xdr:nvPicPr>
        <xdr:cNvPr id="34" name="Obrázek 33">
          <a:extLst>
            <a:ext uri="{FF2B5EF4-FFF2-40B4-BE49-F238E27FC236}">
              <a16:creationId xmlns:a16="http://schemas.microsoft.com/office/drawing/2014/main" id="{3A80EF19-9AEB-46C1-99C7-441C93E37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1981200"/>
          <a:ext cx="1990725" cy="1640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247650</xdr:colOff>
      <xdr:row>23</xdr:row>
      <xdr:rowOff>142875</xdr:rowOff>
    </xdr:from>
    <xdr:to>
      <xdr:col>13</xdr:col>
      <xdr:colOff>3276600</xdr:colOff>
      <xdr:row>29</xdr:row>
      <xdr:rowOff>132747</xdr:rowOff>
    </xdr:to>
    <xdr:pic>
      <xdr:nvPicPr>
        <xdr:cNvPr id="35" name="Obrázek 34">
          <a:extLst>
            <a:ext uri="{FF2B5EF4-FFF2-40B4-BE49-F238E27FC236}">
              <a16:creationId xmlns:a16="http://schemas.microsoft.com/office/drawing/2014/main" id="{C44021B2-C8A2-45F7-9883-F2BA04A440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5619750"/>
          <a:ext cx="3028950" cy="1809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219075</xdr:colOff>
      <xdr:row>53</xdr:row>
      <xdr:rowOff>19050</xdr:rowOff>
    </xdr:from>
    <xdr:to>
      <xdr:col>13</xdr:col>
      <xdr:colOff>3438525</xdr:colOff>
      <xdr:row>64</xdr:row>
      <xdr:rowOff>9525</xdr:rowOff>
    </xdr:to>
    <xdr:pic>
      <xdr:nvPicPr>
        <xdr:cNvPr id="36" name="Obrázek 35">
          <a:extLst>
            <a:ext uri="{FF2B5EF4-FFF2-40B4-BE49-F238E27FC236}">
              <a16:creationId xmlns:a16="http://schemas.microsoft.com/office/drawing/2014/main" id="{D8E3CF3D-6AD9-4A0C-B195-0F16BD198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8550" y="12144375"/>
          <a:ext cx="3219450" cy="2162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333375</xdr:colOff>
      <xdr:row>72</xdr:row>
      <xdr:rowOff>114300</xdr:rowOff>
    </xdr:from>
    <xdr:to>
      <xdr:col>13</xdr:col>
      <xdr:colOff>3009900</xdr:colOff>
      <xdr:row>85</xdr:row>
      <xdr:rowOff>38100</xdr:rowOff>
    </xdr:to>
    <xdr:pic>
      <xdr:nvPicPr>
        <xdr:cNvPr id="37" name="Obrázek 36">
          <a:extLst>
            <a:ext uri="{FF2B5EF4-FFF2-40B4-BE49-F238E27FC236}">
              <a16:creationId xmlns:a16="http://schemas.microsoft.com/office/drawing/2014/main" id="{4580B573-739C-4FDD-AAA1-6CEB5D019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2850" y="16068675"/>
          <a:ext cx="2676525" cy="2276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M29"/>
  <sheetViews>
    <sheetView showGridLines="0" tabSelected="1" topLeftCell="A4" zoomScaleNormal="100" workbookViewId="0">
      <selection activeCell="D2" sqref="D2"/>
    </sheetView>
  </sheetViews>
  <sheetFormatPr defaultRowHeight="11.25"/>
  <cols>
    <col min="1" max="1" width="7.1640625" style="1" customWidth="1"/>
    <col min="2" max="2" width="1.5" style="1" customWidth="1"/>
    <col min="3" max="3" width="3.5" style="1" customWidth="1"/>
    <col min="4" max="33" width="2.33203125" style="1" customWidth="1"/>
    <col min="34" max="34" width="2.83203125" style="1" customWidth="1"/>
    <col min="35" max="35" width="27.1640625" style="1" customWidth="1"/>
    <col min="36" max="37" width="2.1640625" style="1" customWidth="1"/>
    <col min="38" max="38" width="7.1640625" style="1" customWidth="1"/>
    <col min="39" max="39" width="2.83203125" style="1" customWidth="1"/>
    <col min="40" max="40" width="11.5" style="1" customWidth="1"/>
    <col min="41" max="41" width="6.5" style="1" customWidth="1"/>
    <col min="42" max="42" width="3.5" style="1" customWidth="1"/>
    <col min="43" max="43" width="13.5" style="1" hidden="1" customWidth="1"/>
    <col min="44" max="44" width="6.5" style="1" customWidth="1"/>
    <col min="45" max="47" width="22.1640625" style="1" hidden="1" customWidth="1"/>
    <col min="48" max="49" width="18.5" style="1" hidden="1" customWidth="1"/>
    <col min="50" max="51" width="21.5" style="1" hidden="1" customWidth="1"/>
    <col min="52" max="52" width="18.5" style="1" hidden="1" customWidth="1"/>
    <col min="53" max="53" width="16.5" style="1" hidden="1" customWidth="1"/>
    <col min="54" max="54" width="21.5" style="1" hidden="1" customWidth="1"/>
    <col min="55" max="55" width="18.5" style="1" hidden="1" customWidth="1"/>
    <col min="56" max="56" width="16.5" style="1" hidden="1" customWidth="1"/>
    <col min="57" max="57" width="57" style="1" customWidth="1"/>
    <col min="71" max="91" width="9.1640625" style="1" hidden="1"/>
  </cols>
  <sheetData>
    <row r="1" spans="1:74">
      <c r="A1" s="13" t="s">
        <v>0</v>
      </c>
      <c r="AZ1" s="13" t="s">
        <v>1</v>
      </c>
      <c r="BA1" s="13" t="s">
        <v>2</v>
      </c>
      <c r="BB1" s="13" t="s">
        <v>1</v>
      </c>
      <c r="BT1" s="13" t="s">
        <v>3</v>
      </c>
      <c r="BU1" s="13" t="s">
        <v>3</v>
      </c>
      <c r="BV1" s="13" t="s">
        <v>4</v>
      </c>
    </row>
    <row r="2" spans="1:74" s="1" customFormat="1" ht="36.950000000000003" customHeight="1">
      <c r="AR2" s="245" t="s">
        <v>5</v>
      </c>
      <c r="AS2" s="243"/>
      <c r="AT2" s="243"/>
      <c r="AU2" s="243"/>
      <c r="AV2" s="243"/>
      <c r="AW2" s="243"/>
      <c r="AX2" s="243"/>
      <c r="AY2" s="243"/>
      <c r="AZ2" s="243"/>
      <c r="BA2" s="243"/>
      <c r="BB2" s="243"/>
      <c r="BC2" s="243"/>
      <c r="BD2" s="243"/>
      <c r="BE2" s="243"/>
      <c r="BS2" s="14" t="s">
        <v>6</v>
      </c>
      <c r="BT2" s="14" t="s">
        <v>7</v>
      </c>
    </row>
    <row r="3" spans="1:74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7"/>
      <c r="BS3" s="14" t="s">
        <v>6</v>
      </c>
      <c r="BT3" s="14" t="s">
        <v>8</v>
      </c>
    </row>
    <row r="4" spans="1:74" s="1" customFormat="1" ht="24.95" customHeight="1">
      <c r="B4" s="17"/>
      <c r="D4" s="18" t="s">
        <v>304</v>
      </c>
      <c r="AR4" s="17"/>
      <c r="AS4" s="19" t="s">
        <v>9</v>
      </c>
      <c r="BS4" s="14" t="s">
        <v>10</v>
      </c>
    </row>
    <row r="5" spans="1:74" s="1" customFormat="1" ht="12" customHeight="1">
      <c r="B5" s="17"/>
      <c r="D5" s="20"/>
      <c r="K5" s="242"/>
      <c r="L5" s="243"/>
      <c r="M5" s="243"/>
      <c r="N5" s="243"/>
      <c r="O5" s="243"/>
      <c r="P5" s="243"/>
      <c r="Q5" s="243"/>
      <c r="R5" s="243"/>
      <c r="S5" s="243"/>
      <c r="T5" s="243"/>
      <c r="U5" s="243"/>
      <c r="V5" s="243"/>
      <c r="W5" s="243"/>
      <c r="X5" s="243"/>
      <c r="Y5" s="243"/>
      <c r="Z5" s="243"/>
      <c r="AA5" s="243"/>
      <c r="AB5" s="243"/>
      <c r="AC5" s="243"/>
      <c r="AD5" s="243"/>
      <c r="AE5" s="243"/>
      <c r="AF5" s="243"/>
      <c r="AG5" s="243"/>
      <c r="AH5" s="243"/>
      <c r="AI5" s="243"/>
      <c r="AJ5" s="243"/>
      <c r="AK5" s="243"/>
      <c r="AL5" s="243"/>
      <c r="AM5" s="243"/>
      <c r="AN5" s="243"/>
      <c r="AO5" s="243"/>
      <c r="AR5" s="17"/>
      <c r="BS5" s="14" t="s">
        <v>6</v>
      </c>
    </row>
    <row r="6" spans="1:74" s="1" customFormat="1" ht="36.950000000000003" customHeight="1">
      <c r="B6" s="17"/>
      <c r="D6" s="21" t="s">
        <v>11</v>
      </c>
      <c r="K6" s="244" t="s">
        <v>305</v>
      </c>
      <c r="L6" s="243"/>
      <c r="M6" s="243"/>
      <c r="N6" s="243"/>
      <c r="O6" s="243"/>
      <c r="P6" s="243"/>
      <c r="Q6" s="243"/>
      <c r="R6" s="243"/>
      <c r="S6" s="243"/>
      <c r="T6" s="243"/>
      <c r="U6" s="243"/>
      <c r="V6" s="243"/>
      <c r="W6" s="243"/>
      <c r="X6" s="243"/>
      <c r="Y6" s="243"/>
      <c r="Z6" s="243"/>
      <c r="AA6" s="243"/>
      <c r="AB6" s="243"/>
      <c r="AC6" s="243"/>
      <c r="AD6" s="243"/>
      <c r="AE6" s="243"/>
      <c r="AF6" s="243"/>
      <c r="AG6" s="243"/>
      <c r="AH6" s="243"/>
      <c r="AI6" s="243"/>
      <c r="AJ6" s="243"/>
      <c r="AK6" s="243"/>
      <c r="AL6" s="243"/>
      <c r="AM6" s="243"/>
      <c r="AN6" s="243"/>
      <c r="AO6" s="243"/>
      <c r="AR6" s="17"/>
      <c r="BS6" s="14" t="s">
        <v>6</v>
      </c>
    </row>
    <row r="7" spans="1:74" s="2" customFormat="1">
      <c r="A7" s="23"/>
      <c r="B7" s="24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4"/>
      <c r="BE7" s="23"/>
    </row>
    <row r="8" spans="1:74" s="2" customFormat="1" ht="6.95" customHeight="1">
      <c r="A8" s="23"/>
      <c r="B8" s="27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4"/>
      <c r="BE8" s="23"/>
    </row>
    <row r="12" spans="1:74" s="2" customFormat="1" ht="6.95" customHeight="1">
      <c r="A12" s="23"/>
      <c r="B12" s="29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24"/>
      <c r="BE12" s="23"/>
    </row>
    <row r="13" spans="1:74" s="2" customFormat="1" ht="24.95" customHeight="1">
      <c r="A13" s="23"/>
      <c r="B13" s="24"/>
      <c r="C13" s="18" t="s">
        <v>26</v>
      </c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4"/>
      <c r="BE13" s="23"/>
    </row>
    <row r="14" spans="1:74" s="2" customFormat="1" ht="6.95" customHeight="1">
      <c r="A14" s="23"/>
      <c r="B14" s="24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4"/>
      <c r="BE14" s="23"/>
    </row>
    <row r="15" spans="1:74" s="3" customFormat="1" ht="36.950000000000003" customHeight="1">
      <c r="B15" s="31"/>
      <c r="C15" s="32" t="s">
        <v>11</v>
      </c>
      <c r="L15" s="251" t="str">
        <f>K6</f>
        <v>Mendelova univerzita v Brně, elektroinstalační práce v budově Q
1.1.1.4.24 Vybudování laboratoře multimediální komerční komunikace N1053 / Q04</v>
      </c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Y15" s="252"/>
      <c r="Z15" s="252"/>
      <c r="AA15" s="252"/>
      <c r="AB15" s="252"/>
      <c r="AC15" s="252"/>
      <c r="AD15" s="252"/>
      <c r="AE15" s="252"/>
      <c r="AF15" s="252"/>
      <c r="AG15" s="252"/>
      <c r="AH15" s="252"/>
      <c r="AI15" s="252"/>
      <c r="AJ15" s="252"/>
      <c r="AK15" s="252"/>
      <c r="AL15" s="252"/>
      <c r="AM15" s="252"/>
      <c r="AN15" s="252"/>
      <c r="AO15" s="252"/>
      <c r="AR15" s="31"/>
    </row>
    <row r="16" spans="1:74" s="2" customFormat="1" ht="10.9" customHeight="1">
      <c r="A16" s="23"/>
      <c r="B16" s="24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4"/>
      <c r="AS16" s="253"/>
      <c r="AT16" s="254"/>
      <c r="AU16" s="34"/>
      <c r="AV16" s="34"/>
      <c r="AW16" s="34"/>
      <c r="AX16" s="34"/>
      <c r="AY16" s="34"/>
      <c r="AZ16" s="34"/>
      <c r="BA16" s="34"/>
      <c r="BB16" s="34"/>
      <c r="BC16" s="34"/>
      <c r="BD16" s="35"/>
      <c r="BE16" s="23"/>
    </row>
    <row r="17" spans="1:91" s="2" customFormat="1" ht="29.25" customHeight="1">
      <c r="A17" s="23"/>
      <c r="B17" s="24"/>
      <c r="C17" s="246" t="s">
        <v>27</v>
      </c>
      <c r="D17" s="247"/>
      <c r="E17" s="247"/>
      <c r="F17" s="247"/>
      <c r="G17" s="247"/>
      <c r="H17" s="36"/>
      <c r="I17" s="248" t="s">
        <v>28</v>
      </c>
      <c r="J17" s="247"/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U17" s="247"/>
      <c r="V17" s="247"/>
      <c r="W17" s="247"/>
      <c r="X17" s="247"/>
      <c r="Y17" s="247"/>
      <c r="Z17" s="247"/>
      <c r="AA17" s="247"/>
      <c r="AB17" s="247"/>
      <c r="AC17" s="247"/>
      <c r="AD17" s="247"/>
      <c r="AE17" s="247"/>
      <c r="AF17" s="247"/>
      <c r="AG17" s="249" t="s">
        <v>29</v>
      </c>
      <c r="AH17" s="247"/>
      <c r="AI17" s="247"/>
      <c r="AJ17" s="247"/>
      <c r="AK17" s="247"/>
      <c r="AL17" s="247"/>
      <c r="AM17" s="247"/>
      <c r="AN17" s="248" t="s">
        <v>30</v>
      </c>
      <c r="AO17" s="247"/>
      <c r="AP17" s="250"/>
      <c r="AQ17" s="37" t="s">
        <v>31</v>
      </c>
      <c r="AR17" s="24"/>
      <c r="AS17" s="38" t="s">
        <v>32</v>
      </c>
      <c r="AT17" s="39" t="s">
        <v>33</v>
      </c>
      <c r="AU17" s="39" t="s">
        <v>34</v>
      </c>
      <c r="AV17" s="39" t="s">
        <v>35</v>
      </c>
      <c r="AW17" s="39" t="s">
        <v>36</v>
      </c>
      <c r="AX17" s="39" t="s">
        <v>37</v>
      </c>
      <c r="AY17" s="39" t="s">
        <v>38</v>
      </c>
      <c r="AZ17" s="39" t="s">
        <v>39</v>
      </c>
      <c r="BA17" s="39" t="s">
        <v>40</v>
      </c>
      <c r="BB17" s="39" t="s">
        <v>41</v>
      </c>
      <c r="BC17" s="39" t="s">
        <v>42</v>
      </c>
      <c r="BD17" s="40" t="s">
        <v>43</v>
      </c>
      <c r="BE17" s="23"/>
    </row>
    <row r="18" spans="1:91" s="2" customFormat="1" ht="10.9" customHeight="1">
      <c r="A18" s="23"/>
      <c r="B18" s="24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4"/>
      <c r="AS18" s="41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3"/>
      <c r="BE18" s="23"/>
    </row>
    <row r="19" spans="1:91" s="4" customFormat="1" ht="32.450000000000003" customHeight="1">
      <c r="B19" s="44"/>
      <c r="C19" s="45" t="s">
        <v>693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258">
        <f>ROUND(AG20+AG21,2)</f>
        <v>0</v>
      </c>
      <c r="AH19" s="258"/>
      <c r="AI19" s="258"/>
      <c r="AJ19" s="258"/>
      <c r="AK19" s="258"/>
      <c r="AL19" s="258"/>
      <c r="AM19" s="258"/>
      <c r="AN19" s="259">
        <f>ROUND(AN20+AN21,2)</f>
        <v>0</v>
      </c>
      <c r="AO19" s="259"/>
      <c r="AP19" s="259"/>
      <c r="AQ19" s="48"/>
      <c r="AR19" s="44"/>
      <c r="AS19" s="49"/>
      <c r="AT19" s="50"/>
      <c r="AU19" s="51">
        <f>ROUND(AU20,5)</f>
        <v>587.08090000000004</v>
      </c>
      <c r="AV19" s="50" t="e">
        <f>ROUND(AZ19*#REF!,2)</f>
        <v>#REF!</v>
      </c>
      <c r="AW19" s="50" t="e">
        <f>ROUND(BA19*#REF!,2)</f>
        <v>#REF!</v>
      </c>
      <c r="AX19" s="50" t="e">
        <f>ROUND(BB19*#REF!,2)</f>
        <v>#REF!</v>
      </c>
      <c r="AY19" s="50" t="e">
        <f>ROUND(BC19*#REF!,2)</f>
        <v>#REF!</v>
      </c>
      <c r="AZ19" s="50">
        <f>ROUND(AZ20,2)</f>
        <v>0</v>
      </c>
      <c r="BA19" s="50">
        <f>ROUND(BA20,2)</f>
        <v>0</v>
      </c>
      <c r="BB19" s="50">
        <f>ROUND(BB20,2)</f>
        <v>0</v>
      </c>
      <c r="BC19" s="50">
        <f>ROUND(BC20,2)</f>
        <v>0</v>
      </c>
      <c r="BD19" s="52">
        <f>ROUND(BD20,2)</f>
        <v>0</v>
      </c>
      <c r="BS19" s="53" t="s">
        <v>44</v>
      </c>
      <c r="BT19" s="53" t="s">
        <v>45</v>
      </c>
      <c r="BU19" s="54" t="s">
        <v>46</v>
      </c>
      <c r="BV19" s="53" t="s">
        <v>47</v>
      </c>
      <c r="BW19" s="53" t="s">
        <v>4</v>
      </c>
      <c r="BX19" s="53" t="s">
        <v>48</v>
      </c>
      <c r="CL19" s="53" t="s">
        <v>1</v>
      </c>
    </row>
    <row r="20" spans="1:91" s="5" customFormat="1" ht="14.45" customHeight="1">
      <c r="A20" s="55" t="s">
        <v>49</v>
      </c>
      <c r="B20" s="56"/>
      <c r="C20" s="57"/>
      <c r="D20" s="257"/>
      <c r="E20" s="257"/>
      <c r="F20" s="257"/>
      <c r="G20" s="257"/>
      <c r="H20" s="257"/>
      <c r="I20" s="58"/>
      <c r="J20" s="257" t="s">
        <v>302</v>
      </c>
      <c r="K20" s="257"/>
      <c r="L20" s="257"/>
      <c r="M20" s="257"/>
      <c r="N20" s="257"/>
      <c r="O20" s="257"/>
      <c r="P20" s="257"/>
      <c r="Q20" s="257"/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7"/>
      <c r="AD20" s="257"/>
      <c r="AE20" s="257"/>
      <c r="AF20" s="257"/>
      <c r="AG20" s="255">
        <f>'Q04-stavební část'!J13</f>
        <v>0</v>
      </c>
      <c r="AH20" s="256"/>
      <c r="AI20" s="256"/>
      <c r="AJ20" s="256"/>
      <c r="AK20" s="256"/>
      <c r="AL20" s="256"/>
      <c r="AM20" s="256"/>
      <c r="AN20" s="255">
        <f>'Q04-stavební část'!J22</f>
        <v>0</v>
      </c>
      <c r="AO20" s="255"/>
      <c r="AP20" s="255"/>
      <c r="AQ20" s="59"/>
      <c r="AR20" s="56"/>
      <c r="AS20" s="60"/>
      <c r="AT20" s="61"/>
      <c r="AU20" s="62">
        <f>'Q04-stavební část'!P67</f>
        <v>587.08090300000003</v>
      </c>
      <c r="AV20" s="61">
        <f>'Q04-stavební část'!J16</f>
        <v>0</v>
      </c>
      <c r="AW20" s="61">
        <f>'Q04-stavební část'!J17</f>
        <v>0</v>
      </c>
      <c r="AX20" s="61">
        <f>'Q04-stavební část'!J18</f>
        <v>0</v>
      </c>
      <c r="AY20" s="61">
        <f>'Q04-stavební část'!J19</f>
        <v>0</v>
      </c>
      <c r="AZ20" s="61">
        <f>'Q04-stavební část'!F16</f>
        <v>0</v>
      </c>
      <c r="BA20" s="61">
        <f>'Q04-stavební část'!F17</f>
        <v>0</v>
      </c>
      <c r="BB20" s="61">
        <f>'Q04-stavební část'!F18</f>
        <v>0</v>
      </c>
      <c r="BC20" s="61">
        <f>'Q04-stavební část'!F19</f>
        <v>0</v>
      </c>
      <c r="BD20" s="63">
        <f>'Q04-stavební část'!F20</f>
        <v>0</v>
      </c>
      <c r="BT20" s="64" t="s">
        <v>50</v>
      </c>
      <c r="BV20" s="64" t="s">
        <v>47</v>
      </c>
      <c r="BW20" s="64" t="s">
        <v>51</v>
      </c>
      <c r="BX20" s="64" t="s">
        <v>4</v>
      </c>
      <c r="CL20" s="64" t="s">
        <v>1</v>
      </c>
      <c r="CM20" s="64" t="s">
        <v>52</v>
      </c>
    </row>
    <row r="21" spans="1:91" s="2" customFormat="1" ht="30" customHeight="1">
      <c r="A21" s="23"/>
      <c r="B21" s="24"/>
      <c r="C21" s="57"/>
      <c r="D21" s="140"/>
      <c r="E21" s="140"/>
      <c r="F21" s="140"/>
      <c r="G21" s="140"/>
      <c r="H21" s="140"/>
      <c r="I21" s="139"/>
      <c r="J21" s="257" t="s">
        <v>303</v>
      </c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  <c r="V21" s="257"/>
      <c r="W21" s="257"/>
      <c r="X21" s="257"/>
      <c r="Y21" s="257"/>
      <c r="Z21" s="257"/>
      <c r="AA21" s="257"/>
      <c r="AB21" s="257"/>
      <c r="AC21" s="257"/>
      <c r="AD21" s="257"/>
      <c r="AE21" s="257"/>
      <c r="AF21" s="257"/>
      <c r="AG21" s="262">
        <f>'EL-Rekapitulace'!C24</f>
        <v>0</v>
      </c>
      <c r="AH21" s="262"/>
      <c r="AI21" s="262"/>
      <c r="AJ21" s="262"/>
      <c r="AK21" s="262"/>
      <c r="AL21" s="262"/>
      <c r="AM21" s="262"/>
      <c r="AN21" s="262">
        <f>'EL-Rekapitulace'!C27</f>
        <v>0</v>
      </c>
      <c r="AO21" s="262"/>
      <c r="AP21" s="262"/>
      <c r="AQ21" s="23"/>
      <c r="AR21" s="24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</row>
    <row r="22" spans="1:91" s="2" customFormat="1" ht="6.95" customHeight="1">
      <c r="A22" s="23"/>
      <c r="B22" s="27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4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</row>
    <row r="26" spans="1:91" ht="20.25">
      <c r="B26" s="260" t="s">
        <v>920</v>
      </c>
      <c r="C26" s="260"/>
      <c r="D26" s="260"/>
      <c r="E26" s="260"/>
      <c r="F26" s="260"/>
      <c r="G26" s="260"/>
      <c r="H26" s="260"/>
      <c r="I26" s="260"/>
      <c r="J26" s="260"/>
      <c r="K26" s="260"/>
      <c r="L26" s="260"/>
      <c r="M26" s="260"/>
      <c r="N26" s="260"/>
      <c r="O26" s="260"/>
      <c r="P26" s="260"/>
      <c r="Q26" s="260"/>
      <c r="R26" s="260"/>
      <c r="S26" s="260"/>
      <c r="T26" s="260"/>
      <c r="U26" s="260"/>
      <c r="V26" s="260"/>
      <c r="W26" s="260"/>
      <c r="X26" s="260"/>
      <c r="Y26" s="260"/>
      <c r="Z26" s="260"/>
      <c r="AA26" s="260"/>
      <c r="AB26" s="260"/>
      <c r="AC26" s="260"/>
      <c r="AD26" s="260"/>
      <c r="AE26" s="260"/>
      <c r="AF26" s="260"/>
      <c r="AG26" s="260"/>
      <c r="AH26" s="260"/>
      <c r="AI26" s="260"/>
      <c r="AJ26" s="260"/>
      <c r="AK26" s="260"/>
      <c r="AL26" s="260"/>
      <c r="AM26" s="260"/>
      <c r="AN26" s="260"/>
      <c r="AO26" s="260"/>
      <c r="AP26" s="260"/>
    </row>
    <row r="28" spans="1:91" ht="108.75" customHeight="1">
      <c r="B28" s="261" t="s">
        <v>921</v>
      </c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Z28" s="261"/>
      <c r="AA28" s="261"/>
      <c r="AB28" s="261"/>
      <c r="AC28" s="261"/>
      <c r="AD28" s="261"/>
      <c r="AE28" s="261"/>
      <c r="AF28" s="261"/>
      <c r="AG28" s="261"/>
      <c r="AH28" s="261"/>
      <c r="AI28" s="261"/>
      <c r="AJ28" s="261"/>
      <c r="AK28" s="261"/>
      <c r="AL28" s="261"/>
      <c r="AM28" s="261"/>
      <c r="AN28" s="261"/>
      <c r="AO28" s="261"/>
      <c r="AP28" s="261"/>
    </row>
    <row r="29" spans="1:91">
      <c r="B29" s="240"/>
      <c r="C29" s="240"/>
      <c r="D29" s="240"/>
      <c r="E29" s="240"/>
      <c r="F29" s="240"/>
      <c r="G29" s="240"/>
      <c r="H29" s="240"/>
      <c r="I29" s="240"/>
      <c r="J29" s="240"/>
      <c r="K29" s="240"/>
      <c r="L29" s="240"/>
      <c r="M29" s="240"/>
      <c r="N29" s="240"/>
      <c r="O29" s="240"/>
      <c r="P29" s="240"/>
      <c r="Q29" s="240"/>
      <c r="R29" s="240"/>
      <c r="S29" s="240"/>
      <c r="T29" s="240"/>
      <c r="U29" s="240"/>
      <c r="V29" s="240"/>
      <c r="W29" s="240"/>
      <c r="X29" s="240"/>
      <c r="Y29" s="240"/>
      <c r="Z29" s="240"/>
      <c r="AA29" s="240"/>
      <c r="AB29" s="240"/>
      <c r="AC29" s="240"/>
      <c r="AD29" s="240"/>
      <c r="AE29" s="240"/>
      <c r="AF29" s="240"/>
      <c r="AG29" s="240"/>
      <c r="AH29" s="240"/>
      <c r="AI29" s="240"/>
      <c r="AJ29" s="240"/>
      <c r="AK29" s="240"/>
      <c r="AL29" s="240"/>
      <c r="AM29" s="240"/>
      <c r="AN29" s="240"/>
      <c r="AO29" s="240"/>
      <c r="AP29" s="240"/>
    </row>
  </sheetData>
  <sheetProtection algorithmName="SHA-512" hashValue="oj+3XOXc2/MthZwBTPJsYd0XVi8Bm7lspbdh7leH7EmLhyTTxql4EIWVG7c0XPEszFXdBpNA8foOzfhFuM/qFA==" saltValue="Z4UoCU1iauMpNrBb+PalpA==" spinCount="100000" sheet="1" objects="1" scenarios="1" formatCells="0" formatColumns="0" formatRows="0"/>
  <mergeCells count="20">
    <mergeCell ref="B26:AP26"/>
    <mergeCell ref="B28:AP28"/>
    <mergeCell ref="J21:AF21"/>
    <mergeCell ref="AG21:AM21"/>
    <mergeCell ref="AN21:AP21"/>
    <mergeCell ref="AN20:AP20"/>
    <mergeCell ref="AG20:AM20"/>
    <mergeCell ref="D20:H20"/>
    <mergeCell ref="J20:AF20"/>
    <mergeCell ref="AG19:AM19"/>
    <mergeCell ref="AN19:AP19"/>
    <mergeCell ref="K5:AO5"/>
    <mergeCell ref="K6:AO6"/>
    <mergeCell ref="AR2:BE2"/>
    <mergeCell ref="C17:G17"/>
    <mergeCell ref="I17:AF17"/>
    <mergeCell ref="AG17:AM17"/>
    <mergeCell ref="AN17:AP17"/>
    <mergeCell ref="L15:AO15"/>
    <mergeCell ref="AS16:AT16"/>
  </mergeCells>
  <hyperlinks>
    <hyperlink ref="A20" location="'04 - Místnost Q04 - stave...'!C2" display="/"/>
  </hyperlinks>
  <pageMargins left="0.39374999999999999" right="0.39374999999999999" top="0.88" bottom="0.39374999999999999" header="0" footer="0"/>
  <pageSetup paperSize="9" scale="82" orientation="portrait" blackAndWhite="1" r:id="rId1"/>
  <headerFooter>
    <oddFooter>&amp;CStrana &amp;P z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165"/>
  <sheetViews>
    <sheetView showGridLines="0" zoomScale="120" zoomScaleNormal="120" workbookViewId="0"/>
  </sheetViews>
  <sheetFormatPr defaultRowHeight="11.25"/>
  <cols>
    <col min="1" max="1" width="7.1640625" style="1" customWidth="1"/>
    <col min="2" max="2" width="1.5" style="1" customWidth="1"/>
    <col min="3" max="3" width="3.5" style="1" customWidth="1"/>
    <col min="4" max="4" width="3.6640625" style="1" customWidth="1"/>
    <col min="5" max="5" width="14.6640625" style="1" customWidth="1"/>
    <col min="6" max="6" width="43.5" style="1" customWidth="1"/>
    <col min="7" max="7" width="6" style="1" customWidth="1"/>
    <col min="8" max="8" width="9.83203125" style="1" customWidth="1"/>
    <col min="9" max="11" width="17.33203125" style="1" customWidth="1"/>
    <col min="12" max="12" width="8" style="1" customWidth="1"/>
    <col min="13" max="13" width="9.33203125" style="1" hidden="1" customWidth="1"/>
    <col min="14" max="14" width="9.1640625" style="1" hidden="1"/>
    <col min="15" max="20" width="12.1640625" style="1" hidden="1" customWidth="1"/>
    <col min="21" max="21" width="14" style="1" hidden="1" customWidth="1"/>
    <col min="22" max="22" width="10.5" style="1" customWidth="1"/>
    <col min="23" max="23" width="14" style="1" customWidth="1"/>
    <col min="24" max="24" width="10.5" style="1" customWidth="1"/>
    <col min="25" max="25" width="12.83203125" style="1" customWidth="1"/>
    <col min="26" max="26" width="18" style="1" customWidth="1"/>
    <col min="27" max="27" width="12.83203125" style="1" customWidth="1"/>
    <col min="28" max="28" width="14" style="1" customWidth="1"/>
    <col min="29" max="29" width="9.5" style="1" customWidth="1"/>
    <col min="30" max="30" width="12.83203125" style="1" customWidth="1"/>
    <col min="31" max="31" width="14" style="1" customWidth="1"/>
    <col min="44" max="65" width="9.1640625" style="1" hidden="1"/>
  </cols>
  <sheetData>
    <row r="1" spans="1:46">
      <c r="A1" s="65"/>
    </row>
    <row r="2" spans="1:46" s="1" customFormat="1" ht="36.950000000000003" customHeight="1">
      <c r="L2" s="245" t="s">
        <v>5</v>
      </c>
      <c r="M2" s="243"/>
      <c r="N2" s="243"/>
      <c r="O2" s="243"/>
      <c r="P2" s="243"/>
      <c r="Q2" s="243"/>
      <c r="R2" s="243"/>
      <c r="S2" s="243"/>
      <c r="T2" s="243"/>
      <c r="U2" s="243"/>
      <c r="V2" s="243"/>
      <c r="AT2" s="14" t="s">
        <v>51</v>
      </c>
    </row>
    <row r="3" spans="1:46" s="1" customFormat="1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52</v>
      </c>
    </row>
    <row r="4" spans="1:46" s="1" customFormat="1" ht="24.95" customHeight="1">
      <c r="B4" s="17"/>
      <c r="D4" s="18" t="s">
        <v>53</v>
      </c>
      <c r="L4" s="17"/>
      <c r="M4" s="66" t="s">
        <v>9</v>
      </c>
      <c r="V4" s="268" t="s">
        <v>919</v>
      </c>
      <c r="W4" s="268"/>
      <c r="X4" s="268"/>
      <c r="Y4" s="268"/>
      <c r="Z4" s="268"/>
      <c r="AT4" s="14" t="s">
        <v>3</v>
      </c>
    </row>
    <row r="5" spans="1:46" s="1" customFormat="1" ht="6.95" customHeight="1">
      <c r="B5" s="17"/>
      <c r="L5" s="17"/>
    </row>
    <row r="6" spans="1:46" s="1" customFormat="1" ht="12" customHeight="1">
      <c r="B6" s="17"/>
      <c r="D6" s="22" t="s">
        <v>11</v>
      </c>
      <c r="L6" s="17"/>
    </row>
    <row r="7" spans="1:46" s="1" customFormat="1" ht="24" customHeight="1">
      <c r="B7" s="17"/>
      <c r="E7" s="265" t="str">
        <f>'Rekapitulace stavby'!K6</f>
        <v>Mendelova univerzita v Brně, elektroinstalační práce v budově Q
1.1.1.4.24 Vybudování laboratoře multimediální komerční komunikace N1053 / Q04</v>
      </c>
      <c r="F7" s="266"/>
      <c r="G7" s="266"/>
      <c r="H7" s="266"/>
      <c r="L7" s="17"/>
    </row>
    <row r="8" spans="1:46" s="2" customFormat="1" ht="12" customHeight="1">
      <c r="A8" s="23"/>
      <c r="B8" s="24"/>
      <c r="C8" s="23"/>
      <c r="D8" s="22" t="s">
        <v>54</v>
      </c>
      <c r="E8" s="23"/>
      <c r="F8" s="23"/>
      <c r="G8" s="23"/>
      <c r="H8" s="23"/>
      <c r="I8" s="23"/>
      <c r="J8" s="23"/>
      <c r="K8" s="23"/>
      <c r="L8" s="26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</row>
    <row r="9" spans="1:46" s="2" customFormat="1" ht="14.45" customHeight="1">
      <c r="A9" s="23"/>
      <c r="B9" s="24"/>
      <c r="C9" s="23"/>
      <c r="D9" s="23"/>
      <c r="E9" s="263" t="s">
        <v>55</v>
      </c>
      <c r="F9" s="264"/>
      <c r="G9" s="264"/>
      <c r="H9" s="264"/>
      <c r="I9" s="23"/>
      <c r="J9" s="23"/>
      <c r="K9" s="23"/>
      <c r="L9" s="26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</row>
    <row r="10" spans="1:46" s="2" customFormat="1">
      <c r="A10" s="23"/>
      <c r="B10" s="24"/>
      <c r="C10" s="23"/>
      <c r="D10" s="23"/>
      <c r="E10" s="23"/>
      <c r="F10" s="23"/>
      <c r="G10" s="23"/>
      <c r="H10" s="23"/>
      <c r="I10" s="23"/>
      <c r="J10" s="23"/>
      <c r="K10" s="23"/>
      <c r="L10" s="26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</row>
    <row r="11" spans="1:46" s="2" customFormat="1" ht="6.95" customHeight="1">
      <c r="A11" s="23"/>
      <c r="B11" s="24"/>
      <c r="C11" s="23"/>
      <c r="D11" s="23"/>
      <c r="E11" s="23"/>
      <c r="F11" s="23"/>
      <c r="G11" s="23"/>
      <c r="H11" s="23"/>
      <c r="I11" s="23"/>
      <c r="J11" s="23"/>
      <c r="K11" s="23"/>
      <c r="L11" s="26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</row>
    <row r="12" spans="1:46" s="2" customFormat="1" ht="6.95" customHeight="1">
      <c r="A12" s="23"/>
      <c r="B12" s="24"/>
      <c r="C12" s="23"/>
      <c r="D12" s="42"/>
      <c r="E12" s="42"/>
      <c r="F12" s="42"/>
      <c r="G12" s="42"/>
      <c r="H12" s="42"/>
      <c r="I12" s="42"/>
      <c r="J12" s="42"/>
      <c r="K12" s="42"/>
      <c r="L12" s="26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</row>
    <row r="13" spans="1:46" s="2" customFormat="1" ht="25.35" customHeight="1">
      <c r="A13" s="23"/>
      <c r="B13" s="24"/>
      <c r="C13" s="23"/>
      <c r="D13" s="67" t="s">
        <v>13</v>
      </c>
      <c r="E13" s="23"/>
      <c r="F13" s="23"/>
      <c r="G13" s="23"/>
      <c r="H13" s="23"/>
      <c r="I13" s="23"/>
      <c r="J13" s="47">
        <f>ROUND(J67, 2)</f>
        <v>0</v>
      </c>
      <c r="K13" s="23"/>
      <c r="L13" s="26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</row>
    <row r="14" spans="1:46" s="2" customFormat="1" ht="6.95" customHeight="1">
      <c r="A14" s="23"/>
      <c r="B14" s="24"/>
      <c r="C14" s="23"/>
      <c r="D14" s="42"/>
      <c r="E14" s="42"/>
      <c r="F14" s="42"/>
      <c r="G14" s="42"/>
      <c r="H14" s="42"/>
      <c r="I14" s="42"/>
      <c r="J14" s="42"/>
      <c r="K14" s="42"/>
      <c r="L14" s="26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</row>
    <row r="15" spans="1:46" s="2" customFormat="1" ht="14.45" customHeight="1">
      <c r="A15" s="23"/>
      <c r="B15" s="24"/>
      <c r="C15" s="23"/>
      <c r="D15" s="23"/>
      <c r="E15" s="23"/>
      <c r="F15" s="25" t="s">
        <v>15</v>
      </c>
      <c r="G15" s="23"/>
      <c r="H15" s="23"/>
      <c r="I15" s="25" t="s">
        <v>14</v>
      </c>
      <c r="J15" s="25" t="s">
        <v>16</v>
      </c>
      <c r="K15" s="23"/>
      <c r="L15" s="26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</row>
    <row r="16" spans="1:46" s="2" customFormat="1" ht="14.45" customHeight="1">
      <c r="A16" s="23"/>
      <c r="B16" s="24"/>
      <c r="C16" s="23"/>
      <c r="D16" s="68" t="s">
        <v>17</v>
      </c>
      <c r="E16" s="22" t="s">
        <v>18</v>
      </c>
      <c r="F16" s="69">
        <f>ROUND(J13,2)</f>
        <v>0</v>
      </c>
      <c r="G16" s="23"/>
      <c r="H16" s="23"/>
      <c r="I16" s="70">
        <v>0.21</v>
      </c>
      <c r="J16" s="69">
        <f>F16*I16</f>
        <v>0</v>
      </c>
      <c r="K16" s="23"/>
      <c r="L16" s="26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</row>
    <row r="17" spans="1:31" s="2" customFormat="1" ht="14.45" customHeight="1">
      <c r="A17" s="23"/>
      <c r="B17" s="24"/>
      <c r="C17" s="23"/>
      <c r="D17" s="23"/>
      <c r="E17" s="22" t="s">
        <v>19</v>
      </c>
      <c r="F17" s="69">
        <f>ROUND((SUM(BF67:BF158)),  2)</f>
        <v>0</v>
      </c>
      <c r="G17" s="23"/>
      <c r="H17" s="23"/>
      <c r="I17" s="70">
        <v>0.15</v>
      </c>
      <c r="J17" s="69">
        <f>F17*I17</f>
        <v>0</v>
      </c>
      <c r="K17" s="23"/>
      <c r="L17" s="26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</row>
    <row r="18" spans="1:31" s="2" customFormat="1" ht="14.45" hidden="1" customHeight="1">
      <c r="A18" s="23"/>
      <c r="B18" s="24"/>
      <c r="C18" s="23"/>
      <c r="D18" s="23"/>
      <c r="E18" s="22" t="s">
        <v>20</v>
      </c>
      <c r="F18" s="69">
        <f>ROUND((SUM(BG67:BG158)),  2)</f>
        <v>0</v>
      </c>
      <c r="G18" s="23"/>
      <c r="H18" s="23"/>
      <c r="I18" s="70">
        <v>0.21</v>
      </c>
      <c r="J18" s="69">
        <f>0</f>
        <v>0</v>
      </c>
      <c r="K18" s="23"/>
      <c r="L18" s="26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</row>
    <row r="19" spans="1:31" s="2" customFormat="1" ht="14.45" hidden="1" customHeight="1">
      <c r="A19" s="23"/>
      <c r="B19" s="24"/>
      <c r="C19" s="23"/>
      <c r="D19" s="23"/>
      <c r="E19" s="22" t="s">
        <v>21</v>
      </c>
      <c r="F19" s="69">
        <f>ROUND((SUM(BH67:BH158)),  2)</f>
        <v>0</v>
      </c>
      <c r="G19" s="23"/>
      <c r="H19" s="23"/>
      <c r="I19" s="70">
        <v>0.15</v>
      </c>
      <c r="J19" s="69">
        <f>0</f>
        <v>0</v>
      </c>
      <c r="K19" s="23"/>
      <c r="L19" s="26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</row>
    <row r="20" spans="1:31" s="2" customFormat="1" ht="14.45" hidden="1" customHeight="1">
      <c r="A20" s="23"/>
      <c r="B20" s="24"/>
      <c r="C20" s="23"/>
      <c r="D20" s="23"/>
      <c r="E20" s="22" t="s">
        <v>22</v>
      </c>
      <c r="F20" s="69">
        <f>ROUND((SUM(BI67:BI158)),  2)</f>
        <v>0</v>
      </c>
      <c r="G20" s="23"/>
      <c r="H20" s="23"/>
      <c r="I20" s="70">
        <v>0</v>
      </c>
      <c r="J20" s="69">
        <f>0</f>
        <v>0</v>
      </c>
      <c r="K20" s="23"/>
      <c r="L20" s="26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</row>
    <row r="21" spans="1:31" s="2" customFormat="1" ht="6.95" customHeight="1">
      <c r="A21" s="23"/>
      <c r="B21" s="24"/>
      <c r="C21" s="23"/>
      <c r="D21" s="23"/>
      <c r="E21" s="23"/>
      <c r="F21" s="23"/>
      <c r="G21" s="23"/>
      <c r="H21" s="23"/>
      <c r="I21" s="23"/>
      <c r="J21" s="23"/>
      <c r="K21" s="23"/>
      <c r="L21" s="26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</row>
    <row r="22" spans="1:31" s="2" customFormat="1" ht="25.35" customHeight="1">
      <c r="A22" s="23"/>
      <c r="B22" s="24"/>
      <c r="C22" s="71"/>
      <c r="D22" s="72" t="s">
        <v>23</v>
      </c>
      <c r="E22" s="36"/>
      <c r="F22" s="36"/>
      <c r="G22" s="73" t="s">
        <v>24</v>
      </c>
      <c r="H22" s="74" t="s">
        <v>25</v>
      </c>
      <c r="I22" s="36"/>
      <c r="J22" s="75">
        <f>SUM(J13:J20)</f>
        <v>0</v>
      </c>
      <c r="K22" s="76"/>
      <c r="L22" s="26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</row>
    <row r="23" spans="1:31" s="2" customFormat="1" ht="14.45" customHeight="1">
      <c r="A23" s="23"/>
      <c r="B23" s="24"/>
      <c r="C23" s="23"/>
      <c r="D23" s="23"/>
      <c r="E23" s="23"/>
      <c r="F23" s="23"/>
      <c r="G23" s="23"/>
      <c r="H23" s="23"/>
      <c r="I23" s="23"/>
      <c r="J23" s="23"/>
      <c r="K23" s="23"/>
      <c r="L23" s="26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</row>
    <row r="24" spans="1:31" s="2" customFormat="1" ht="14.45" customHeight="1">
      <c r="A24" s="23"/>
      <c r="B24" s="27"/>
      <c r="C24" s="28"/>
      <c r="D24" s="28"/>
      <c r="E24" s="28"/>
      <c r="F24" s="28"/>
      <c r="G24" s="28"/>
      <c r="H24" s="28"/>
      <c r="I24" s="28"/>
      <c r="J24" s="28"/>
      <c r="K24" s="28"/>
      <c r="L24" s="26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</row>
    <row r="28" spans="1:31" s="2" customFormat="1" ht="6.95" customHeight="1">
      <c r="A28" s="23"/>
      <c r="B28" s="29"/>
      <c r="C28" s="30"/>
      <c r="D28" s="30"/>
      <c r="E28" s="30"/>
      <c r="F28" s="30"/>
      <c r="G28" s="30"/>
      <c r="H28" s="30"/>
      <c r="I28" s="30"/>
      <c r="J28" s="30"/>
      <c r="K28" s="30"/>
      <c r="L28" s="26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</row>
    <row r="29" spans="1:31" s="2" customFormat="1" ht="24.95" customHeight="1">
      <c r="A29" s="23"/>
      <c r="B29" s="24"/>
      <c r="C29" s="18" t="s">
        <v>56</v>
      </c>
      <c r="D29" s="23"/>
      <c r="E29" s="23"/>
      <c r="F29" s="23"/>
      <c r="G29" s="23"/>
      <c r="H29" s="23"/>
      <c r="I29" s="23"/>
      <c r="J29" s="23"/>
      <c r="K29" s="23"/>
      <c r="L29" s="26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</row>
    <row r="30" spans="1:31" s="2" customFormat="1" ht="6.95" customHeight="1">
      <c r="A30" s="23"/>
      <c r="B30" s="24"/>
      <c r="C30" s="23"/>
      <c r="D30" s="23"/>
      <c r="E30" s="23"/>
      <c r="F30" s="23"/>
      <c r="G30" s="23"/>
      <c r="H30" s="23"/>
      <c r="I30" s="23"/>
      <c r="J30" s="23"/>
      <c r="K30" s="23"/>
      <c r="L30" s="26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</row>
    <row r="31" spans="1:31" s="2" customFormat="1" ht="12" customHeight="1">
      <c r="A31" s="23"/>
      <c r="B31" s="24"/>
      <c r="C31" s="22" t="s">
        <v>11</v>
      </c>
      <c r="D31" s="23"/>
      <c r="E31" s="23"/>
      <c r="F31" s="23"/>
      <c r="G31" s="23"/>
      <c r="H31" s="23"/>
      <c r="I31" s="23"/>
      <c r="J31" s="23"/>
      <c r="K31" s="23"/>
      <c r="L31" s="26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</row>
    <row r="32" spans="1:31" s="2" customFormat="1" ht="24" customHeight="1">
      <c r="A32" s="23"/>
      <c r="B32" s="24"/>
      <c r="C32" s="23"/>
      <c r="D32" s="23"/>
      <c r="E32" s="265" t="str">
        <f>E7</f>
        <v>Mendelova univerzita v Brně, elektroinstalační práce v budově Q
1.1.1.4.24 Vybudování laboratoře multimediální komerční komunikace N1053 / Q04</v>
      </c>
      <c r="F32" s="266"/>
      <c r="G32" s="266"/>
      <c r="H32" s="266"/>
      <c r="I32" s="23"/>
      <c r="J32" s="23"/>
      <c r="K32" s="23"/>
      <c r="L32" s="26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</row>
    <row r="33" spans="1:47" s="2" customFormat="1" ht="12" customHeight="1">
      <c r="A33" s="23"/>
      <c r="B33" s="24"/>
      <c r="C33" s="22" t="s">
        <v>54</v>
      </c>
      <c r="D33" s="23"/>
      <c r="E33" s="23"/>
      <c r="F33" s="23"/>
      <c r="G33" s="23"/>
      <c r="H33" s="23"/>
      <c r="I33" s="23"/>
      <c r="J33" s="23"/>
      <c r="K33" s="23"/>
      <c r="L33" s="26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</row>
    <row r="34" spans="1:47" s="2" customFormat="1" ht="14.45" customHeight="1">
      <c r="A34" s="23"/>
      <c r="B34" s="24"/>
      <c r="C34" s="23"/>
      <c r="D34" s="23"/>
      <c r="E34" s="263" t="str">
        <f>E9</f>
        <v>04 - Místnost Q04 - stavební práce</v>
      </c>
      <c r="F34" s="264"/>
      <c r="G34" s="264"/>
      <c r="H34" s="264"/>
      <c r="I34" s="23"/>
      <c r="J34" s="23"/>
      <c r="K34" s="23"/>
      <c r="L34" s="26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</row>
    <row r="35" spans="1:47" s="2" customFormat="1" ht="6.75" customHeight="1">
      <c r="A35" s="23"/>
      <c r="B35" s="24"/>
      <c r="C35" s="23"/>
      <c r="D35" s="23"/>
      <c r="E35" s="23"/>
      <c r="F35" s="23"/>
      <c r="G35" s="23"/>
      <c r="H35" s="23"/>
      <c r="I35" s="23"/>
      <c r="J35" s="23"/>
      <c r="K35" s="23"/>
      <c r="L35" s="26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</row>
    <row r="36" spans="1:47" s="2" customFormat="1" ht="10.35" customHeight="1">
      <c r="A36" s="23"/>
      <c r="B36" s="24"/>
      <c r="C36" s="23"/>
      <c r="D36" s="23"/>
      <c r="E36" s="23"/>
      <c r="F36" s="23"/>
      <c r="G36" s="23"/>
      <c r="H36" s="23"/>
      <c r="I36" s="23"/>
      <c r="J36" s="23"/>
      <c r="K36" s="23"/>
      <c r="L36" s="26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</row>
    <row r="37" spans="1:47" s="2" customFormat="1" ht="29.25" customHeight="1">
      <c r="A37" s="23"/>
      <c r="B37" s="24"/>
      <c r="C37" s="77" t="s">
        <v>57</v>
      </c>
      <c r="D37" s="71"/>
      <c r="E37" s="71"/>
      <c r="F37" s="71"/>
      <c r="G37" s="71"/>
      <c r="H37" s="71"/>
      <c r="I37" s="71"/>
      <c r="J37" s="78" t="s">
        <v>58</v>
      </c>
      <c r="K37" s="71"/>
      <c r="L37" s="26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</row>
    <row r="38" spans="1:47" s="2" customFormat="1" ht="10.35" customHeight="1">
      <c r="A38" s="23"/>
      <c r="B38" s="24"/>
      <c r="C38" s="23"/>
      <c r="D38" s="23"/>
      <c r="E38" s="23"/>
      <c r="F38" s="23"/>
      <c r="G38" s="23"/>
      <c r="H38" s="23"/>
      <c r="I38" s="23"/>
      <c r="J38" s="23"/>
      <c r="K38" s="23"/>
      <c r="L38" s="26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</row>
    <row r="39" spans="1:47" s="2" customFormat="1" ht="22.9" customHeight="1">
      <c r="A39" s="23"/>
      <c r="B39" s="24"/>
      <c r="C39" s="79" t="s">
        <v>59</v>
      </c>
      <c r="D39" s="23"/>
      <c r="E39" s="23"/>
      <c r="F39" s="23"/>
      <c r="G39" s="23"/>
      <c r="H39" s="23"/>
      <c r="I39" s="23"/>
      <c r="J39" s="47">
        <f>J67</f>
        <v>0</v>
      </c>
      <c r="K39" s="23"/>
      <c r="L39" s="26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U39" s="14" t="s">
        <v>60</v>
      </c>
    </row>
    <row r="40" spans="1:47" s="6" customFormat="1" ht="24.95" customHeight="1">
      <c r="B40" s="80"/>
      <c r="D40" s="81" t="s">
        <v>61</v>
      </c>
      <c r="E40" s="82"/>
      <c r="F40" s="82"/>
      <c r="G40" s="82"/>
      <c r="H40" s="82"/>
      <c r="I40" s="82"/>
      <c r="J40" s="83">
        <f>J68</f>
        <v>0</v>
      </c>
      <c r="L40" s="80"/>
    </row>
    <row r="41" spans="1:47" s="7" customFormat="1" ht="19.899999999999999" customHeight="1">
      <c r="B41" s="84"/>
      <c r="D41" s="85" t="s">
        <v>62</v>
      </c>
      <c r="E41" s="86"/>
      <c r="F41" s="86"/>
      <c r="G41" s="86"/>
      <c r="H41" s="86"/>
      <c r="I41" s="86"/>
      <c r="J41" s="87">
        <f>J69</f>
        <v>0</v>
      </c>
      <c r="L41" s="84"/>
    </row>
    <row r="42" spans="1:47" s="7" customFormat="1" ht="19.899999999999999" customHeight="1">
      <c r="B42" s="84"/>
      <c r="D42" s="85" t="s">
        <v>63</v>
      </c>
      <c r="E42" s="86"/>
      <c r="F42" s="86"/>
      <c r="G42" s="86"/>
      <c r="H42" s="86"/>
      <c r="I42" s="86"/>
      <c r="J42" s="87">
        <f>J78</f>
        <v>0</v>
      </c>
      <c r="L42" s="84"/>
    </row>
    <row r="43" spans="1:47" s="7" customFormat="1" ht="19.899999999999999" customHeight="1">
      <c r="B43" s="84"/>
      <c r="D43" s="85" t="s">
        <v>64</v>
      </c>
      <c r="E43" s="86"/>
      <c r="F43" s="86"/>
      <c r="G43" s="86"/>
      <c r="H43" s="86"/>
      <c r="I43" s="86"/>
      <c r="J43" s="87">
        <f>J101</f>
        <v>0</v>
      </c>
      <c r="L43" s="84"/>
    </row>
    <row r="44" spans="1:47" s="7" customFormat="1" ht="19.899999999999999" customHeight="1">
      <c r="B44" s="84"/>
      <c r="D44" s="85" t="s">
        <v>65</v>
      </c>
      <c r="E44" s="86"/>
      <c r="F44" s="86"/>
      <c r="G44" s="86"/>
      <c r="H44" s="86"/>
      <c r="I44" s="86"/>
      <c r="J44" s="87">
        <f>J109</f>
        <v>0</v>
      </c>
      <c r="L44" s="84"/>
    </row>
    <row r="45" spans="1:47" s="6" customFormat="1" ht="24.95" customHeight="1">
      <c r="B45" s="80"/>
      <c r="D45" s="81" t="s">
        <v>66</v>
      </c>
      <c r="E45" s="82"/>
      <c r="F45" s="82"/>
      <c r="G45" s="82"/>
      <c r="H45" s="82"/>
      <c r="I45" s="82"/>
      <c r="J45" s="83">
        <f>J111</f>
        <v>0</v>
      </c>
      <c r="L45" s="80"/>
    </row>
    <row r="46" spans="1:47" s="7" customFormat="1" ht="19.899999999999999" customHeight="1">
      <c r="B46" s="84"/>
      <c r="D46" s="85" t="s">
        <v>67</v>
      </c>
      <c r="E46" s="86"/>
      <c r="F46" s="86"/>
      <c r="G46" s="86"/>
      <c r="H46" s="86"/>
      <c r="I46" s="86"/>
      <c r="J46" s="87">
        <f>J112</f>
        <v>0</v>
      </c>
      <c r="L46" s="84"/>
    </row>
    <row r="47" spans="1:47" s="7" customFormat="1" ht="19.899999999999999" customHeight="1">
      <c r="B47" s="84"/>
      <c r="D47" s="85" t="s">
        <v>68</v>
      </c>
      <c r="E47" s="86"/>
      <c r="F47" s="86"/>
      <c r="G47" s="86"/>
      <c r="H47" s="86"/>
      <c r="I47" s="86"/>
      <c r="J47" s="87">
        <f>J123</f>
        <v>0</v>
      </c>
      <c r="L47" s="84"/>
    </row>
    <row r="48" spans="1:47" s="7" customFormat="1" ht="19.899999999999999" customHeight="1">
      <c r="B48" s="84"/>
      <c r="D48" s="85" t="s">
        <v>69</v>
      </c>
      <c r="E48" s="86"/>
      <c r="F48" s="86"/>
      <c r="G48" s="86"/>
      <c r="H48" s="86"/>
      <c r="I48" s="86"/>
      <c r="J48" s="87">
        <f>J140</f>
        <v>0</v>
      </c>
      <c r="L48" s="84"/>
    </row>
    <row r="49" spans="1:31" s="7" customFormat="1" ht="19.899999999999999" customHeight="1">
      <c r="B49" s="84"/>
      <c r="D49" s="85" t="s">
        <v>70</v>
      </c>
      <c r="E49" s="86"/>
      <c r="F49" s="86"/>
      <c r="G49" s="86"/>
      <c r="H49" s="86"/>
      <c r="I49" s="86"/>
      <c r="J49" s="87">
        <f>J143</f>
        <v>0</v>
      </c>
      <c r="L49" s="84"/>
    </row>
    <row r="50" spans="1:31" s="7" customFormat="1" ht="19.899999999999999" customHeight="1">
      <c r="B50" s="84"/>
      <c r="D50" s="85" t="s">
        <v>71</v>
      </c>
      <c r="E50" s="86"/>
      <c r="F50" s="86"/>
      <c r="G50" s="86"/>
      <c r="H50" s="86"/>
      <c r="I50" s="86"/>
      <c r="J50" s="87">
        <f>J152</f>
        <v>0</v>
      </c>
      <c r="L50" s="84"/>
    </row>
    <row r="51" spans="1:31" s="6" customFormat="1" ht="24.95" customHeight="1">
      <c r="B51" s="80"/>
      <c r="D51" s="81" t="s">
        <v>72</v>
      </c>
      <c r="E51" s="82"/>
      <c r="F51" s="82"/>
      <c r="G51" s="82"/>
      <c r="H51" s="82"/>
      <c r="I51" s="82"/>
      <c r="J51" s="83">
        <f>J157</f>
        <v>0</v>
      </c>
      <c r="L51" s="80"/>
    </row>
    <row r="52" spans="1:31" s="2" customFormat="1" ht="21.75" customHeight="1">
      <c r="A52" s="23"/>
      <c r="B52" s="24"/>
      <c r="C52" s="23"/>
      <c r="D52" s="23"/>
      <c r="E52" s="23"/>
      <c r="F52" s="23"/>
      <c r="G52" s="23"/>
      <c r="H52" s="23"/>
      <c r="I52" s="23"/>
      <c r="J52" s="23"/>
      <c r="K52" s="23"/>
      <c r="L52" s="26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</row>
    <row r="53" spans="1:31" s="2" customFormat="1" ht="6.95" customHeight="1">
      <c r="A53" s="23"/>
      <c r="B53" s="27"/>
      <c r="C53" s="28"/>
      <c r="D53" s="28"/>
      <c r="E53" s="28"/>
      <c r="F53" s="28"/>
      <c r="G53" s="28"/>
      <c r="H53" s="28"/>
      <c r="I53" s="28"/>
      <c r="J53" s="28"/>
      <c r="K53" s="28"/>
      <c r="L53" s="26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</row>
    <row r="57" spans="1:31" s="2" customFormat="1" ht="6.95" customHeight="1">
      <c r="A57" s="23"/>
      <c r="B57" s="29"/>
      <c r="C57" s="30"/>
      <c r="D57" s="30"/>
      <c r="E57" s="30"/>
      <c r="F57" s="30"/>
      <c r="G57" s="30"/>
      <c r="H57" s="30"/>
      <c r="I57" s="30"/>
      <c r="J57" s="30"/>
      <c r="K57" s="30"/>
      <c r="L57" s="26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</row>
    <row r="58" spans="1:31" s="2" customFormat="1" ht="24.95" customHeight="1">
      <c r="A58" s="23"/>
      <c r="B58" s="24"/>
      <c r="C58" s="18" t="s">
        <v>73</v>
      </c>
      <c r="D58" s="23"/>
      <c r="E58" s="23"/>
      <c r="F58" s="23"/>
      <c r="G58" s="23"/>
      <c r="H58" s="23"/>
      <c r="I58" s="23"/>
      <c r="J58" s="23"/>
      <c r="K58" s="23"/>
      <c r="L58" s="26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</row>
    <row r="59" spans="1:31" s="2" customFormat="1" ht="6.95" customHeight="1">
      <c r="A59" s="23"/>
      <c r="B59" s="24"/>
      <c r="C59" s="23"/>
      <c r="D59" s="23"/>
      <c r="E59" s="23"/>
      <c r="F59" s="23"/>
      <c r="G59" s="23"/>
      <c r="H59" s="23"/>
      <c r="I59" s="23"/>
      <c r="J59" s="23"/>
      <c r="K59" s="23"/>
      <c r="L59" s="26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</row>
    <row r="60" spans="1:31" s="2" customFormat="1" ht="12" customHeight="1">
      <c r="A60" s="23"/>
      <c r="B60" s="24"/>
      <c r="C60" s="22" t="s">
        <v>11</v>
      </c>
      <c r="D60" s="23"/>
      <c r="E60" s="23"/>
      <c r="F60" s="23"/>
      <c r="G60" s="23"/>
      <c r="H60" s="23"/>
      <c r="I60" s="23"/>
      <c r="J60" s="23"/>
      <c r="K60" s="23"/>
      <c r="L60" s="26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</row>
    <row r="61" spans="1:31" s="2" customFormat="1" ht="24" customHeight="1">
      <c r="A61" s="23"/>
      <c r="B61" s="24"/>
      <c r="C61" s="23"/>
      <c r="D61" s="23"/>
      <c r="E61" s="265" t="str">
        <f>E7</f>
        <v>Mendelova univerzita v Brně, elektroinstalační práce v budově Q
1.1.1.4.24 Vybudování laboratoře multimediální komerční komunikace N1053 / Q04</v>
      </c>
      <c r="F61" s="266"/>
      <c r="G61" s="266"/>
      <c r="H61" s="266"/>
      <c r="I61" s="23"/>
      <c r="J61" s="23"/>
      <c r="K61" s="23"/>
      <c r="L61" s="26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</row>
    <row r="62" spans="1:31" s="2" customFormat="1" ht="12" customHeight="1">
      <c r="A62" s="23"/>
      <c r="B62" s="24"/>
      <c r="C62" s="22" t="s">
        <v>54</v>
      </c>
      <c r="D62" s="23"/>
      <c r="E62" s="23"/>
      <c r="F62" s="23"/>
      <c r="G62" s="23"/>
      <c r="H62" s="23"/>
      <c r="I62" s="23"/>
      <c r="J62" s="23"/>
      <c r="K62" s="23"/>
      <c r="L62" s="26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</row>
    <row r="63" spans="1:31" s="2" customFormat="1" ht="14.45" customHeight="1">
      <c r="A63" s="23"/>
      <c r="B63" s="24"/>
      <c r="C63" s="23"/>
      <c r="D63" s="23"/>
      <c r="E63" s="251" t="str">
        <f>E9</f>
        <v>04 - Místnost Q04 - stavební práce</v>
      </c>
      <c r="F63" s="267"/>
      <c r="G63" s="267"/>
      <c r="H63" s="267"/>
      <c r="I63" s="23"/>
      <c r="J63" s="23"/>
      <c r="K63" s="23"/>
      <c r="L63" s="26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</row>
    <row r="64" spans="1:31" s="2" customFormat="1" ht="6.95" customHeight="1">
      <c r="A64" s="23"/>
      <c r="B64" s="24"/>
      <c r="C64" s="23"/>
      <c r="D64" s="23"/>
      <c r="E64" s="23"/>
      <c r="F64" s="23"/>
      <c r="G64" s="23"/>
      <c r="H64" s="23"/>
      <c r="I64" s="23"/>
      <c r="J64" s="23"/>
      <c r="K64" s="23"/>
      <c r="L64" s="26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</row>
    <row r="65" spans="1:65" s="2" customFormat="1" ht="10.35" customHeight="1">
      <c r="A65" s="23"/>
      <c r="B65" s="24"/>
      <c r="C65" s="23"/>
      <c r="D65" s="23"/>
      <c r="E65" s="23"/>
      <c r="F65" s="23"/>
      <c r="G65" s="23"/>
      <c r="H65" s="23"/>
      <c r="I65" s="23"/>
      <c r="J65" s="23"/>
      <c r="K65" s="23"/>
      <c r="L65" s="26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</row>
    <row r="66" spans="1:65" s="8" customFormat="1" ht="29.25" customHeight="1">
      <c r="A66" s="88"/>
      <c r="B66" s="89"/>
      <c r="C66" s="90" t="s">
        <v>74</v>
      </c>
      <c r="D66" s="91" t="s">
        <v>31</v>
      </c>
      <c r="E66" s="91" t="s">
        <v>27</v>
      </c>
      <c r="F66" s="91" t="s">
        <v>28</v>
      </c>
      <c r="G66" s="91" t="s">
        <v>75</v>
      </c>
      <c r="H66" s="91" t="s">
        <v>76</v>
      </c>
      <c r="I66" s="91" t="s">
        <v>77</v>
      </c>
      <c r="J66" s="91" t="s">
        <v>58</v>
      </c>
      <c r="K66" s="92" t="s">
        <v>78</v>
      </c>
      <c r="L66" s="93"/>
      <c r="M66" s="38" t="s">
        <v>1</v>
      </c>
      <c r="N66" s="39" t="s">
        <v>17</v>
      </c>
      <c r="O66" s="39" t="s">
        <v>79</v>
      </c>
      <c r="P66" s="39" t="s">
        <v>80</v>
      </c>
      <c r="Q66" s="39" t="s">
        <v>81</v>
      </c>
      <c r="R66" s="39" t="s">
        <v>82</v>
      </c>
      <c r="S66" s="39" t="s">
        <v>83</v>
      </c>
      <c r="T66" s="40" t="s">
        <v>84</v>
      </c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</row>
    <row r="67" spans="1:65" s="2" customFormat="1" ht="22.9" customHeight="1">
      <c r="A67" s="23"/>
      <c r="B67" s="24"/>
      <c r="C67" s="45" t="s">
        <v>85</v>
      </c>
      <c r="D67" s="23"/>
      <c r="E67" s="23"/>
      <c r="F67" s="23"/>
      <c r="G67" s="23"/>
      <c r="H67" s="23"/>
      <c r="I67" s="23"/>
      <c r="J67" s="94">
        <f>J68+J111+J157</f>
        <v>0</v>
      </c>
      <c r="K67" s="23"/>
      <c r="L67" s="24"/>
      <c r="M67" s="41"/>
      <c r="N67" s="33"/>
      <c r="O67" s="42"/>
      <c r="P67" s="95">
        <f>P68+P111+P157</f>
        <v>587.08090300000003</v>
      </c>
      <c r="Q67" s="42"/>
      <c r="R67" s="95">
        <f>R68+R111+R157</f>
        <v>5.6388926399999999</v>
      </c>
      <c r="S67" s="42"/>
      <c r="T67" s="96">
        <f>T68+T111+T157</f>
        <v>4.3741902100000001</v>
      </c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T67" s="14" t="s">
        <v>44</v>
      </c>
      <c r="AU67" s="14" t="s">
        <v>60</v>
      </c>
      <c r="BK67" s="97">
        <f>BK68+BK111+BK157</f>
        <v>0</v>
      </c>
    </row>
    <row r="68" spans="1:65" s="9" customFormat="1" ht="25.9" customHeight="1">
      <c r="B68" s="98"/>
      <c r="D68" s="99" t="s">
        <v>44</v>
      </c>
      <c r="E68" s="100" t="s">
        <v>86</v>
      </c>
      <c r="F68" s="100" t="s">
        <v>87</v>
      </c>
      <c r="J68" s="101">
        <f>BK68</f>
        <v>0</v>
      </c>
      <c r="L68" s="98"/>
      <c r="M68" s="102"/>
      <c r="N68" s="103"/>
      <c r="O68" s="103"/>
      <c r="P68" s="104">
        <f>P69+P78+P101+P109</f>
        <v>266.07181700000001</v>
      </c>
      <c r="Q68" s="103"/>
      <c r="R68" s="104">
        <f>R69+R78+R101+R109</f>
        <v>2.4144244399999999</v>
      </c>
      <c r="S68" s="103"/>
      <c r="T68" s="105">
        <f>T69+T78+T101+T109</f>
        <v>1.8539999999999999</v>
      </c>
      <c r="AR68" s="99" t="s">
        <v>50</v>
      </c>
      <c r="AT68" s="106" t="s">
        <v>44</v>
      </c>
      <c r="AU68" s="106" t="s">
        <v>45</v>
      </c>
      <c r="AY68" s="99" t="s">
        <v>88</v>
      </c>
      <c r="BK68" s="107">
        <f>BK69+BK78+BK101+BK109</f>
        <v>0</v>
      </c>
    </row>
    <row r="69" spans="1:65" s="9" customFormat="1" ht="22.9" customHeight="1">
      <c r="B69" s="98"/>
      <c r="D69" s="99" t="s">
        <v>44</v>
      </c>
      <c r="E69" s="108" t="s">
        <v>89</v>
      </c>
      <c r="F69" s="108" t="s">
        <v>90</v>
      </c>
      <c r="J69" s="109">
        <f>BK69</f>
        <v>0</v>
      </c>
      <c r="L69" s="98"/>
      <c r="M69" s="102"/>
      <c r="N69" s="103"/>
      <c r="O69" s="103"/>
      <c r="P69" s="104">
        <f>SUM(P70:P77)</f>
        <v>41.783819999999999</v>
      </c>
      <c r="Q69" s="103"/>
      <c r="R69" s="104">
        <f>SUM(R70:R77)</f>
        <v>2.4029648400000001</v>
      </c>
      <c r="S69" s="103"/>
      <c r="T69" s="105">
        <f>SUM(T70:T77)</f>
        <v>0</v>
      </c>
      <c r="AR69" s="99" t="s">
        <v>50</v>
      </c>
      <c r="AT69" s="106" t="s">
        <v>44</v>
      </c>
      <c r="AU69" s="106" t="s">
        <v>50</v>
      </c>
      <c r="AY69" s="99" t="s">
        <v>88</v>
      </c>
      <c r="BK69" s="107">
        <f>SUM(BK70:BK77)</f>
        <v>0</v>
      </c>
    </row>
    <row r="70" spans="1:65" s="2" customFormat="1" ht="48">
      <c r="A70" s="147"/>
      <c r="B70" s="148"/>
      <c r="C70" s="149" t="s">
        <v>50</v>
      </c>
      <c r="D70" s="149" t="s">
        <v>91</v>
      </c>
      <c r="E70" s="150" t="s">
        <v>92</v>
      </c>
      <c r="F70" s="151" t="s">
        <v>93</v>
      </c>
      <c r="G70" s="152" t="s">
        <v>94</v>
      </c>
      <c r="H70" s="153">
        <v>133.161</v>
      </c>
      <c r="I70" s="238"/>
      <c r="J70" s="179">
        <f>ROUND(I70*H70,2)</f>
        <v>0</v>
      </c>
      <c r="K70" s="151" t="s">
        <v>95</v>
      </c>
      <c r="L70" s="24"/>
      <c r="M70" s="111" t="s">
        <v>1</v>
      </c>
      <c r="N70" s="112" t="s">
        <v>18</v>
      </c>
      <c r="O70" s="113">
        <v>0.19</v>
      </c>
      <c r="P70" s="113">
        <f>O70*H70</f>
        <v>25.30059</v>
      </c>
      <c r="Q70" s="113">
        <v>5.7000000000000002E-3</v>
      </c>
      <c r="R70" s="113">
        <f>Q70*H70</f>
        <v>0.75901770000000002</v>
      </c>
      <c r="S70" s="113">
        <v>0</v>
      </c>
      <c r="T70" s="114">
        <f>S70*H70</f>
        <v>0</v>
      </c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R70" s="115" t="s">
        <v>96</v>
      </c>
      <c r="AT70" s="115" t="s">
        <v>91</v>
      </c>
      <c r="AU70" s="115" t="s">
        <v>52</v>
      </c>
      <c r="AY70" s="14" t="s">
        <v>88</v>
      </c>
      <c r="BE70" s="116">
        <f>IF(N70="základní",J70,0)</f>
        <v>0</v>
      </c>
      <c r="BF70" s="116">
        <f>IF(N70="snížená",J70,0)</f>
        <v>0</v>
      </c>
      <c r="BG70" s="116">
        <f>IF(N70="zákl. přenesená",J70,0)</f>
        <v>0</v>
      </c>
      <c r="BH70" s="116">
        <f>IF(N70="sníž. přenesená",J70,0)</f>
        <v>0</v>
      </c>
      <c r="BI70" s="116">
        <f>IF(N70="nulová",J70,0)</f>
        <v>0</v>
      </c>
      <c r="BJ70" s="14" t="s">
        <v>50</v>
      </c>
      <c r="BK70" s="116">
        <f>ROUND(I70*H70,2)</f>
        <v>0</v>
      </c>
      <c r="BL70" s="14" t="s">
        <v>96</v>
      </c>
      <c r="BM70" s="115" t="s">
        <v>97</v>
      </c>
    </row>
    <row r="71" spans="1:65" s="10" customFormat="1" ht="22.5">
      <c r="A71" s="154"/>
      <c r="B71" s="155"/>
      <c r="C71" s="154"/>
      <c r="D71" s="156" t="s">
        <v>98</v>
      </c>
      <c r="E71" s="157" t="s">
        <v>1</v>
      </c>
      <c r="F71" s="158" t="s">
        <v>99</v>
      </c>
      <c r="G71" s="154"/>
      <c r="H71" s="159">
        <v>133.161</v>
      </c>
      <c r="I71" s="143"/>
      <c r="J71" s="154"/>
      <c r="K71" s="154"/>
      <c r="L71" s="117"/>
      <c r="M71" s="119"/>
      <c r="N71" s="120"/>
      <c r="O71" s="120"/>
      <c r="P71" s="120"/>
      <c r="Q71" s="120"/>
      <c r="R71" s="120"/>
      <c r="S71" s="120"/>
      <c r="T71" s="121"/>
      <c r="AT71" s="118" t="s">
        <v>98</v>
      </c>
      <c r="AU71" s="118" t="s">
        <v>52</v>
      </c>
      <c r="AV71" s="10" t="s">
        <v>52</v>
      </c>
      <c r="AW71" s="10" t="s">
        <v>12</v>
      </c>
      <c r="AX71" s="10" t="s">
        <v>50</v>
      </c>
      <c r="AY71" s="118" t="s">
        <v>88</v>
      </c>
    </row>
    <row r="72" spans="1:65" s="2" customFormat="1" ht="36">
      <c r="A72" s="147"/>
      <c r="B72" s="148"/>
      <c r="C72" s="149" t="s">
        <v>52</v>
      </c>
      <c r="D72" s="149" t="s">
        <v>91</v>
      </c>
      <c r="E72" s="150" t="s">
        <v>100</v>
      </c>
      <c r="F72" s="151" t="s">
        <v>101</v>
      </c>
      <c r="G72" s="152" t="s">
        <v>102</v>
      </c>
      <c r="H72" s="153">
        <v>35.700000000000003</v>
      </c>
      <c r="I72" s="238"/>
      <c r="J72" s="179">
        <f>ROUND(I72*H72,2)</f>
        <v>0</v>
      </c>
      <c r="K72" s="151" t="s">
        <v>95</v>
      </c>
      <c r="L72" s="24"/>
      <c r="M72" s="111" t="s">
        <v>1</v>
      </c>
      <c r="N72" s="112" t="s">
        <v>18</v>
      </c>
      <c r="O72" s="113">
        <v>0.36899999999999999</v>
      </c>
      <c r="P72" s="113">
        <f>O72*H72</f>
        <v>13.173300000000001</v>
      </c>
      <c r="Q72" s="113">
        <v>6.7999999999999996E-3</v>
      </c>
      <c r="R72" s="113">
        <f>Q72*H72</f>
        <v>0.24276</v>
      </c>
      <c r="S72" s="113">
        <v>0</v>
      </c>
      <c r="T72" s="114">
        <f>S72*H72</f>
        <v>0</v>
      </c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R72" s="115" t="s">
        <v>96</v>
      </c>
      <c r="AT72" s="115" t="s">
        <v>91</v>
      </c>
      <c r="AU72" s="115" t="s">
        <v>52</v>
      </c>
      <c r="AY72" s="14" t="s">
        <v>88</v>
      </c>
      <c r="BE72" s="116">
        <f>IF(N72="základní",J72,0)</f>
        <v>0</v>
      </c>
      <c r="BF72" s="116">
        <f>IF(N72="snížená",J72,0)</f>
        <v>0</v>
      </c>
      <c r="BG72" s="116">
        <f>IF(N72="zákl. přenesená",J72,0)</f>
        <v>0</v>
      </c>
      <c r="BH72" s="116">
        <f>IF(N72="sníž. přenesená",J72,0)</f>
        <v>0</v>
      </c>
      <c r="BI72" s="116">
        <f>IF(N72="nulová",J72,0)</f>
        <v>0</v>
      </c>
      <c r="BJ72" s="14" t="s">
        <v>50</v>
      </c>
      <c r="BK72" s="116">
        <f>ROUND(I72*H72,2)</f>
        <v>0</v>
      </c>
      <c r="BL72" s="14" t="s">
        <v>96</v>
      </c>
      <c r="BM72" s="115" t="s">
        <v>103</v>
      </c>
    </row>
    <row r="73" spans="1:65" s="10" customFormat="1">
      <c r="A73" s="154"/>
      <c r="B73" s="155"/>
      <c r="C73" s="154"/>
      <c r="D73" s="156" t="s">
        <v>98</v>
      </c>
      <c r="E73" s="157" t="s">
        <v>1</v>
      </c>
      <c r="F73" s="158" t="s">
        <v>104</v>
      </c>
      <c r="G73" s="154"/>
      <c r="H73" s="159">
        <v>35.700000000000003</v>
      </c>
      <c r="I73" s="143"/>
      <c r="J73" s="154"/>
      <c r="K73" s="154"/>
      <c r="L73" s="117"/>
      <c r="M73" s="119"/>
      <c r="N73" s="120"/>
      <c r="O73" s="120"/>
      <c r="P73" s="120"/>
      <c r="Q73" s="120"/>
      <c r="R73" s="120"/>
      <c r="S73" s="120"/>
      <c r="T73" s="121"/>
      <c r="AT73" s="118" t="s">
        <v>98</v>
      </c>
      <c r="AU73" s="118" t="s">
        <v>52</v>
      </c>
      <c r="AV73" s="10" t="s">
        <v>52</v>
      </c>
      <c r="AW73" s="10" t="s">
        <v>12</v>
      </c>
      <c r="AX73" s="10" t="s">
        <v>50</v>
      </c>
      <c r="AY73" s="118" t="s">
        <v>88</v>
      </c>
    </row>
    <row r="74" spans="1:65" s="2" customFormat="1" ht="48">
      <c r="A74" s="147"/>
      <c r="B74" s="148"/>
      <c r="C74" s="149" t="s">
        <v>105</v>
      </c>
      <c r="D74" s="149" t="s">
        <v>91</v>
      </c>
      <c r="E74" s="150" t="s">
        <v>106</v>
      </c>
      <c r="F74" s="151" t="s">
        <v>107</v>
      </c>
      <c r="G74" s="152" t="s">
        <v>108</v>
      </c>
      <c r="H74" s="153">
        <v>0.621</v>
      </c>
      <c r="I74" s="238"/>
      <c r="J74" s="179">
        <f>ROUND(I74*H74,2)</f>
        <v>0</v>
      </c>
      <c r="K74" s="151" t="s">
        <v>95</v>
      </c>
      <c r="L74" s="24"/>
      <c r="M74" s="111" t="s">
        <v>1</v>
      </c>
      <c r="N74" s="112" t="s">
        <v>18</v>
      </c>
      <c r="O74" s="113">
        <v>5.33</v>
      </c>
      <c r="P74" s="113">
        <f>O74*H74</f>
        <v>3.30993</v>
      </c>
      <c r="Q74" s="113">
        <v>2.2563399999999998</v>
      </c>
      <c r="R74" s="113">
        <f>Q74*H74</f>
        <v>1.4011871399999998</v>
      </c>
      <c r="S74" s="113">
        <v>0</v>
      </c>
      <c r="T74" s="114">
        <f>S74*H74</f>
        <v>0</v>
      </c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R74" s="115" t="s">
        <v>96</v>
      </c>
      <c r="AT74" s="115" t="s">
        <v>91</v>
      </c>
      <c r="AU74" s="115" t="s">
        <v>52</v>
      </c>
      <c r="AY74" s="14" t="s">
        <v>88</v>
      </c>
      <c r="BE74" s="116">
        <f>IF(N74="základní",J74,0)</f>
        <v>0</v>
      </c>
      <c r="BF74" s="116">
        <f>IF(N74="snížená",J74,0)</f>
        <v>0</v>
      </c>
      <c r="BG74" s="116">
        <f>IF(N74="zákl. přenesená",J74,0)</f>
        <v>0</v>
      </c>
      <c r="BH74" s="116">
        <f>IF(N74="sníž. přenesená",J74,0)</f>
        <v>0</v>
      </c>
      <c r="BI74" s="116">
        <f>IF(N74="nulová",J74,0)</f>
        <v>0</v>
      </c>
      <c r="BJ74" s="14" t="s">
        <v>50</v>
      </c>
      <c r="BK74" s="116">
        <f>ROUND(I74*H74,2)</f>
        <v>0</v>
      </c>
      <c r="BL74" s="14" t="s">
        <v>96</v>
      </c>
      <c r="BM74" s="115" t="s">
        <v>109</v>
      </c>
    </row>
    <row r="75" spans="1:65" s="10" customFormat="1">
      <c r="A75" s="154"/>
      <c r="B75" s="155"/>
      <c r="C75" s="154"/>
      <c r="D75" s="156" t="s">
        <v>98</v>
      </c>
      <c r="E75" s="157" t="s">
        <v>1</v>
      </c>
      <c r="F75" s="158" t="s">
        <v>110</v>
      </c>
      <c r="G75" s="154"/>
      <c r="H75" s="159">
        <v>0.192</v>
      </c>
      <c r="I75" s="143"/>
      <c r="J75" s="154"/>
      <c r="K75" s="154"/>
      <c r="L75" s="117"/>
      <c r="M75" s="119"/>
      <c r="N75" s="120"/>
      <c r="O75" s="120"/>
      <c r="P75" s="120"/>
      <c r="Q75" s="120"/>
      <c r="R75" s="120"/>
      <c r="S75" s="120"/>
      <c r="T75" s="121"/>
      <c r="AT75" s="118" t="s">
        <v>98</v>
      </c>
      <c r="AU75" s="118" t="s">
        <v>52</v>
      </c>
      <c r="AV75" s="10" t="s">
        <v>52</v>
      </c>
      <c r="AW75" s="10" t="s">
        <v>12</v>
      </c>
      <c r="AX75" s="10" t="s">
        <v>45</v>
      </c>
      <c r="AY75" s="118" t="s">
        <v>88</v>
      </c>
    </row>
    <row r="76" spans="1:65" s="10" customFormat="1">
      <c r="A76" s="154"/>
      <c r="B76" s="155"/>
      <c r="C76" s="154"/>
      <c r="D76" s="156" t="s">
        <v>98</v>
      </c>
      <c r="E76" s="157" t="s">
        <v>1</v>
      </c>
      <c r="F76" s="158" t="s">
        <v>111</v>
      </c>
      <c r="G76" s="154"/>
      <c r="H76" s="159">
        <v>0.42899999999999999</v>
      </c>
      <c r="I76" s="143"/>
      <c r="J76" s="154"/>
      <c r="K76" s="154"/>
      <c r="L76" s="117"/>
      <c r="M76" s="119"/>
      <c r="N76" s="120"/>
      <c r="O76" s="120"/>
      <c r="P76" s="120"/>
      <c r="Q76" s="120"/>
      <c r="R76" s="120"/>
      <c r="S76" s="120"/>
      <c r="T76" s="121"/>
      <c r="AT76" s="118" t="s">
        <v>98</v>
      </c>
      <c r="AU76" s="118" t="s">
        <v>52</v>
      </c>
      <c r="AV76" s="10" t="s">
        <v>52</v>
      </c>
      <c r="AW76" s="10" t="s">
        <v>12</v>
      </c>
      <c r="AX76" s="10" t="s">
        <v>45</v>
      </c>
      <c r="AY76" s="118" t="s">
        <v>88</v>
      </c>
    </row>
    <row r="77" spans="1:65" s="11" customFormat="1">
      <c r="A77" s="160"/>
      <c r="B77" s="161"/>
      <c r="C77" s="160"/>
      <c r="D77" s="156" t="s">
        <v>98</v>
      </c>
      <c r="E77" s="162" t="s">
        <v>1</v>
      </c>
      <c r="F77" s="163" t="s">
        <v>112</v>
      </c>
      <c r="G77" s="160"/>
      <c r="H77" s="164">
        <v>0.621</v>
      </c>
      <c r="I77" s="144"/>
      <c r="J77" s="160"/>
      <c r="K77" s="160"/>
      <c r="L77" s="122"/>
      <c r="M77" s="124"/>
      <c r="N77" s="125"/>
      <c r="O77" s="125"/>
      <c r="P77" s="125"/>
      <c r="Q77" s="125"/>
      <c r="R77" s="125"/>
      <c r="S77" s="125"/>
      <c r="T77" s="126"/>
      <c r="AT77" s="123" t="s">
        <v>98</v>
      </c>
      <c r="AU77" s="123" t="s">
        <v>52</v>
      </c>
      <c r="AV77" s="11" t="s">
        <v>96</v>
      </c>
      <c r="AW77" s="11" t="s">
        <v>12</v>
      </c>
      <c r="AX77" s="11" t="s">
        <v>50</v>
      </c>
      <c r="AY77" s="123" t="s">
        <v>88</v>
      </c>
    </row>
    <row r="78" spans="1:65" s="9" customFormat="1" ht="22.9" customHeight="1">
      <c r="A78" s="165"/>
      <c r="B78" s="166"/>
      <c r="C78" s="165"/>
      <c r="D78" s="167" t="s">
        <v>44</v>
      </c>
      <c r="E78" s="168" t="s">
        <v>113</v>
      </c>
      <c r="F78" s="168" t="s">
        <v>114</v>
      </c>
      <c r="G78" s="165"/>
      <c r="H78" s="165"/>
      <c r="I78" s="145"/>
      <c r="J78" s="180">
        <f>BK78</f>
        <v>0</v>
      </c>
      <c r="K78" s="165"/>
      <c r="L78" s="98"/>
      <c r="M78" s="102"/>
      <c r="N78" s="103"/>
      <c r="O78" s="103"/>
      <c r="P78" s="104">
        <f>SUM(P79:P100)</f>
        <v>198.28832</v>
      </c>
      <c r="Q78" s="103"/>
      <c r="R78" s="104">
        <f>SUM(R79:R100)</f>
        <v>1.1459600000000002E-2</v>
      </c>
      <c r="S78" s="103"/>
      <c r="T78" s="105">
        <f>SUM(T79:T100)</f>
        <v>1.8539999999999999</v>
      </c>
      <c r="AR78" s="99" t="s">
        <v>50</v>
      </c>
      <c r="AT78" s="106" t="s">
        <v>44</v>
      </c>
      <c r="AU78" s="106" t="s">
        <v>50</v>
      </c>
      <c r="AY78" s="99" t="s">
        <v>88</v>
      </c>
      <c r="BK78" s="107">
        <f>SUM(BK79:BK100)</f>
        <v>0</v>
      </c>
    </row>
    <row r="79" spans="1:65" s="2" customFormat="1" ht="14.45" customHeight="1">
      <c r="A79" s="147"/>
      <c r="B79" s="148"/>
      <c r="C79" s="149" t="s">
        <v>96</v>
      </c>
      <c r="D79" s="149" t="s">
        <v>91</v>
      </c>
      <c r="E79" s="150" t="s">
        <v>115</v>
      </c>
      <c r="F79" s="151" t="s">
        <v>116</v>
      </c>
      <c r="G79" s="152" t="s">
        <v>94</v>
      </c>
      <c r="H79" s="153">
        <v>100</v>
      </c>
      <c r="I79" s="238"/>
      <c r="J79" s="179">
        <f>ROUND(I79*H79,2)</f>
        <v>0</v>
      </c>
      <c r="K79" s="151" t="s">
        <v>1</v>
      </c>
      <c r="L79" s="24"/>
      <c r="M79" s="111" t="s">
        <v>1</v>
      </c>
      <c r="N79" s="112" t="s">
        <v>18</v>
      </c>
      <c r="O79" s="113">
        <v>0</v>
      </c>
      <c r="P79" s="113">
        <f>O79*H79</f>
        <v>0</v>
      </c>
      <c r="Q79" s="113">
        <v>0</v>
      </c>
      <c r="R79" s="113">
        <f>Q79*H79</f>
        <v>0</v>
      </c>
      <c r="S79" s="113">
        <v>0</v>
      </c>
      <c r="T79" s="114">
        <f>S79*H79</f>
        <v>0</v>
      </c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R79" s="115" t="s">
        <v>96</v>
      </c>
      <c r="AT79" s="115" t="s">
        <v>91</v>
      </c>
      <c r="AU79" s="115" t="s">
        <v>52</v>
      </c>
      <c r="AY79" s="14" t="s">
        <v>88</v>
      </c>
      <c r="BE79" s="116">
        <f>IF(N79="základní",J79,0)</f>
        <v>0</v>
      </c>
      <c r="BF79" s="116">
        <f>IF(N79="snížená",J79,0)</f>
        <v>0</v>
      </c>
      <c r="BG79" s="116">
        <f>IF(N79="zákl. přenesená",J79,0)</f>
        <v>0</v>
      </c>
      <c r="BH79" s="116">
        <f>IF(N79="sníž. přenesená",J79,0)</f>
        <v>0</v>
      </c>
      <c r="BI79" s="116">
        <f>IF(N79="nulová",J79,0)</f>
        <v>0</v>
      </c>
      <c r="BJ79" s="14" t="s">
        <v>50</v>
      </c>
      <c r="BK79" s="116">
        <f>ROUND(I79*H79,2)</f>
        <v>0</v>
      </c>
      <c r="BL79" s="14" t="s">
        <v>96</v>
      </c>
      <c r="BM79" s="115" t="s">
        <v>117</v>
      </c>
    </row>
    <row r="80" spans="1:65" s="2" customFormat="1" ht="38.25" customHeight="1">
      <c r="A80" s="147"/>
      <c r="B80" s="148"/>
      <c r="C80" s="149" t="s">
        <v>118</v>
      </c>
      <c r="D80" s="149" t="s">
        <v>91</v>
      </c>
      <c r="E80" s="150" t="s">
        <v>119</v>
      </c>
      <c r="F80" s="151" t="s">
        <v>694</v>
      </c>
      <c r="G80" s="152" t="s">
        <v>94</v>
      </c>
      <c r="H80" s="153">
        <v>286.49</v>
      </c>
      <c r="I80" s="238"/>
      <c r="J80" s="179">
        <f>ROUND(I80*H80,2)</f>
        <v>0</v>
      </c>
      <c r="K80" s="151" t="s">
        <v>95</v>
      </c>
      <c r="L80" s="24"/>
      <c r="M80" s="111" t="s">
        <v>1</v>
      </c>
      <c r="N80" s="112" t="s">
        <v>18</v>
      </c>
      <c r="O80" s="113">
        <v>0.308</v>
      </c>
      <c r="P80" s="113">
        <f>O80*H80</f>
        <v>88.238920000000007</v>
      </c>
      <c r="Q80" s="113">
        <v>4.0000000000000003E-5</v>
      </c>
      <c r="R80" s="113">
        <f>Q80*H80</f>
        <v>1.1459600000000002E-2</v>
      </c>
      <c r="S80" s="113">
        <v>0</v>
      </c>
      <c r="T80" s="114">
        <f>S80*H80</f>
        <v>0</v>
      </c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R80" s="115" t="s">
        <v>96</v>
      </c>
      <c r="AT80" s="115" t="s">
        <v>91</v>
      </c>
      <c r="AU80" s="115" t="s">
        <v>52</v>
      </c>
      <c r="AY80" s="14" t="s">
        <v>88</v>
      </c>
      <c r="BE80" s="116">
        <f>IF(N80="základní",J80,0)</f>
        <v>0</v>
      </c>
      <c r="BF80" s="116">
        <f>IF(N80="snížená",J80,0)</f>
        <v>0</v>
      </c>
      <c r="BG80" s="116">
        <f>IF(N80="zákl. přenesená",J80,0)</f>
        <v>0</v>
      </c>
      <c r="BH80" s="116">
        <f>IF(N80="sníž. přenesená",J80,0)</f>
        <v>0</v>
      </c>
      <c r="BI80" s="116">
        <f>IF(N80="nulová",J80,0)</f>
        <v>0</v>
      </c>
      <c r="BJ80" s="14" t="s">
        <v>50</v>
      </c>
      <c r="BK80" s="116">
        <f>ROUND(I80*H80,2)</f>
        <v>0</v>
      </c>
      <c r="BL80" s="14" t="s">
        <v>96</v>
      </c>
      <c r="BM80" s="115" t="s">
        <v>120</v>
      </c>
    </row>
    <row r="81" spans="1:65" s="2" customFormat="1" ht="22.5">
      <c r="A81" s="147"/>
      <c r="B81" s="148"/>
      <c r="C81" s="12"/>
      <c r="D81" s="214" t="s">
        <v>98</v>
      </c>
      <c r="E81" s="128" t="s">
        <v>1</v>
      </c>
      <c r="F81" s="215" t="s">
        <v>696</v>
      </c>
      <c r="G81" s="12"/>
      <c r="H81" s="128" t="s">
        <v>1</v>
      </c>
      <c r="I81" s="110"/>
      <c r="J81" s="179"/>
      <c r="K81" s="151"/>
      <c r="L81" s="24"/>
      <c r="M81" s="111"/>
      <c r="N81" s="112"/>
      <c r="O81" s="113"/>
      <c r="P81" s="113"/>
      <c r="Q81" s="113"/>
      <c r="R81" s="113"/>
      <c r="S81" s="113"/>
      <c r="T81" s="114"/>
      <c r="U81" s="185"/>
      <c r="V81" s="185"/>
      <c r="W81" s="185"/>
      <c r="X81" s="185"/>
      <c r="Y81" s="185"/>
      <c r="Z81" s="185"/>
      <c r="AA81" s="185"/>
      <c r="AB81" s="185"/>
      <c r="AC81" s="185"/>
      <c r="AD81" s="185"/>
      <c r="AE81" s="185"/>
      <c r="AR81" s="115"/>
      <c r="AT81" s="115"/>
      <c r="AU81" s="115"/>
      <c r="AY81" s="14"/>
      <c r="BE81" s="116"/>
      <c r="BF81" s="116"/>
      <c r="BG81" s="116"/>
      <c r="BH81" s="116"/>
      <c r="BI81" s="116"/>
      <c r="BJ81" s="14"/>
      <c r="BK81" s="116"/>
      <c r="BL81" s="14"/>
      <c r="BM81" s="115"/>
    </row>
    <row r="82" spans="1:65" s="2" customFormat="1" ht="12">
      <c r="A82" s="147"/>
      <c r="B82" s="148"/>
      <c r="C82" s="10"/>
      <c r="D82" s="214" t="s">
        <v>98</v>
      </c>
      <c r="E82" s="118" t="s">
        <v>1</v>
      </c>
      <c r="F82" s="216" t="s">
        <v>697</v>
      </c>
      <c r="G82" s="10"/>
      <c r="H82" s="217">
        <v>161.59</v>
      </c>
      <c r="I82" s="110"/>
      <c r="J82" s="179"/>
      <c r="K82" s="151"/>
      <c r="L82" s="24"/>
      <c r="M82" s="111"/>
      <c r="N82" s="112"/>
      <c r="O82" s="113"/>
      <c r="P82" s="113"/>
      <c r="Q82" s="113"/>
      <c r="R82" s="113"/>
      <c r="S82" s="113"/>
      <c r="T82" s="114"/>
      <c r="U82" s="185"/>
      <c r="V82" s="185"/>
      <c r="W82" s="185"/>
      <c r="X82" s="185"/>
      <c r="Y82" s="185"/>
      <c r="Z82" s="185"/>
      <c r="AA82" s="185"/>
      <c r="AB82" s="185"/>
      <c r="AC82" s="185"/>
      <c r="AD82" s="185"/>
      <c r="AE82" s="185"/>
      <c r="AR82" s="115"/>
      <c r="AT82" s="115"/>
      <c r="AU82" s="115"/>
      <c r="AY82" s="14"/>
      <c r="BE82" s="116"/>
      <c r="BF82" s="116"/>
      <c r="BG82" s="116"/>
      <c r="BH82" s="116"/>
      <c r="BI82" s="116"/>
      <c r="BJ82" s="14"/>
      <c r="BK82" s="116"/>
      <c r="BL82" s="14"/>
      <c r="BM82" s="115"/>
    </row>
    <row r="83" spans="1:65" s="2" customFormat="1" ht="12">
      <c r="A83" s="147"/>
      <c r="B83" s="148"/>
      <c r="C83" s="12"/>
      <c r="D83" s="214" t="s">
        <v>98</v>
      </c>
      <c r="E83" s="128" t="s">
        <v>1</v>
      </c>
      <c r="F83" s="215" t="s">
        <v>695</v>
      </c>
      <c r="G83" s="12"/>
      <c r="H83" s="128" t="s">
        <v>1</v>
      </c>
      <c r="I83" s="110"/>
      <c r="J83" s="179"/>
      <c r="K83" s="151"/>
      <c r="L83" s="24"/>
      <c r="M83" s="111"/>
      <c r="N83" s="112"/>
      <c r="O83" s="113"/>
      <c r="P83" s="113"/>
      <c r="Q83" s="113"/>
      <c r="R83" s="113"/>
      <c r="S83" s="113"/>
      <c r="T83" s="114"/>
      <c r="U83" s="185"/>
      <c r="V83" s="185"/>
      <c r="W83" s="185"/>
      <c r="X83" s="185"/>
      <c r="Y83" s="185"/>
      <c r="Z83" s="185"/>
      <c r="AA83" s="185"/>
      <c r="AB83" s="185"/>
      <c r="AC83" s="185"/>
      <c r="AD83" s="185"/>
      <c r="AE83" s="185"/>
      <c r="AR83" s="115"/>
      <c r="AT83" s="115"/>
      <c r="AU83" s="115"/>
      <c r="AY83" s="14"/>
      <c r="BE83" s="116"/>
      <c r="BF83" s="116"/>
      <c r="BG83" s="116"/>
      <c r="BH83" s="116"/>
      <c r="BI83" s="116"/>
      <c r="BJ83" s="14"/>
      <c r="BK83" s="116"/>
      <c r="BL83" s="14"/>
      <c r="BM83" s="115"/>
    </row>
    <row r="84" spans="1:65" s="2" customFormat="1" ht="12">
      <c r="A84" s="147"/>
      <c r="B84" s="148"/>
      <c r="C84" s="10"/>
      <c r="D84" s="214" t="s">
        <v>98</v>
      </c>
      <c r="E84" s="118" t="s">
        <v>1</v>
      </c>
      <c r="F84" s="216">
        <v>124.9</v>
      </c>
      <c r="G84" s="10"/>
      <c r="H84" s="217">
        <v>124.9</v>
      </c>
      <c r="I84" s="110"/>
      <c r="J84" s="179"/>
      <c r="K84" s="151"/>
      <c r="L84" s="24"/>
      <c r="M84" s="111"/>
      <c r="N84" s="112"/>
      <c r="O84" s="113"/>
      <c r="P84" s="113"/>
      <c r="Q84" s="113"/>
      <c r="R84" s="113"/>
      <c r="S84" s="113"/>
      <c r="T84" s="114"/>
      <c r="U84" s="185"/>
      <c r="V84" s="185"/>
      <c r="W84" s="185"/>
      <c r="X84" s="185"/>
      <c r="Y84" s="185"/>
      <c r="Z84" s="185"/>
      <c r="AA84" s="185"/>
      <c r="AB84" s="185"/>
      <c r="AC84" s="185"/>
      <c r="AD84" s="185"/>
      <c r="AE84" s="185"/>
      <c r="AR84" s="115"/>
      <c r="AT84" s="115"/>
      <c r="AU84" s="115"/>
      <c r="AY84" s="14"/>
      <c r="BE84" s="116"/>
      <c r="BF84" s="116"/>
      <c r="BG84" s="116"/>
      <c r="BH84" s="116"/>
      <c r="BI84" s="116"/>
      <c r="BJ84" s="14"/>
      <c r="BK84" s="116"/>
      <c r="BL84" s="14"/>
      <c r="BM84" s="115"/>
    </row>
    <row r="85" spans="1:65" s="2" customFormat="1" ht="12">
      <c r="A85" s="147"/>
      <c r="B85" s="148"/>
      <c r="C85" s="11"/>
      <c r="D85" s="214" t="s">
        <v>98</v>
      </c>
      <c r="E85" s="123" t="s">
        <v>1</v>
      </c>
      <c r="F85" s="218" t="s">
        <v>112</v>
      </c>
      <c r="G85" s="11"/>
      <c r="H85" s="219">
        <v>286.49</v>
      </c>
      <c r="I85" s="110"/>
      <c r="J85" s="179"/>
      <c r="K85" s="151"/>
      <c r="L85" s="24"/>
      <c r="M85" s="111"/>
      <c r="N85" s="112"/>
      <c r="O85" s="113"/>
      <c r="P85" s="113"/>
      <c r="Q85" s="113"/>
      <c r="R85" s="113"/>
      <c r="S85" s="113"/>
      <c r="T85" s="114"/>
      <c r="U85" s="185"/>
      <c r="V85" s="185"/>
      <c r="W85" s="185"/>
      <c r="X85" s="185"/>
      <c r="Y85" s="185"/>
      <c r="Z85" s="185"/>
      <c r="AA85" s="185"/>
      <c r="AB85" s="185"/>
      <c r="AC85" s="185"/>
      <c r="AD85" s="185"/>
      <c r="AE85" s="185"/>
      <c r="AR85" s="115"/>
      <c r="AT85" s="115"/>
      <c r="AU85" s="115"/>
      <c r="AY85" s="14"/>
      <c r="BE85" s="116"/>
      <c r="BF85" s="116"/>
      <c r="BG85" s="116"/>
      <c r="BH85" s="116"/>
      <c r="BI85" s="116"/>
      <c r="BJ85" s="14"/>
      <c r="BK85" s="116"/>
      <c r="BL85" s="14"/>
      <c r="BM85" s="115"/>
    </row>
    <row r="86" spans="1:65" s="2" customFormat="1" ht="21.6" customHeight="1">
      <c r="A86" s="147"/>
      <c r="B86" s="148"/>
      <c r="C86" s="149" t="s">
        <v>89</v>
      </c>
      <c r="D86" s="149" t="s">
        <v>91</v>
      </c>
      <c r="E86" s="150" t="s">
        <v>121</v>
      </c>
      <c r="F86" s="151" t="s">
        <v>122</v>
      </c>
      <c r="G86" s="152" t="s">
        <v>94</v>
      </c>
      <c r="H86" s="153">
        <v>124.9</v>
      </c>
      <c r="I86" s="238"/>
      <c r="J86" s="179">
        <f>ROUND(I86*H86,2)</f>
        <v>0</v>
      </c>
      <c r="K86" s="151" t="s">
        <v>95</v>
      </c>
      <c r="L86" s="24"/>
      <c r="M86" s="111" t="s">
        <v>1</v>
      </c>
      <c r="N86" s="112" t="s">
        <v>18</v>
      </c>
      <c r="O86" s="113">
        <v>0.30599999999999999</v>
      </c>
      <c r="P86" s="113">
        <f>O86*H86</f>
        <v>38.2194</v>
      </c>
      <c r="Q86" s="113">
        <v>0</v>
      </c>
      <c r="R86" s="113">
        <f>Q86*H86</f>
        <v>0</v>
      </c>
      <c r="S86" s="113">
        <v>0</v>
      </c>
      <c r="T86" s="114">
        <f>S86*H86</f>
        <v>0</v>
      </c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R86" s="115" t="s">
        <v>96</v>
      </c>
      <c r="AT86" s="115" t="s">
        <v>91</v>
      </c>
      <c r="AU86" s="115" t="s">
        <v>52</v>
      </c>
      <c r="AY86" s="14" t="s">
        <v>88</v>
      </c>
      <c r="BE86" s="116">
        <f>IF(N86="základní",J86,0)</f>
        <v>0</v>
      </c>
      <c r="BF86" s="116">
        <f>IF(N86="snížená",J86,0)</f>
        <v>0</v>
      </c>
      <c r="BG86" s="116">
        <f>IF(N86="zákl. přenesená",J86,0)</f>
        <v>0</v>
      </c>
      <c r="BH86" s="116">
        <f>IF(N86="sníž. přenesená",J86,0)</f>
        <v>0</v>
      </c>
      <c r="BI86" s="116">
        <f>IF(N86="nulová",J86,0)</f>
        <v>0</v>
      </c>
      <c r="BJ86" s="14" t="s">
        <v>50</v>
      </c>
      <c r="BK86" s="116">
        <f>ROUND(I86*H86,2)</f>
        <v>0</v>
      </c>
      <c r="BL86" s="14" t="s">
        <v>96</v>
      </c>
      <c r="BM86" s="115" t="s">
        <v>123</v>
      </c>
    </row>
    <row r="87" spans="1:65" s="10" customFormat="1">
      <c r="A87" s="154"/>
      <c r="B87" s="155"/>
      <c r="C87" s="154"/>
      <c r="D87" s="156" t="s">
        <v>98</v>
      </c>
      <c r="E87" s="157" t="s">
        <v>1</v>
      </c>
      <c r="F87" s="158" t="s">
        <v>124</v>
      </c>
      <c r="G87" s="154"/>
      <c r="H87" s="159">
        <v>124.9</v>
      </c>
      <c r="I87" s="143"/>
      <c r="J87" s="154"/>
      <c r="K87" s="154"/>
      <c r="L87" s="117"/>
      <c r="M87" s="119"/>
      <c r="N87" s="120"/>
      <c r="O87" s="120"/>
      <c r="P87" s="120"/>
      <c r="Q87" s="120"/>
      <c r="R87" s="120"/>
      <c r="S87" s="120"/>
      <c r="T87" s="121"/>
      <c r="AT87" s="118" t="s">
        <v>98</v>
      </c>
      <c r="AU87" s="118" t="s">
        <v>52</v>
      </c>
      <c r="AV87" s="10" t="s">
        <v>52</v>
      </c>
      <c r="AW87" s="10" t="s">
        <v>12</v>
      </c>
      <c r="AX87" s="10" t="s">
        <v>50</v>
      </c>
      <c r="AY87" s="118" t="s">
        <v>88</v>
      </c>
    </row>
    <row r="88" spans="1:65" s="2" customFormat="1" ht="24">
      <c r="A88" s="147"/>
      <c r="B88" s="148"/>
      <c r="C88" s="149" t="s">
        <v>125</v>
      </c>
      <c r="D88" s="149" t="s">
        <v>91</v>
      </c>
      <c r="E88" s="150" t="s">
        <v>126</v>
      </c>
      <c r="F88" s="151" t="s">
        <v>127</v>
      </c>
      <c r="G88" s="152" t="s">
        <v>128</v>
      </c>
      <c r="H88" s="153">
        <v>6</v>
      </c>
      <c r="I88" s="238"/>
      <c r="J88" s="179">
        <f>ROUND(I88*H88,2)</f>
        <v>0</v>
      </c>
      <c r="K88" s="151" t="s">
        <v>1</v>
      </c>
      <c r="L88" s="24"/>
      <c r="M88" s="111" t="s">
        <v>1</v>
      </c>
      <c r="N88" s="112" t="s">
        <v>18</v>
      </c>
      <c r="O88" s="113">
        <v>0</v>
      </c>
      <c r="P88" s="113">
        <f>O88*H88</f>
        <v>0</v>
      </c>
      <c r="Q88" s="113">
        <v>0</v>
      </c>
      <c r="R88" s="113">
        <f>Q88*H88</f>
        <v>0</v>
      </c>
      <c r="S88" s="113">
        <v>0</v>
      </c>
      <c r="T88" s="114">
        <f>S88*H88</f>
        <v>0</v>
      </c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R88" s="115" t="s">
        <v>96</v>
      </c>
      <c r="AT88" s="115" t="s">
        <v>91</v>
      </c>
      <c r="AU88" s="115" t="s">
        <v>52</v>
      </c>
      <c r="AY88" s="14" t="s">
        <v>88</v>
      </c>
      <c r="BE88" s="116">
        <f>IF(N88="základní",J88,0)</f>
        <v>0</v>
      </c>
      <c r="BF88" s="116">
        <f>IF(N88="snížená",J88,0)</f>
        <v>0</v>
      </c>
      <c r="BG88" s="116">
        <f>IF(N88="zákl. přenesená",J88,0)</f>
        <v>0</v>
      </c>
      <c r="BH88" s="116">
        <f>IF(N88="sníž. přenesená",J88,0)</f>
        <v>0</v>
      </c>
      <c r="BI88" s="116">
        <f>IF(N88="nulová",J88,0)</f>
        <v>0</v>
      </c>
      <c r="BJ88" s="14" t="s">
        <v>50</v>
      </c>
      <c r="BK88" s="116">
        <f>ROUND(I88*H88,2)</f>
        <v>0</v>
      </c>
      <c r="BL88" s="14" t="s">
        <v>96</v>
      </c>
      <c r="BM88" s="115" t="s">
        <v>129</v>
      </c>
    </row>
    <row r="89" spans="1:65" s="2" customFormat="1" ht="32.450000000000003" customHeight="1">
      <c r="A89" s="147"/>
      <c r="B89" s="148"/>
      <c r="C89" s="149" t="s">
        <v>130</v>
      </c>
      <c r="D89" s="149" t="s">
        <v>91</v>
      </c>
      <c r="E89" s="150" t="s">
        <v>131</v>
      </c>
      <c r="F89" s="151" t="s">
        <v>132</v>
      </c>
      <c r="G89" s="152" t="s">
        <v>94</v>
      </c>
      <c r="H89" s="153">
        <v>35.65</v>
      </c>
      <c r="I89" s="238"/>
      <c r="J89" s="179">
        <f>ROUND(I89*H89,2)</f>
        <v>0</v>
      </c>
      <c r="K89" s="151" t="s">
        <v>1</v>
      </c>
      <c r="L89" s="24"/>
      <c r="M89" s="111" t="s">
        <v>1</v>
      </c>
      <c r="N89" s="112" t="s">
        <v>18</v>
      </c>
      <c r="O89" s="113">
        <v>0</v>
      </c>
      <c r="P89" s="113">
        <f>O89*H89</f>
        <v>0</v>
      </c>
      <c r="Q89" s="113">
        <v>0</v>
      </c>
      <c r="R89" s="113">
        <f>Q89*H89</f>
        <v>0</v>
      </c>
      <c r="S89" s="113">
        <v>0</v>
      </c>
      <c r="T89" s="114">
        <f>S89*H89</f>
        <v>0</v>
      </c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R89" s="115" t="s">
        <v>96</v>
      </c>
      <c r="AT89" s="115" t="s">
        <v>91</v>
      </c>
      <c r="AU89" s="115" t="s">
        <v>52</v>
      </c>
      <c r="AY89" s="14" t="s">
        <v>88</v>
      </c>
      <c r="BE89" s="116">
        <f>IF(N89="základní",J89,0)</f>
        <v>0</v>
      </c>
      <c r="BF89" s="116">
        <f>IF(N89="snížená",J89,0)</f>
        <v>0</v>
      </c>
      <c r="BG89" s="116">
        <f>IF(N89="zákl. přenesená",J89,0)</f>
        <v>0</v>
      </c>
      <c r="BH89" s="116">
        <f>IF(N89="sníž. přenesená",J89,0)</f>
        <v>0</v>
      </c>
      <c r="BI89" s="116">
        <f>IF(N89="nulová",J89,0)</f>
        <v>0</v>
      </c>
      <c r="BJ89" s="14" t="s">
        <v>50</v>
      </c>
      <c r="BK89" s="116">
        <f>ROUND(I89*H89,2)</f>
        <v>0</v>
      </c>
      <c r="BL89" s="14" t="s">
        <v>96</v>
      </c>
      <c r="BM89" s="115" t="s">
        <v>133</v>
      </c>
    </row>
    <row r="90" spans="1:65" s="10" customFormat="1">
      <c r="A90" s="154"/>
      <c r="B90" s="155"/>
      <c r="C90" s="154"/>
      <c r="D90" s="156" t="s">
        <v>98</v>
      </c>
      <c r="E90" s="157" t="s">
        <v>1</v>
      </c>
      <c r="F90" s="158" t="s">
        <v>134</v>
      </c>
      <c r="G90" s="154"/>
      <c r="H90" s="159">
        <v>35.65</v>
      </c>
      <c r="I90" s="143"/>
      <c r="J90" s="154"/>
      <c r="K90" s="154"/>
      <c r="L90" s="117"/>
      <c r="M90" s="119"/>
      <c r="N90" s="120"/>
      <c r="O90" s="120"/>
      <c r="P90" s="120"/>
      <c r="Q90" s="120"/>
      <c r="R90" s="120"/>
      <c r="S90" s="120"/>
      <c r="T90" s="121"/>
      <c r="AT90" s="118" t="s">
        <v>98</v>
      </c>
      <c r="AU90" s="118" t="s">
        <v>52</v>
      </c>
      <c r="AV90" s="10" t="s">
        <v>52</v>
      </c>
      <c r="AW90" s="10" t="s">
        <v>12</v>
      </c>
      <c r="AX90" s="10" t="s">
        <v>50</v>
      </c>
      <c r="AY90" s="118" t="s">
        <v>88</v>
      </c>
    </row>
    <row r="91" spans="1:65" s="2" customFormat="1" ht="36">
      <c r="A91" s="147"/>
      <c r="B91" s="148"/>
      <c r="C91" s="149" t="s">
        <v>113</v>
      </c>
      <c r="D91" s="149" t="s">
        <v>91</v>
      </c>
      <c r="E91" s="150" t="s">
        <v>135</v>
      </c>
      <c r="F91" s="151" t="s">
        <v>136</v>
      </c>
      <c r="G91" s="152" t="s">
        <v>128</v>
      </c>
      <c r="H91" s="153">
        <v>6</v>
      </c>
      <c r="I91" s="238"/>
      <c r="J91" s="179">
        <f>ROUND(I91*H91,2)</f>
        <v>0</v>
      </c>
      <c r="K91" s="151" t="s">
        <v>1</v>
      </c>
      <c r="L91" s="24"/>
      <c r="M91" s="111" t="s">
        <v>1</v>
      </c>
      <c r="N91" s="112" t="s">
        <v>18</v>
      </c>
      <c r="O91" s="113">
        <v>0</v>
      </c>
      <c r="P91" s="113">
        <f>O91*H91</f>
        <v>0</v>
      </c>
      <c r="Q91" s="113">
        <v>0</v>
      </c>
      <c r="R91" s="113">
        <f>Q91*H91</f>
        <v>0</v>
      </c>
      <c r="S91" s="113">
        <v>0</v>
      </c>
      <c r="T91" s="114">
        <f>S91*H91</f>
        <v>0</v>
      </c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R91" s="115" t="s">
        <v>96</v>
      </c>
      <c r="AT91" s="115" t="s">
        <v>91</v>
      </c>
      <c r="AU91" s="115" t="s">
        <v>52</v>
      </c>
      <c r="AY91" s="14" t="s">
        <v>88</v>
      </c>
      <c r="BE91" s="116">
        <f>IF(N91="základní",J91,0)</f>
        <v>0</v>
      </c>
      <c r="BF91" s="116">
        <f>IF(N91="snížená",J91,0)</f>
        <v>0</v>
      </c>
      <c r="BG91" s="116">
        <f>IF(N91="zákl. přenesená",J91,0)</f>
        <v>0</v>
      </c>
      <c r="BH91" s="116">
        <f>IF(N91="sníž. přenesená",J91,0)</f>
        <v>0</v>
      </c>
      <c r="BI91" s="116">
        <f>IF(N91="nulová",J91,0)</f>
        <v>0</v>
      </c>
      <c r="BJ91" s="14" t="s">
        <v>50</v>
      </c>
      <c r="BK91" s="116">
        <f>ROUND(I91*H91,2)</f>
        <v>0</v>
      </c>
      <c r="BL91" s="14" t="s">
        <v>96</v>
      </c>
      <c r="BM91" s="115" t="s">
        <v>137</v>
      </c>
    </row>
    <row r="92" spans="1:65" s="2" customFormat="1" ht="36">
      <c r="A92" s="147"/>
      <c r="B92" s="148"/>
      <c r="C92" s="149" t="s">
        <v>138</v>
      </c>
      <c r="D92" s="149" t="s">
        <v>91</v>
      </c>
      <c r="E92" s="150" t="s">
        <v>139</v>
      </c>
      <c r="F92" s="151" t="s">
        <v>140</v>
      </c>
      <c r="G92" s="152" t="s">
        <v>128</v>
      </c>
      <c r="H92" s="153">
        <v>12</v>
      </c>
      <c r="I92" s="238"/>
      <c r="J92" s="179">
        <f>ROUND(I92*H92,2)</f>
        <v>0</v>
      </c>
      <c r="K92" s="151" t="s">
        <v>95</v>
      </c>
      <c r="L92" s="24"/>
      <c r="M92" s="111" t="s">
        <v>1</v>
      </c>
      <c r="N92" s="112" t="s">
        <v>18</v>
      </c>
      <c r="O92" s="113">
        <v>1.5149999999999999</v>
      </c>
      <c r="P92" s="113">
        <f>O92*H92</f>
        <v>18.18</v>
      </c>
      <c r="Q92" s="113">
        <v>0</v>
      </c>
      <c r="R92" s="113">
        <f>Q92*H92</f>
        <v>0</v>
      </c>
      <c r="S92" s="113">
        <v>3.6999999999999998E-2</v>
      </c>
      <c r="T92" s="114">
        <f>S92*H92</f>
        <v>0.44399999999999995</v>
      </c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R92" s="115" t="s">
        <v>96</v>
      </c>
      <c r="AT92" s="115" t="s">
        <v>91</v>
      </c>
      <c r="AU92" s="115" t="s">
        <v>52</v>
      </c>
      <c r="AY92" s="14" t="s">
        <v>88</v>
      </c>
      <c r="BE92" s="116">
        <f>IF(N92="základní",J92,0)</f>
        <v>0</v>
      </c>
      <c r="BF92" s="116">
        <f>IF(N92="snížená",J92,0)</f>
        <v>0</v>
      </c>
      <c r="BG92" s="116">
        <f>IF(N92="zákl. přenesená",J92,0)</f>
        <v>0</v>
      </c>
      <c r="BH92" s="116">
        <f>IF(N92="sníž. přenesená",J92,0)</f>
        <v>0</v>
      </c>
      <c r="BI92" s="116">
        <f>IF(N92="nulová",J92,0)</f>
        <v>0</v>
      </c>
      <c r="BJ92" s="14" t="s">
        <v>50</v>
      </c>
      <c r="BK92" s="116">
        <f>ROUND(I92*H92,2)</f>
        <v>0</v>
      </c>
      <c r="BL92" s="14" t="s">
        <v>96</v>
      </c>
      <c r="BM92" s="115" t="s">
        <v>141</v>
      </c>
    </row>
    <row r="93" spans="1:65" s="10" customFormat="1">
      <c r="A93" s="154"/>
      <c r="B93" s="155"/>
      <c r="C93" s="154"/>
      <c r="D93" s="156" t="s">
        <v>98</v>
      </c>
      <c r="E93" s="157" t="s">
        <v>1</v>
      </c>
      <c r="F93" s="158" t="s">
        <v>142</v>
      </c>
      <c r="G93" s="154"/>
      <c r="H93" s="159">
        <v>12</v>
      </c>
      <c r="I93" s="143"/>
      <c r="J93" s="154"/>
      <c r="K93" s="154"/>
      <c r="L93" s="117"/>
      <c r="M93" s="119"/>
      <c r="N93" s="120"/>
      <c r="O93" s="120"/>
      <c r="P93" s="120"/>
      <c r="Q93" s="120"/>
      <c r="R93" s="120"/>
      <c r="S93" s="120"/>
      <c r="T93" s="121"/>
      <c r="AT93" s="118" t="s">
        <v>98</v>
      </c>
      <c r="AU93" s="118" t="s">
        <v>52</v>
      </c>
      <c r="AV93" s="10" t="s">
        <v>52</v>
      </c>
      <c r="AW93" s="10" t="s">
        <v>12</v>
      </c>
      <c r="AX93" s="10" t="s">
        <v>50</v>
      </c>
      <c r="AY93" s="118" t="s">
        <v>88</v>
      </c>
    </row>
    <row r="94" spans="1:65" s="2" customFormat="1" ht="36">
      <c r="A94" s="147"/>
      <c r="B94" s="148"/>
      <c r="C94" s="149" t="s">
        <v>143</v>
      </c>
      <c r="D94" s="149" t="s">
        <v>91</v>
      </c>
      <c r="E94" s="150" t="s">
        <v>144</v>
      </c>
      <c r="F94" s="151" t="s">
        <v>145</v>
      </c>
      <c r="G94" s="152" t="s">
        <v>102</v>
      </c>
      <c r="H94" s="153">
        <v>30</v>
      </c>
      <c r="I94" s="238"/>
      <c r="J94" s="179">
        <f>ROUND(I94*H94,2)</f>
        <v>0</v>
      </c>
      <c r="K94" s="151" t="s">
        <v>95</v>
      </c>
      <c r="L94" s="24"/>
      <c r="M94" s="111" t="s">
        <v>1</v>
      </c>
      <c r="N94" s="112" t="s">
        <v>18</v>
      </c>
      <c r="O94" s="113">
        <v>1.0129999999999999</v>
      </c>
      <c r="P94" s="113">
        <f>O94*H94</f>
        <v>30.389999999999997</v>
      </c>
      <c r="Q94" s="113">
        <v>0</v>
      </c>
      <c r="R94" s="113">
        <f>Q94*H94</f>
        <v>0</v>
      </c>
      <c r="S94" s="113">
        <v>4.7E-2</v>
      </c>
      <c r="T94" s="114">
        <f>S94*H94</f>
        <v>1.41</v>
      </c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R94" s="115" t="s">
        <v>96</v>
      </c>
      <c r="AT94" s="115" t="s">
        <v>91</v>
      </c>
      <c r="AU94" s="115" t="s">
        <v>52</v>
      </c>
      <c r="AY94" s="14" t="s">
        <v>88</v>
      </c>
      <c r="BE94" s="116">
        <f>IF(N94="základní",J94,0)</f>
        <v>0</v>
      </c>
      <c r="BF94" s="116">
        <f>IF(N94="snížená",J94,0)</f>
        <v>0</v>
      </c>
      <c r="BG94" s="116">
        <f>IF(N94="zákl. přenesená",J94,0)</f>
        <v>0</v>
      </c>
      <c r="BH94" s="116">
        <f>IF(N94="sníž. přenesená",J94,0)</f>
        <v>0</v>
      </c>
      <c r="BI94" s="116">
        <f>IF(N94="nulová",J94,0)</f>
        <v>0</v>
      </c>
      <c r="BJ94" s="14" t="s">
        <v>50</v>
      </c>
      <c r="BK94" s="116">
        <f>ROUND(I94*H94,2)</f>
        <v>0</v>
      </c>
      <c r="BL94" s="14" t="s">
        <v>96</v>
      </c>
      <c r="BM94" s="115" t="s">
        <v>146</v>
      </c>
    </row>
    <row r="95" spans="1:65" s="10" customFormat="1">
      <c r="A95" s="154"/>
      <c r="B95" s="155"/>
      <c r="C95" s="154"/>
      <c r="D95" s="156" t="s">
        <v>98</v>
      </c>
      <c r="E95" s="157" t="s">
        <v>1</v>
      </c>
      <c r="F95" s="158" t="s">
        <v>310</v>
      </c>
      <c r="G95" s="154"/>
      <c r="H95" s="159">
        <v>30</v>
      </c>
      <c r="I95" s="143"/>
      <c r="J95" s="154"/>
      <c r="K95" s="154"/>
      <c r="L95" s="117"/>
      <c r="M95" s="119"/>
      <c r="N95" s="120"/>
      <c r="O95" s="120"/>
      <c r="P95" s="120"/>
      <c r="Q95" s="120"/>
      <c r="R95" s="120"/>
      <c r="S95" s="120"/>
      <c r="T95" s="121"/>
      <c r="AT95" s="118" t="s">
        <v>98</v>
      </c>
      <c r="AU95" s="118" t="s">
        <v>52</v>
      </c>
      <c r="AV95" s="10" t="s">
        <v>52</v>
      </c>
      <c r="AW95" s="10" t="s">
        <v>12</v>
      </c>
      <c r="AX95" s="10" t="s">
        <v>50</v>
      </c>
      <c r="AY95" s="118" t="s">
        <v>88</v>
      </c>
    </row>
    <row r="96" spans="1:65" s="2" customFormat="1" ht="24">
      <c r="A96" s="147"/>
      <c r="B96" s="148"/>
      <c r="C96" s="149" t="s">
        <v>147</v>
      </c>
      <c r="D96" s="149" t="s">
        <v>91</v>
      </c>
      <c r="E96" s="150" t="s">
        <v>148</v>
      </c>
      <c r="F96" s="151" t="s">
        <v>149</v>
      </c>
      <c r="G96" s="152" t="s">
        <v>102</v>
      </c>
      <c r="H96" s="153">
        <v>60</v>
      </c>
      <c r="I96" s="238"/>
      <c r="J96" s="179">
        <f>ROUND(I96*H96,2)</f>
        <v>0</v>
      </c>
      <c r="K96" s="151" t="s">
        <v>95</v>
      </c>
      <c r="L96" s="24"/>
      <c r="M96" s="111" t="s">
        <v>1</v>
      </c>
      <c r="N96" s="112" t="s">
        <v>18</v>
      </c>
      <c r="O96" s="113">
        <v>0.221</v>
      </c>
      <c r="P96" s="113">
        <f>O96*H96</f>
        <v>13.26</v>
      </c>
      <c r="Q96" s="113">
        <v>0</v>
      </c>
      <c r="R96" s="113">
        <f>Q96*H96</f>
        <v>0</v>
      </c>
      <c r="S96" s="113">
        <v>0</v>
      </c>
      <c r="T96" s="114">
        <f>S96*H96</f>
        <v>0</v>
      </c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R96" s="115" t="s">
        <v>96</v>
      </c>
      <c r="AT96" s="115" t="s">
        <v>91</v>
      </c>
      <c r="AU96" s="115" t="s">
        <v>52</v>
      </c>
      <c r="AY96" s="14" t="s">
        <v>88</v>
      </c>
      <c r="BE96" s="116">
        <f>IF(N96="základní",J96,0)</f>
        <v>0</v>
      </c>
      <c r="BF96" s="116">
        <f>IF(N96="snížená",J96,0)</f>
        <v>0</v>
      </c>
      <c r="BG96" s="116">
        <f>IF(N96="zákl. přenesená",J96,0)</f>
        <v>0</v>
      </c>
      <c r="BH96" s="116">
        <f>IF(N96="sníž. přenesená",J96,0)</f>
        <v>0</v>
      </c>
      <c r="BI96" s="116">
        <f>IF(N96="nulová",J96,0)</f>
        <v>0</v>
      </c>
      <c r="BJ96" s="14" t="s">
        <v>50</v>
      </c>
      <c r="BK96" s="116">
        <f>ROUND(I96*H96,2)</f>
        <v>0</v>
      </c>
      <c r="BL96" s="14" t="s">
        <v>96</v>
      </c>
      <c r="BM96" s="115" t="s">
        <v>150</v>
      </c>
    </row>
    <row r="97" spans="1:65" s="10" customFormat="1">
      <c r="A97" s="154"/>
      <c r="B97" s="155"/>
      <c r="C97" s="154"/>
      <c r="D97" s="156" t="s">
        <v>98</v>
      </c>
      <c r="E97" s="157" t="s">
        <v>1</v>
      </c>
      <c r="F97" s="158" t="s">
        <v>311</v>
      </c>
      <c r="G97" s="154"/>
      <c r="H97" s="159">
        <v>60</v>
      </c>
      <c r="I97" s="143"/>
      <c r="J97" s="154"/>
      <c r="K97" s="154"/>
      <c r="L97" s="117"/>
      <c r="M97" s="119"/>
      <c r="N97" s="120"/>
      <c r="O97" s="120"/>
      <c r="P97" s="120"/>
      <c r="Q97" s="120"/>
      <c r="R97" s="120"/>
      <c r="S97" s="120"/>
      <c r="T97" s="121"/>
      <c r="AT97" s="118" t="s">
        <v>98</v>
      </c>
      <c r="AU97" s="118" t="s">
        <v>52</v>
      </c>
      <c r="AV97" s="10" t="s">
        <v>52</v>
      </c>
      <c r="AW97" s="10" t="s">
        <v>12</v>
      </c>
      <c r="AX97" s="10" t="s">
        <v>50</v>
      </c>
      <c r="AY97" s="118" t="s">
        <v>88</v>
      </c>
    </row>
    <row r="98" spans="1:65" s="2" customFormat="1" ht="24">
      <c r="A98" s="147"/>
      <c r="B98" s="148"/>
      <c r="C98" s="149" t="s">
        <v>151</v>
      </c>
      <c r="D98" s="149" t="s">
        <v>91</v>
      </c>
      <c r="E98" s="150" t="s">
        <v>152</v>
      </c>
      <c r="F98" s="151" t="s">
        <v>153</v>
      </c>
      <c r="G98" s="152" t="s">
        <v>154</v>
      </c>
      <c r="H98" s="153">
        <v>10</v>
      </c>
      <c r="I98" s="238"/>
      <c r="J98" s="179">
        <f>ROUND(I98*H98,2)</f>
        <v>0</v>
      </c>
      <c r="K98" s="151" t="s">
        <v>95</v>
      </c>
      <c r="L98" s="24"/>
      <c r="M98" s="111" t="s">
        <v>1</v>
      </c>
      <c r="N98" s="112" t="s">
        <v>18</v>
      </c>
      <c r="O98" s="113">
        <v>1</v>
      </c>
      <c r="P98" s="113">
        <f>O98*H98</f>
        <v>10</v>
      </c>
      <c r="Q98" s="113">
        <v>0</v>
      </c>
      <c r="R98" s="113">
        <f>Q98*H98</f>
        <v>0</v>
      </c>
      <c r="S98" s="113">
        <v>0</v>
      </c>
      <c r="T98" s="114">
        <f>S98*H98</f>
        <v>0</v>
      </c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R98" s="115" t="s">
        <v>155</v>
      </c>
      <c r="AT98" s="115" t="s">
        <v>91</v>
      </c>
      <c r="AU98" s="115" t="s">
        <v>52</v>
      </c>
      <c r="AY98" s="14" t="s">
        <v>88</v>
      </c>
      <c r="BE98" s="116">
        <f>IF(N98="základní",J98,0)</f>
        <v>0</v>
      </c>
      <c r="BF98" s="116">
        <f>IF(N98="snížená",J98,0)</f>
        <v>0</v>
      </c>
      <c r="BG98" s="116">
        <f>IF(N98="zákl. přenesená",J98,0)</f>
        <v>0</v>
      </c>
      <c r="BH98" s="116">
        <f>IF(N98="sníž. přenesená",J98,0)</f>
        <v>0</v>
      </c>
      <c r="BI98" s="116">
        <f>IF(N98="nulová",J98,0)</f>
        <v>0</v>
      </c>
      <c r="BJ98" s="14" t="s">
        <v>50</v>
      </c>
      <c r="BK98" s="116">
        <f>ROUND(I98*H98,2)</f>
        <v>0</v>
      </c>
      <c r="BL98" s="14" t="s">
        <v>155</v>
      </c>
      <c r="BM98" s="115" t="s">
        <v>156</v>
      </c>
    </row>
    <row r="99" spans="1:65" s="12" customFormat="1" ht="39" customHeight="1">
      <c r="A99" s="169"/>
      <c r="B99" s="170"/>
      <c r="C99" s="169"/>
      <c r="D99" s="156" t="s">
        <v>98</v>
      </c>
      <c r="E99" s="171" t="s">
        <v>1</v>
      </c>
      <c r="F99" s="215" t="s">
        <v>703</v>
      </c>
      <c r="G99" s="169"/>
      <c r="H99" s="171" t="s">
        <v>1</v>
      </c>
      <c r="I99" s="146"/>
      <c r="J99" s="169"/>
      <c r="K99" s="169"/>
      <c r="L99" s="127"/>
      <c r="M99" s="129"/>
      <c r="N99" s="130"/>
      <c r="O99" s="130"/>
      <c r="P99" s="130"/>
      <c r="Q99" s="130"/>
      <c r="R99" s="130"/>
      <c r="S99" s="130"/>
      <c r="T99" s="131"/>
      <c r="AT99" s="128" t="s">
        <v>98</v>
      </c>
      <c r="AU99" s="128" t="s">
        <v>52</v>
      </c>
      <c r="AV99" s="12" t="s">
        <v>50</v>
      </c>
      <c r="AW99" s="12" t="s">
        <v>12</v>
      </c>
      <c r="AX99" s="12" t="s">
        <v>45</v>
      </c>
      <c r="AY99" s="128" t="s">
        <v>88</v>
      </c>
    </row>
    <row r="100" spans="1:65" s="10" customFormat="1">
      <c r="A100" s="154"/>
      <c r="B100" s="155"/>
      <c r="C100" s="154"/>
      <c r="D100" s="156" t="s">
        <v>98</v>
      </c>
      <c r="E100" s="157" t="s">
        <v>1</v>
      </c>
      <c r="F100" s="158" t="s">
        <v>138</v>
      </c>
      <c r="G100" s="154"/>
      <c r="H100" s="159">
        <v>10</v>
      </c>
      <c r="I100" s="143"/>
      <c r="J100" s="154"/>
      <c r="K100" s="154"/>
      <c r="L100" s="117"/>
      <c r="M100" s="119"/>
      <c r="N100" s="120"/>
      <c r="O100" s="120"/>
      <c r="P100" s="120"/>
      <c r="Q100" s="120"/>
      <c r="R100" s="120"/>
      <c r="S100" s="120"/>
      <c r="T100" s="121"/>
      <c r="AT100" s="118" t="s">
        <v>98</v>
      </c>
      <c r="AU100" s="118" t="s">
        <v>52</v>
      </c>
      <c r="AV100" s="10" t="s">
        <v>52</v>
      </c>
      <c r="AW100" s="10" t="s">
        <v>12</v>
      </c>
      <c r="AX100" s="10" t="s">
        <v>50</v>
      </c>
      <c r="AY100" s="118" t="s">
        <v>88</v>
      </c>
    </row>
    <row r="101" spans="1:65" s="9" customFormat="1" ht="22.9" customHeight="1">
      <c r="A101" s="165"/>
      <c r="B101" s="166"/>
      <c r="C101" s="165"/>
      <c r="D101" s="167" t="s">
        <v>44</v>
      </c>
      <c r="E101" s="168" t="s">
        <v>157</v>
      </c>
      <c r="F101" s="168" t="s">
        <v>158</v>
      </c>
      <c r="G101" s="165"/>
      <c r="H101" s="165"/>
      <c r="I101" s="145"/>
      <c r="J101" s="180">
        <f>BK101</f>
        <v>0</v>
      </c>
      <c r="K101" s="165"/>
      <c r="L101" s="98"/>
      <c r="M101" s="102"/>
      <c r="N101" s="103"/>
      <c r="O101" s="103"/>
      <c r="P101" s="104">
        <f>SUM(P102:P108)</f>
        <v>16.054636999999996</v>
      </c>
      <c r="Q101" s="103"/>
      <c r="R101" s="104">
        <f>SUM(R102:R108)</f>
        <v>0</v>
      </c>
      <c r="S101" s="103"/>
      <c r="T101" s="105">
        <f>SUM(T102:T108)</f>
        <v>0</v>
      </c>
      <c r="AR101" s="99" t="s">
        <v>50</v>
      </c>
      <c r="AT101" s="106" t="s">
        <v>44</v>
      </c>
      <c r="AU101" s="106" t="s">
        <v>50</v>
      </c>
      <c r="AY101" s="99" t="s">
        <v>88</v>
      </c>
      <c r="BK101" s="107">
        <f>SUM(BK102:BK108)</f>
        <v>0</v>
      </c>
    </row>
    <row r="102" spans="1:65" s="2" customFormat="1" ht="36">
      <c r="A102" s="147"/>
      <c r="B102" s="148"/>
      <c r="C102" s="149" t="s">
        <v>159</v>
      </c>
      <c r="D102" s="149" t="s">
        <v>91</v>
      </c>
      <c r="E102" s="150" t="s">
        <v>160</v>
      </c>
      <c r="F102" s="151" t="s">
        <v>161</v>
      </c>
      <c r="G102" s="152" t="s">
        <v>162</v>
      </c>
      <c r="H102" s="153">
        <v>2.3929999999999998</v>
      </c>
      <c r="I102" s="238"/>
      <c r="J102" s="179">
        <f>ROUND(I102*H102,2)</f>
        <v>0</v>
      </c>
      <c r="K102" s="151" t="s">
        <v>95</v>
      </c>
      <c r="L102" s="24"/>
      <c r="M102" s="111" t="s">
        <v>1</v>
      </c>
      <c r="N102" s="112" t="s">
        <v>18</v>
      </c>
      <c r="O102" s="113">
        <v>5.46</v>
      </c>
      <c r="P102" s="113">
        <f>O102*H102</f>
        <v>13.065779999999998</v>
      </c>
      <c r="Q102" s="113">
        <v>0</v>
      </c>
      <c r="R102" s="113">
        <f>Q102*H102</f>
        <v>0</v>
      </c>
      <c r="S102" s="113">
        <v>0</v>
      </c>
      <c r="T102" s="114">
        <f>S102*H102</f>
        <v>0</v>
      </c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R102" s="115" t="s">
        <v>96</v>
      </c>
      <c r="AT102" s="115" t="s">
        <v>91</v>
      </c>
      <c r="AU102" s="115" t="s">
        <v>52</v>
      </c>
      <c r="AY102" s="14" t="s">
        <v>88</v>
      </c>
      <c r="BE102" s="116">
        <f>IF(N102="základní",J102,0)</f>
        <v>0</v>
      </c>
      <c r="BF102" s="116">
        <f>IF(N102="snížená",J102,0)</f>
        <v>0</v>
      </c>
      <c r="BG102" s="116">
        <f>IF(N102="zákl. přenesená",J102,0)</f>
        <v>0</v>
      </c>
      <c r="BH102" s="116">
        <f>IF(N102="sníž. přenesená",J102,0)</f>
        <v>0</v>
      </c>
      <c r="BI102" s="116">
        <f>IF(N102="nulová",J102,0)</f>
        <v>0</v>
      </c>
      <c r="BJ102" s="14" t="s">
        <v>50</v>
      </c>
      <c r="BK102" s="116">
        <f>ROUND(I102*H102,2)</f>
        <v>0</v>
      </c>
      <c r="BL102" s="14" t="s">
        <v>96</v>
      </c>
      <c r="BM102" s="115" t="s">
        <v>163</v>
      </c>
    </row>
    <row r="103" spans="1:65" s="2" customFormat="1" ht="60">
      <c r="A103" s="147"/>
      <c r="B103" s="148"/>
      <c r="C103" s="149" t="s">
        <v>8</v>
      </c>
      <c r="D103" s="149" t="s">
        <v>91</v>
      </c>
      <c r="E103" s="150" t="s">
        <v>164</v>
      </c>
      <c r="F103" s="151" t="s">
        <v>165</v>
      </c>
      <c r="G103" s="152" t="s">
        <v>162</v>
      </c>
      <c r="H103" s="153">
        <v>9.5719999999999992</v>
      </c>
      <c r="I103" s="238"/>
      <c r="J103" s="179">
        <f>ROUND(I103*H103,2)</f>
        <v>0</v>
      </c>
      <c r="K103" s="151" t="s">
        <v>95</v>
      </c>
      <c r="L103" s="24"/>
      <c r="M103" s="111" t="s">
        <v>1</v>
      </c>
      <c r="N103" s="112" t="s">
        <v>18</v>
      </c>
      <c r="O103" s="113">
        <v>0.26</v>
      </c>
      <c r="P103" s="113">
        <f>O103*H103</f>
        <v>2.4887199999999998</v>
      </c>
      <c r="Q103" s="113">
        <v>0</v>
      </c>
      <c r="R103" s="113">
        <f>Q103*H103</f>
        <v>0</v>
      </c>
      <c r="S103" s="113">
        <v>0</v>
      </c>
      <c r="T103" s="114">
        <f>S103*H103</f>
        <v>0</v>
      </c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R103" s="115" t="s">
        <v>96</v>
      </c>
      <c r="AT103" s="115" t="s">
        <v>91</v>
      </c>
      <c r="AU103" s="115" t="s">
        <v>52</v>
      </c>
      <c r="AY103" s="14" t="s">
        <v>88</v>
      </c>
      <c r="BE103" s="116">
        <f>IF(N103="základní",J103,0)</f>
        <v>0</v>
      </c>
      <c r="BF103" s="116">
        <f>IF(N103="snížená",J103,0)</f>
        <v>0</v>
      </c>
      <c r="BG103" s="116">
        <f>IF(N103="zákl. přenesená",J103,0)</f>
        <v>0</v>
      </c>
      <c r="BH103" s="116">
        <f>IF(N103="sníž. přenesená",J103,0)</f>
        <v>0</v>
      </c>
      <c r="BI103" s="116">
        <f>IF(N103="nulová",J103,0)</f>
        <v>0</v>
      </c>
      <c r="BJ103" s="14" t="s">
        <v>50</v>
      </c>
      <c r="BK103" s="116">
        <f>ROUND(I103*H103,2)</f>
        <v>0</v>
      </c>
      <c r="BL103" s="14" t="s">
        <v>96</v>
      </c>
      <c r="BM103" s="115" t="s">
        <v>166</v>
      </c>
    </row>
    <row r="104" spans="1:65" s="10" customFormat="1">
      <c r="A104" s="154"/>
      <c r="B104" s="155"/>
      <c r="C104" s="154"/>
      <c r="D104" s="156" t="s">
        <v>98</v>
      </c>
      <c r="E104" s="154"/>
      <c r="F104" s="158" t="s">
        <v>167</v>
      </c>
      <c r="G104" s="154"/>
      <c r="H104" s="159">
        <v>9.5719999999999992</v>
      </c>
      <c r="I104" s="143"/>
      <c r="J104" s="154"/>
      <c r="K104" s="154"/>
      <c r="L104" s="117"/>
      <c r="M104" s="119"/>
      <c r="N104" s="120"/>
      <c r="O104" s="120"/>
      <c r="P104" s="120"/>
      <c r="Q104" s="120"/>
      <c r="R104" s="120"/>
      <c r="S104" s="120"/>
      <c r="T104" s="121"/>
      <c r="AT104" s="118" t="s">
        <v>98</v>
      </c>
      <c r="AU104" s="118" t="s">
        <v>52</v>
      </c>
      <c r="AV104" s="10" t="s">
        <v>52</v>
      </c>
      <c r="AW104" s="10" t="s">
        <v>3</v>
      </c>
      <c r="AX104" s="10" t="s">
        <v>50</v>
      </c>
      <c r="AY104" s="118" t="s">
        <v>88</v>
      </c>
    </row>
    <row r="105" spans="1:65" s="2" customFormat="1" ht="32.450000000000003" customHeight="1">
      <c r="A105" s="147"/>
      <c r="B105" s="148"/>
      <c r="C105" s="149" t="s">
        <v>168</v>
      </c>
      <c r="D105" s="149" t="s">
        <v>91</v>
      </c>
      <c r="E105" s="150" t="s">
        <v>169</v>
      </c>
      <c r="F105" s="151" t="s">
        <v>170</v>
      </c>
      <c r="G105" s="152" t="s">
        <v>162</v>
      </c>
      <c r="H105" s="153">
        <v>2.3929999999999998</v>
      </c>
      <c r="I105" s="238"/>
      <c r="J105" s="179">
        <f>ROUND(I105*H105,2)</f>
        <v>0</v>
      </c>
      <c r="K105" s="151" t="s">
        <v>95</v>
      </c>
      <c r="L105" s="24"/>
      <c r="M105" s="111" t="s">
        <v>1</v>
      </c>
      <c r="N105" s="112" t="s">
        <v>18</v>
      </c>
      <c r="O105" s="113">
        <v>0.125</v>
      </c>
      <c r="P105" s="113">
        <f>O105*H105</f>
        <v>0.29912499999999997</v>
      </c>
      <c r="Q105" s="113">
        <v>0</v>
      </c>
      <c r="R105" s="113">
        <f>Q105*H105</f>
        <v>0</v>
      </c>
      <c r="S105" s="113">
        <v>0</v>
      </c>
      <c r="T105" s="114">
        <f>S105*H105</f>
        <v>0</v>
      </c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R105" s="115" t="s">
        <v>96</v>
      </c>
      <c r="AT105" s="115" t="s">
        <v>91</v>
      </c>
      <c r="AU105" s="115" t="s">
        <v>52</v>
      </c>
      <c r="AY105" s="14" t="s">
        <v>88</v>
      </c>
      <c r="BE105" s="116">
        <f>IF(N105="základní",J105,0)</f>
        <v>0</v>
      </c>
      <c r="BF105" s="116">
        <f>IF(N105="snížená",J105,0)</f>
        <v>0</v>
      </c>
      <c r="BG105" s="116">
        <f>IF(N105="zákl. přenesená",J105,0)</f>
        <v>0</v>
      </c>
      <c r="BH105" s="116">
        <f>IF(N105="sníž. přenesená",J105,0)</f>
        <v>0</v>
      </c>
      <c r="BI105" s="116">
        <f>IF(N105="nulová",J105,0)</f>
        <v>0</v>
      </c>
      <c r="BJ105" s="14" t="s">
        <v>50</v>
      </c>
      <c r="BK105" s="116">
        <f>ROUND(I105*H105,2)</f>
        <v>0</v>
      </c>
      <c r="BL105" s="14" t="s">
        <v>96</v>
      </c>
      <c r="BM105" s="115" t="s">
        <v>171</v>
      </c>
    </row>
    <row r="106" spans="1:65" s="2" customFormat="1" ht="48">
      <c r="A106" s="147"/>
      <c r="B106" s="148"/>
      <c r="C106" s="149" t="s">
        <v>172</v>
      </c>
      <c r="D106" s="149" t="s">
        <v>91</v>
      </c>
      <c r="E106" s="150" t="s">
        <v>173</v>
      </c>
      <c r="F106" s="151" t="s">
        <v>174</v>
      </c>
      <c r="G106" s="152" t="s">
        <v>162</v>
      </c>
      <c r="H106" s="153">
        <v>33.502000000000002</v>
      </c>
      <c r="I106" s="238"/>
      <c r="J106" s="179">
        <f>ROUND(I106*H106,2)</f>
        <v>0</v>
      </c>
      <c r="K106" s="151" t="s">
        <v>95</v>
      </c>
      <c r="L106" s="24"/>
      <c r="M106" s="111" t="s">
        <v>1</v>
      </c>
      <c r="N106" s="112" t="s">
        <v>18</v>
      </c>
      <c r="O106" s="113">
        <v>6.0000000000000001E-3</v>
      </c>
      <c r="P106" s="113">
        <f>O106*H106</f>
        <v>0.20101200000000002</v>
      </c>
      <c r="Q106" s="113">
        <v>0</v>
      </c>
      <c r="R106" s="113">
        <f>Q106*H106</f>
        <v>0</v>
      </c>
      <c r="S106" s="113">
        <v>0</v>
      </c>
      <c r="T106" s="114">
        <f>S106*H106</f>
        <v>0</v>
      </c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R106" s="115" t="s">
        <v>96</v>
      </c>
      <c r="AT106" s="115" t="s">
        <v>91</v>
      </c>
      <c r="AU106" s="115" t="s">
        <v>52</v>
      </c>
      <c r="AY106" s="14" t="s">
        <v>88</v>
      </c>
      <c r="BE106" s="116">
        <f>IF(N106="základní",J106,0)</f>
        <v>0</v>
      </c>
      <c r="BF106" s="116">
        <f>IF(N106="snížená",J106,0)</f>
        <v>0</v>
      </c>
      <c r="BG106" s="116">
        <f>IF(N106="zákl. přenesená",J106,0)</f>
        <v>0</v>
      </c>
      <c r="BH106" s="116">
        <f>IF(N106="sníž. přenesená",J106,0)</f>
        <v>0</v>
      </c>
      <c r="BI106" s="116">
        <f>IF(N106="nulová",J106,0)</f>
        <v>0</v>
      </c>
      <c r="BJ106" s="14" t="s">
        <v>50</v>
      </c>
      <c r="BK106" s="116">
        <f>ROUND(I106*H106,2)</f>
        <v>0</v>
      </c>
      <c r="BL106" s="14" t="s">
        <v>96</v>
      </c>
      <c r="BM106" s="115" t="s">
        <v>175</v>
      </c>
    </row>
    <row r="107" spans="1:65" s="10" customFormat="1">
      <c r="A107" s="154"/>
      <c r="B107" s="155"/>
      <c r="C107" s="154"/>
      <c r="D107" s="156" t="s">
        <v>98</v>
      </c>
      <c r="E107" s="154"/>
      <c r="F107" s="158" t="s">
        <v>176</v>
      </c>
      <c r="G107" s="154"/>
      <c r="H107" s="159">
        <v>33.502000000000002</v>
      </c>
      <c r="I107" s="143"/>
      <c r="J107" s="154"/>
      <c r="K107" s="154"/>
      <c r="L107" s="117"/>
      <c r="M107" s="119"/>
      <c r="N107" s="120"/>
      <c r="O107" s="120"/>
      <c r="P107" s="120"/>
      <c r="Q107" s="120"/>
      <c r="R107" s="120"/>
      <c r="S107" s="120"/>
      <c r="T107" s="121"/>
      <c r="AT107" s="118" t="s">
        <v>98</v>
      </c>
      <c r="AU107" s="118" t="s">
        <v>52</v>
      </c>
      <c r="AV107" s="10" t="s">
        <v>52</v>
      </c>
      <c r="AW107" s="10" t="s">
        <v>3</v>
      </c>
      <c r="AX107" s="10" t="s">
        <v>50</v>
      </c>
      <c r="AY107" s="118" t="s">
        <v>88</v>
      </c>
    </row>
    <row r="108" spans="1:65" s="2" customFormat="1" ht="48">
      <c r="A108" s="147"/>
      <c r="B108" s="148"/>
      <c r="C108" s="149" t="s">
        <v>177</v>
      </c>
      <c r="D108" s="149" t="s">
        <v>91</v>
      </c>
      <c r="E108" s="150" t="s">
        <v>178</v>
      </c>
      <c r="F108" s="151" t="s">
        <v>179</v>
      </c>
      <c r="G108" s="152" t="s">
        <v>162</v>
      </c>
      <c r="H108" s="153">
        <v>1.2090000000000001</v>
      </c>
      <c r="I108" s="238"/>
      <c r="J108" s="179">
        <f>ROUND(I108*H108,2)</f>
        <v>0</v>
      </c>
      <c r="K108" s="151" t="s">
        <v>95</v>
      </c>
      <c r="L108" s="24"/>
      <c r="M108" s="111" t="s">
        <v>1</v>
      </c>
      <c r="N108" s="112" t="s">
        <v>18</v>
      </c>
      <c r="O108" s="113">
        <v>0</v>
      </c>
      <c r="P108" s="113">
        <f>O108*H108</f>
        <v>0</v>
      </c>
      <c r="Q108" s="113">
        <v>0</v>
      </c>
      <c r="R108" s="113">
        <f>Q108*H108</f>
        <v>0</v>
      </c>
      <c r="S108" s="113">
        <v>0</v>
      </c>
      <c r="T108" s="114">
        <f>S108*H108</f>
        <v>0</v>
      </c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R108" s="115" t="s">
        <v>96</v>
      </c>
      <c r="AT108" s="115" t="s">
        <v>91</v>
      </c>
      <c r="AU108" s="115" t="s">
        <v>52</v>
      </c>
      <c r="AY108" s="14" t="s">
        <v>88</v>
      </c>
      <c r="BE108" s="116">
        <f>IF(N108="základní",J108,0)</f>
        <v>0</v>
      </c>
      <c r="BF108" s="116">
        <f>IF(N108="snížená",J108,0)</f>
        <v>0</v>
      </c>
      <c r="BG108" s="116">
        <f>IF(N108="zákl. přenesená",J108,0)</f>
        <v>0</v>
      </c>
      <c r="BH108" s="116">
        <f>IF(N108="sníž. přenesená",J108,0)</f>
        <v>0</v>
      </c>
      <c r="BI108" s="116">
        <f>IF(N108="nulová",J108,0)</f>
        <v>0</v>
      </c>
      <c r="BJ108" s="14" t="s">
        <v>50</v>
      </c>
      <c r="BK108" s="116">
        <f>ROUND(I108*H108,2)</f>
        <v>0</v>
      </c>
      <c r="BL108" s="14" t="s">
        <v>96</v>
      </c>
      <c r="BM108" s="115" t="s">
        <v>180</v>
      </c>
    </row>
    <row r="109" spans="1:65" s="9" customFormat="1" ht="22.9" customHeight="1">
      <c r="A109" s="165"/>
      <c r="B109" s="166"/>
      <c r="C109" s="165"/>
      <c r="D109" s="167" t="s">
        <v>44</v>
      </c>
      <c r="E109" s="168" t="s">
        <v>181</v>
      </c>
      <c r="F109" s="168" t="s">
        <v>182</v>
      </c>
      <c r="G109" s="165"/>
      <c r="H109" s="165"/>
      <c r="I109" s="145"/>
      <c r="J109" s="180">
        <f>BK109</f>
        <v>0</v>
      </c>
      <c r="K109" s="165"/>
      <c r="L109" s="98"/>
      <c r="M109" s="102"/>
      <c r="N109" s="103"/>
      <c r="O109" s="103"/>
      <c r="P109" s="104">
        <f>P110</f>
        <v>9.9450399999999988</v>
      </c>
      <c r="Q109" s="103"/>
      <c r="R109" s="104">
        <f>R110</f>
        <v>0</v>
      </c>
      <c r="S109" s="103"/>
      <c r="T109" s="105">
        <f>T110</f>
        <v>0</v>
      </c>
      <c r="AR109" s="99" t="s">
        <v>50</v>
      </c>
      <c r="AT109" s="106" t="s">
        <v>44</v>
      </c>
      <c r="AU109" s="106" t="s">
        <v>50</v>
      </c>
      <c r="AY109" s="99" t="s">
        <v>88</v>
      </c>
      <c r="BK109" s="107">
        <f>BK110</f>
        <v>0</v>
      </c>
    </row>
    <row r="110" spans="1:65" s="2" customFormat="1" ht="60">
      <c r="A110" s="147"/>
      <c r="B110" s="148"/>
      <c r="C110" s="149" t="s">
        <v>183</v>
      </c>
      <c r="D110" s="149" t="s">
        <v>91</v>
      </c>
      <c r="E110" s="150" t="s">
        <v>184</v>
      </c>
      <c r="F110" s="151" t="s">
        <v>185</v>
      </c>
      <c r="G110" s="152" t="s">
        <v>162</v>
      </c>
      <c r="H110" s="153">
        <v>2.4079999999999999</v>
      </c>
      <c r="I110" s="238"/>
      <c r="J110" s="179">
        <f>ROUND(I110*H110,2)</f>
        <v>0</v>
      </c>
      <c r="K110" s="151" t="s">
        <v>95</v>
      </c>
      <c r="L110" s="24"/>
      <c r="M110" s="111" t="s">
        <v>1</v>
      </c>
      <c r="N110" s="112" t="s">
        <v>18</v>
      </c>
      <c r="O110" s="113">
        <v>4.13</v>
      </c>
      <c r="P110" s="113">
        <f>O110*H110</f>
        <v>9.9450399999999988</v>
      </c>
      <c r="Q110" s="113">
        <v>0</v>
      </c>
      <c r="R110" s="113">
        <f>Q110*H110</f>
        <v>0</v>
      </c>
      <c r="S110" s="113">
        <v>0</v>
      </c>
      <c r="T110" s="114">
        <f>S110*H110</f>
        <v>0</v>
      </c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R110" s="115" t="s">
        <v>96</v>
      </c>
      <c r="AT110" s="115" t="s">
        <v>91</v>
      </c>
      <c r="AU110" s="115" t="s">
        <v>52</v>
      </c>
      <c r="AY110" s="14" t="s">
        <v>88</v>
      </c>
      <c r="BE110" s="116">
        <f>IF(N110="základní",J110,0)</f>
        <v>0</v>
      </c>
      <c r="BF110" s="116">
        <f>IF(N110="snížená",J110,0)</f>
        <v>0</v>
      </c>
      <c r="BG110" s="116">
        <f>IF(N110="zákl. přenesená",J110,0)</f>
        <v>0</v>
      </c>
      <c r="BH110" s="116">
        <f>IF(N110="sníž. přenesená",J110,0)</f>
        <v>0</v>
      </c>
      <c r="BI110" s="116">
        <f>IF(N110="nulová",J110,0)</f>
        <v>0</v>
      </c>
      <c r="BJ110" s="14" t="s">
        <v>50</v>
      </c>
      <c r="BK110" s="116">
        <f>ROUND(I110*H110,2)</f>
        <v>0</v>
      </c>
      <c r="BL110" s="14" t="s">
        <v>96</v>
      </c>
      <c r="BM110" s="115" t="s">
        <v>186</v>
      </c>
    </row>
    <row r="111" spans="1:65" s="9" customFormat="1" ht="25.9" customHeight="1">
      <c r="A111" s="165"/>
      <c r="B111" s="166"/>
      <c r="C111" s="165"/>
      <c r="D111" s="167" t="s">
        <v>44</v>
      </c>
      <c r="E111" s="172" t="s">
        <v>187</v>
      </c>
      <c r="F111" s="172" t="s">
        <v>188</v>
      </c>
      <c r="G111" s="165"/>
      <c r="H111" s="165"/>
      <c r="I111" s="145"/>
      <c r="J111" s="181">
        <f>BK111</f>
        <v>0</v>
      </c>
      <c r="K111" s="165"/>
      <c r="L111" s="98"/>
      <c r="M111" s="102"/>
      <c r="N111" s="103"/>
      <c r="O111" s="103"/>
      <c r="P111" s="104">
        <f>P112+P123+P140+P143+P152</f>
        <v>321.00908600000002</v>
      </c>
      <c r="Q111" s="103"/>
      <c r="R111" s="104">
        <f>R112+R123+R140+R143+R152</f>
        <v>3.2244682000000005</v>
      </c>
      <c r="S111" s="103"/>
      <c r="T111" s="105">
        <f>T112+T123+T140+T143+T152</f>
        <v>2.5201902100000004</v>
      </c>
      <c r="AR111" s="99" t="s">
        <v>52</v>
      </c>
      <c r="AT111" s="106" t="s">
        <v>44</v>
      </c>
      <c r="AU111" s="106" t="s">
        <v>45</v>
      </c>
      <c r="AY111" s="99" t="s">
        <v>88</v>
      </c>
      <c r="BK111" s="107">
        <f>BK112+BK123+BK140+BK143+BK152</f>
        <v>0</v>
      </c>
    </row>
    <row r="112" spans="1:65" s="9" customFormat="1" ht="22.9" customHeight="1">
      <c r="A112" s="165"/>
      <c r="B112" s="166"/>
      <c r="C112" s="165"/>
      <c r="D112" s="167" t="s">
        <v>44</v>
      </c>
      <c r="E112" s="168" t="s">
        <v>189</v>
      </c>
      <c r="F112" s="168" t="s">
        <v>190</v>
      </c>
      <c r="G112" s="165"/>
      <c r="H112" s="165"/>
      <c r="I112" s="145"/>
      <c r="J112" s="180">
        <f>BK112</f>
        <v>0</v>
      </c>
      <c r="K112" s="165"/>
      <c r="L112" s="98"/>
      <c r="M112" s="102"/>
      <c r="N112" s="103"/>
      <c r="O112" s="103"/>
      <c r="P112" s="104">
        <f>SUM(P113:P122)</f>
        <v>189.08336</v>
      </c>
      <c r="Q112" s="103"/>
      <c r="R112" s="104">
        <f>SUM(R113:R122)</f>
        <v>1.8374066000000002</v>
      </c>
      <c r="S112" s="103"/>
      <c r="T112" s="105">
        <f>SUM(T113:T122)</f>
        <v>2.1517728000000003</v>
      </c>
      <c r="AR112" s="99" t="s">
        <v>52</v>
      </c>
      <c r="AT112" s="106" t="s">
        <v>44</v>
      </c>
      <c r="AU112" s="106" t="s">
        <v>50</v>
      </c>
      <c r="AY112" s="99" t="s">
        <v>88</v>
      </c>
      <c r="BK112" s="107">
        <f>SUM(BK113:BK122)</f>
        <v>0</v>
      </c>
    </row>
    <row r="113" spans="1:65" s="2" customFormat="1" ht="54" customHeight="1">
      <c r="A113" s="147"/>
      <c r="B113" s="148"/>
      <c r="C113" s="149" t="s">
        <v>191</v>
      </c>
      <c r="D113" s="149" t="s">
        <v>91</v>
      </c>
      <c r="E113" s="150" t="s">
        <v>192</v>
      </c>
      <c r="F113" s="151" t="s">
        <v>193</v>
      </c>
      <c r="G113" s="152" t="s">
        <v>94</v>
      </c>
      <c r="H113" s="153">
        <v>13.95</v>
      </c>
      <c r="I113" s="238"/>
      <c r="J113" s="179">
        <f>ROUND(I113*H113,2)</f>
        <v>0</v>
      </c>
      <c r="K113" s="151" t="s">
        <v>95</v>
      </c>
      <c r="L113" s="24"/>
      <c r="M113" s="111" t="s">
        <v>1</v>
      </c>
      <c r="N113" s="112" t="s">
        <v>18</v>
      </c>
      <c r="O113" s="113">
        <v>0.84899999999999998</v>
      </c>
      <c r="P113" s="113">
        <f>O113*H113</f>
        <v>11.843549999999999</v>
      </c>
      <c r="Q113" s="113">
        <v>1.4670000000000001E-2</v>
      </c>
      <c r="R113" s="113">
        <f>Q113*H113</f>
        <v>0.20464650000000001</v>
      </c>
      <c r="S113" s="113">
        <v>0</v>
      </c>
      <c r="T113" s="114">
        <f>S113*H113</f>
        <v>0</v>
      </c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R113" s="115" t="s">
        <v>168</v>
      </c>
      <c r="AT113" s="115" t="s">
        <v>91</v>
      </c>
      <c r="AU113" s="115" t="s">
        <v>52</v>
      </c>
      <c r="AY113" s="14" t="s">
        <v>88</v>
      </c>
      <c r="BE113" s="116">
        <f>IF(N113="základní",J113,0)</f>
        <v>0</v>
      </c>
      <c r="BF113" s="116">
        <f>IF(N113="snížená",J113,0)</f>
        <v>0</v>
      </c>
      <c r="BG113" s="116">
        <f>IF(N113="zákl. přenesená",J113,0)</f>
        <v>0</v>
      </c>
      <c r="BH113" s="116">
        <f>IF(N113="sníž. přenesená",J113,0)</f>
        <v>0</v>
      </c>
      <c r="BI113" s="116">
        <f>IF(N113="nulová",J113,0)</f>
        <v>0</v>
      </c>
      <c r="BJ113" s="14" t="s">
        <v>50</v>
      </c>
      <c r="BK113" s="116">
        <f>ROUND(I113*H113,2)</f>
        <v>0</v>
      </c>
      <c r="BL113" s="14" t="s">
        <v>168</v>
      </c>
      <c r="BM113" s="115" t="s">
        <v>194</v>
      </c>
    </row>
    <row r="114" spans="1:65" s="10" customFormat="1">
      <c r="A114" s="154"/>
      <c r="B114" s="155"/>
      <c r="C114" s="154"/>
      <c r="D114" s="156" t="s">
        <v>98</v>
      </c>
      <c r="E114" s="157" t="s">
        <v>1</v>
      </c>
      <c r="F114" s="158" t="s">
        <v>195</v>
      </c>
      <c r="G114" s="154"/>
      <c r="H114" s="159">
        <v>13.95</v>
      </c>
      <c r="I114" s="143"/>
      <c r="J114" s="154"/>
      <c r="K114" s="154"/>
      <c r="L114" s="117"/>
      <c r="M114" s="119"/>
      <c r="N114" s="120"/>
      <c r="O114" s="120"/>
      <c r="P114" s="120"/>
      <c r="Q114" s="120"/>
      <c r="R114" s="120"/>
      <c r="S114" s="120"/>
      <c r="T114" s="121"/>
      <c r="AT114" s="118" t="s">
        <v>98</v>
      </c>
      <c r="AU114" s="118" t="s">
        <v>52</v>
      </c>
      <c r="AV114" s="10" t="s">
        <v>52</v>
      </c>
      <c r="AW114" s="10" t="s">
        <v>12</v>
      </c>
      <c r="AX114" s="10" t="s">
        <v>50</v>
      </c>
      <c r="AY114" s="118" t="s">
        <v>88</v>
      </c>
    </row>
    <row r="115" spans="1:65" s="2" customFormat="1" ht="48">
      <c r="A115" s="147"/>
      <c r="B115" s="148"/>
      <c r="C115" s="149" t="s">
        <v>7</v>
      </c>
      <c r="D115" s="149" t="s">
        <v>91</v>
      </c>
      <c r="E115" s="150" t="s">
        <v>196</v>
      </c>
      <c r="F115" s="151" t="s">
        <v>197</v>
      </c>
      <c r="G115" s="152" t="s">
        <v>94</v>
      </c>
      <c r="H115" s="153">
        <v>120.48</v>
      </c>
      <c r="I115" s="238"/>
      <c r="J115" s="179">
        <f>ROUND(I115*H115,2)</f>
        <v>0</v>
      </c>
      <c r="K115" s="151" t="s">
        <v>95</v>
      </c>
      <c r="L115" s="24"/>
      <c r="M115" s="111" t="s">
        <v>1</v>
      </c>
      <c r="N115" s="112" t="s">
        <v>18</v>
      </c>
      <c r="O115" s="113">
        <v>1.107</v>
      </c>
      <c r="P115" s="113">
        <f>O115*H115</f>
        <v>133.37136000000001</v>
      </c>
      <c r="Q115" s="113">
        <v>1.277E-2</v>
      </c>
      <c r="R115" s="113">
        <f>Q115*H115</f>
        <v>1.5385296000000002</v>
      </c>
      <c r="S115" s="113">
        <v>0</v>
      </c>
      <c r="T115" s="114">
        <f>S115*H115</f>
        <v>0</v>
      </c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R115" s="115" t="s">
        <v>168</v>
      </c>
      <c r="AT115" s="115" t="s">
        <v>91</v>
      </c>
      <c r="AU115" s="115" t="s">
        <v>52</v>
      </c>
      <c r="AY115" s="14" t="s">
        <v>88</v>
      </c>
      <c r="BE115" s="116">
        <f>IF(N115="základní",J115,0)</f>
        <v>0</v>
      </c>
      <c r="BF115" s="116">
        <f>IF(N115="snížená",J115,0)</f>
        <v>0</v>
      </c>
      <c r="BG115" s="116">
        <f>IF(N115="zákl. přenesená",J115,0)</f>
        <v>0</v>
      </c>
      <c r="BH115" s="116">
        <f>IF(N115="sníž. přenesená",J115,0)</f>
        <v>0</v>
      </c>
      <c r="BI115" s="116">
        <f>IF(N115="nulová",J115,0)</f>
        <v>0</v>
      </c>
      <c r="BJ115" s="14" t="s">
        <v>50</v>
      </c>
      <c r="BK115" s="116">
        <f>ROUND(I115*H115,2)</f>
        <v>0</v>
      </c>
      <c r="BL115" s="14" t="s">
        <v>168</v>
      </c>
      <c r="BM115" s="115" t="s">
        <v>198</v>
      </c>
    </row>
    <row r="116" spans="1:65" s="10" customFormat="1">
      <c r="A116" s="154"/>
      <c r="B116" s="155"/>
      <c r="C116" s="154"/>
      <c r="D116" s="156" t="s">
        <v>98</v>
      </c>
      <c r="E116" s="157" t="s">
        <v>1</v>
      </c>
      <c r="F116" s="158" t="s">
        <v>312</v>
      </c>
      <c r="G116" s="154"/>
      <c r="H116" s="159">
        <v>120.48</v>
      </c>
      <c r="I116" s="143"/>
      <c r="J116" s="154"/>
      <c r="K116" s="154"/>
      <c r="L116" s="117"/>
      <c r="M116" s="119"/>
      <c r="N116" s="120"/>
      <c r="O116" s="120"/>
      <c r="P116" s="120"/>
      <c r="Q116" s="120"/>
      <c r="R116" s="120"/>
      <c r="S116" s="120"/>
      <c r="T116" s="121"/>
      <c r="AT116" s="118" t="s">
        <v>98</v>
      </c>
      <c r="AU116" s="118" t="s">
        <v>52</v>
      </c>
      <c r="AV116" s="10" t="s">
        <v>52</v>
      </c>
      <c r="AW116" s="10" t="s">
        <v>12</v>
      </c>
      <c r="AX116" s="10" t="s">
        <v>50</v>
      </c>
      <c r="AY116" s="118" t="s">
        <v>88</v>
      </c>
    </row>
    <row r="117" spans="1:65" s="2" customFormat="1" ht="60">
      <c r="A117" s="147"/>
      <c r="B117" s="148"/>
      <c r="C117" s="149" t="s">
        <v>199</v>
      </c>
      <c r="D117" s="149" t="s">
        <v>91</v>
      </c>
      <c r="E117" s="150" t="s">
        <v>200</v>
      </c>
      <c r="F117" s="151" t="s">
        <v>313</v>
      </c>
      <c r="G117" s="152" t="s">
        <v>94</v>
      </c>
      <c r="H117" s="153">
        <v>120.48</v>
      </c>
      <c r="I117" s="238"/>
      <c r="J117" s="179">
        <f>ROUND(I117*H117,2)</f>
        <v>0</v>
      </c>
      <c r="K117" s="151" t="s">
        <v>95</v>
      </c>
      <c r="L117" s="24"/>
      <c r="M117" s="111" t="s">
        <v>1</v>
      </c>
      <c r="N117" s="112" t="s">
        <v>18</v>
      </c>
      <c r="O117" s="113">
        <v>0.23200000000000001</v>
      </c>
      <c r="P117" s="113">
        <f>O117*H117</f>
        <v>27.951360000000001</v>
      </c>
      <c r="Q117" s="113">
        <v>0</v>
      </c>
      <c r="R117" s="113">
        <f>Q117*H117</f>
        <v>0</v>
      </c>
      <c r="S117" s="113">
        <v>1.7860000000000001E-2</v>
      </c>
      <c r="T117" s="114">
        <f>S117*H117</f>
        <v>2.1517728000000003</v>
      </c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R117" s="115" t="s">
        <v>168</v>
      </c>
      <c r="AT117" s="115" t="s">
        <v>91</v>
      </c>
      <c r="AU117" s="115" t="s">
        <v>52</v>
      </c>
      <c r="AY117" s="14" t="s">
        <v>88</v>
      </c>
      <c r="BE117" s="116">
        <f>IF(N117="základní",J117,0)</f>
        <v>0</v>
      </c>
      <c r="BF117" s="116">
        <f>IF(N117="snížená",J117,0)</f>
        <v>0</v>
      </c>
      <c r="BG117" s="116">
        <f>IF(N117="zákl. přenesená",J117,0)</f>
        <v>0</v>
      </c>
      <c r="BH117" s="116">
        <f>IF(N117="sníž. přenesená",J117,0)</f>
        <v>0</v>
      </c>
      <c r="BI117" s="116">
        <f>IF(N117="nulová",J117,0)</f>
        <v>0</v>
      </c>
      <c r="BJ117" s="14" t="s">
        <v>50</v>
      </c>
      <c r="BK117" s="116">
        <f>ROUND(I117*H117,2)</f>
        <v>0</v>
      </c>
      <c r="BL117" s="14" t="s">
        <v>168</v>
      </c>
      <c r="BM117" s="115" t="s">
        <v>201</v>
      </c>
    </row>
    <row r="118" spans="1:65" s="10" customFormat="1">
      <c r="A118" s="154"/>
      <c r="B118" s="155"/>
      <c r="C118" s="154"/>
      <c r="D118" s="156" t="s">
        <v>98</v>
      </c>
      <c r="E118" s="157" t="s">
        <v>1</v>
      </c>
      <c r="F118" s="158" t="s">
        <v>312</v>
      </c>
      <c r="G118" s="154"/>
      <c r="H118" s="159">
        <v>120.48</v>
      </c>
      <c r="I118" s="143"/>
      <c r="J118" s="154"/>
      <c r="K118" s="154"/>
      <c r="L118" s="117"/>
      <c r="M118" s="119"/>
      <c r="N118" s="120"/>
      <c r="O118" s="120"/>
      <c r="P118" s="120"/>
      <c r="Q118" s="120"/>
      <c r="R118" s="120"/>
      <c r="S118" s="120"/>
      <c r="T118" s="121"/>
      <c r="AT118" s="118" t="s">
        <v>98</v>
      </c>
      <c r="AU118" s="118" t="s">
        <v>52</v>
      </c>
      <c r="AV118" s="10" t="s">
        <v>52</v>
      </c>
      <c r="AW118" s="10" t="s">
        <v>12</v>
      </c>
      <c r="AX118" s="10" t="s">
        <v>50</v>
      </c>
      <c r="AY118" s="118" t="s">
        <v>88</v>
      </c>
    </row>
    <row r="119" spans="1:65" s="2" customFormat="1" ht="48">
      <c r="A119" s="147"/>
      <c r="B119" s="148"/>
      <c r="C119" s="149" t="s">
        <v>202</v>
      </c>
      <c r="D119" s="149" t="s">
        <v>91</v>
      </c>
      <c r="E119" s="150" t="s">
        <v>203</v>
      </c>
      <c r="F119" s="151" t="s">
        <v>204</v>
      </c>
      <c r="G119" s="152" t="s">
        <v>102</v>
      </c>
      <c r="H119" s="153">
        <v>20.71</v>
      </c>
      <c r="I119" s="238"/>
      <c r="J119" s="179">
        <f>ROUND(I119*H119,2)</f>
        <v>0</v>
      </c>
      <c r="K119" s="151" t="s">
        <v>95</v>
      </c>
      <c r="L119" s="24"/>
      <c r="M119" s="111" t="s">
        <v>1</v>
      </c>
      <c r="N119" s="112" t="s">
        <v>18</v>
      </c>
      <c r="O119" s="113">
        <v>0.67900000000000005</v>
      </c>
      <c r="P119" s="113">
        <f>O119*H119</f>
        <v>14.062090000000001</v>
      </c>
      <c r="Q119" s="113">
        <v>4.5500000000000002E-3</v>
      </c>
      <c r="R119" s="113">
        <f>Q119*H119</f>
        <v>9.4230500000000009E-2</v>
      </c>
      <c r="S119" s="113">
        <v>0</v>
      </c>
      <c r="T119" s="114">
        <f>S119*H119</f>
        <v>0</v>
      </c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R119" s="115" t="s">
        <v>168</v>
      </c>
      <c r="AT119" s="115" t="s">
        <v>91</v>
      </c>
      <c r="AU119" s="115" t="s">
        <v>52</v>
      </c>
      <c r="AY119" s="14" t="s">
        <v>88</v>
      </c>
      <c r="BE119" s="116">
        <f>IF(N119="základní",J119,0)</f>
        <v>0</v>
      </c>
      <c r="BF119" s="116">
        <f>IF(N119="snížená",J119,0)</f>
        <v>0</v>
      </c>
      <c r="BG119" s="116">
        <f>IF(N119="zákl. přenesená",J119,0)</f>
        <v>0</v>
      </c>
      <c r="BH119" s="116">
        <f>IF(N119="sníž. přenesená",J119,0)</f>
        <v>0</v>
      </c>
      <c r="BI119" s="116">
        <f>IF(N119="nulová",J119,0)</f>
        <v>0</v>
      </c>
      <c r="BJ119" s="14" t="s">
        <v>50</v>
      </c>
      <c r="BK119" s="116">
        <f>ROUND(I119*H119,2)</f>
        <v>0</v>
      </c>
      <c r="BL119" s="14" t="s">
        <v>168</v>
      </c>
      <c r="BM119" s="115" t="s">
        <v>205</v>
      </c>
    </row>
    <row r="120" spans="1:65" s="10" customFormat="1">
      <c r="A120" s="154"/>
      <c r="B120" s="155"/>
      <c r="C120" s="154"/>
      <c r="D120" s="156" t="s">
        <v>98</v>
      </c>
      <c r="E120" s="157" t="s">
        <v>1</v>
      </c>
      <c r="F120" s="158" t="s">
        <v>206</v>
      </c>
      <c r="G120" s="154"/>
      <c r="H120" s="159">
        <v>20.71</v>
      </c>
      <c r="I120" s="143"/>
      <c r="J120" s="154"/>
      <c r="K120" s="154"/>
      <c r="L120" s="117"/>
      <c r="M120" s="119"/>
      <c r="N120" s="120"/>
      <c r="O120" s="120"/>
      <c r="P120" s="120"/>
      <c r="Q120" s="120"/>
      <c r="R120" s="120"/>
      <c r="S120" s="120"/>
      <c r="T120" s="121"/>
      <c r="AT120" s="118" t="s">
        <v>98</v>
      </c>
      <c r="AU120" s="118" t="s">
        <v>52</v>
      </c>
      <c r="AV120" s="10" t="s">
        <v>52</v>
      </c>
      <c r="AW120" s="10" t="s">
        <v>12</v>
      </c>
      <c r="AX120" s="10" t="s">
        <v>50</v>
      </c>
      <c r="AY120" s="118" t="s">
        <v>88</v>
      </c>
    </row>
    <row r="121" spans="1:65" s="2" customFormat="1" ht="72">
      <c r="A121" s="147"/>
      <c r="B121" s="148"/>
      <c r="C121" s="149" t="s">
        <v>207</v>
      </c>
      <c r="D121" s="149" t="s">
        <v>91</v>
      </c>
      <c r="E121" s="150" t="s">
        <v>208</v>
      </c>
      <c r="F121" s="151" t="s">
        <v>209</v>
      </c>
      <c r="G121" s="152" t="s">
        <v>162</v>
      </c>
      <c r="H121" s="153">
        <v>0.5</v>
      </c>
      <c r="I121" s="238"/>
      <c r="J121" s="179">
        <f>ROUND(I121*H121,2)</f>
        <v>0</v>
      </c>
      <c r="K121" s="151" t="s">
        <v>95</v>
      </c>
      <c r="L121" s="24"/>
      <c r="M121" s="111" t="s">
        <v>1</v>
      </c>
      <c r="N121" s="112" t="s">
        <v>18</v>
      </c>
      <c r="O121" s="113">
        <v>2.39</v>
      </c>
      <c r="P121" s="113">
        <f>O121*H121</f>
        <v>1.1950000000000001</v>
      </c>
      <c r="Q121" s="113">
        <v>0</v>
      </c>
      <c r="R121" s="113">
        <f>Q121*H121</f>
        <v>0</v>
      </c>
      <c r="S121" s="113">
        <v>0</v>
      </c>
      <c r="T121" s="114">
        <f>S121*H121</f>
        <v>0</v>
      </c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R121" s="115" t="s">
        <v>168</v>
      </c>
      <c r="AT121" s="115" t="s">
        <v>91</v>
      </c>
      <c r="AU121" s="115" t="s">
        <v>52</v>
      </c>
      <c r="AY121" s="14" t="s">
        <v>88</v>
      </c>
      <c r="BE121" s="116">
        <f>IF(N121="základní",J121,0)</f>
        <v>0</v>
      </c>
      <c r="BF121" s="116">
        <f>IF(N121="snížená",J121,0)</f>
        <v>0</v>
      </c>
      <c r="BG121" s="116">
        <f>IF(N121="zákl. přenesená",J121,0)</f>
        <v>0</v>
      </c>
      <c r="BH121" s="116">
        <f>IF(N121="sníž. přenesená",J121,0)</f>
        <v>0</v>
      </c>
      <c r="BI121" s="116">
        <f>IF(N121="nulová",J121,0)</f>
        <v>0</v>
      </c>
      <c r="BJ121" s="14" t="s">
        <v>50</v>
      </c>
      <c r="BK121" s="116">
        <f>ROUND(I121*H121,2)</f>
        <v>0</v>
      </c>
      <c r="BL121" s="14" t="s">
        <v>168</v>
      </c>
      <c r="BM121" s="115" t="s">
        <v>210</v>
      </c>
    </row>
    <row r="122" spans="1:65" s="2" customFormat="1" ht="64.900000000000006" customHeight="1">
      <c r="A122" s="147"/>
      <c r="B122" s="148"/>
      <c r="C122" s="149" t="s">
        <v>211</v>
      </c>
      <c r="D122" s="149" t="s">
        <v>91</v>
      </c>
      <c r="E122" s="150" t="s">
        <v>212</v>
      </c>
      <c r="F122" s="151" t="s">
        <v>213</v>
      </c>
      <c r="G122" s="152" t="s">
        <v>162</v>
      </c>
      <c r="H122" s="153">
        <v>0.5</v>
      </c>
      <c r="I122" s="238"/>
      <c r="J122" s="179">
        <f>ROUND(I122*H122,2)</f>
        <v>0</v>
      </c>
      <c r="K122" s="151" t="s">
        <v>95</v>
      </c>
      <c r="L122" s="24"/>
      <c r="M122" s="111" t="s">
        <v>1</v>
      </c>
      <c r="N122" s="112" t="s">
        <v>18</v>
      </c>
      <c r="O122" s="113">
        <v>1.32</v>
      </c>
      <c r="P122" s="113">
        <f>O122*H122</f>
        <v>0.66</v>
      </c>
      <c r="Q122" s="113">
        <v>0</v>
      </c>
      <c r="R122" s="113">
        <f>Q122*H122</f>
        <v>0</v>
      </c>
      <c r="S122" s="113">
        <v>0</v>
      </c>
      <c r="T122" s="114">
        <f>S122*H122</f>
        <v>0</v>
      </c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R122" s="115" t="s">
        <v>168</v>
      </c>
      <c r="AT122" s="115" t="s">
        <v>91</v>
      </c>
      <c r="AU122" s="115" t="s">
        <v>52</v>
      </c>
      <c r="AY122" s="14" t="s">
        <v>88</v>
      </c>
      <c r="BE122" s="116">
        <f>IF(N122="základní",J122,0)</f>
        <v>0</v>
      </c>
      <c r="BF122" s="116">
        <f>IF(N122="snížená",J122,0)</f>
        <v>0</v>
      </c>
      <c r="BG122" s="116">
        <f>IF(N122="zákl. přenesená",J122,0)</f>
        <v>0</v>
      </c>
      <c r="BH122" s="116">
        <f>IF(N122="sníž. přenesená",J122,0)</f>
        <v>0</v>
      </c>
      <c r="BI122" s="116">
        <f>IF(N122="nulová",J122,0)</f>
        <v>0</v>
      </c>
      <c r="BJ122" s="14" t="s">
        <v>50</v>
      </c>
      <c r="BK122" s="116">
        <f>ROUND(I122*H122,2)</f>
        <v>0</v>
      </c>
      <c r="BL122" s="14" t="s">
        <v>168</v>
      </c>
      <c r="BM122" s="115" t="s">
        <v>214</v>
      </c>
    </row>
    <row r="123" spans="1:65" s="9" customFormat="1" ht="22.9" customHeight="1">
      <c r="A123" s="165"/>
      <c r="B123" s="166"/>
      <c r="C123" s="165"/>
      <c r="D123" s="167" t="s">
        <v>44</v>
      </c>
      <c r="E123" s="168" t="s">
        <v>215</v>
      </c>
      <c r="F123" s="168" t="s">
        <v>216</v>
      </c>
      <c r="G123" s="165"/>
      <c r="H123" s="165"/>
      <c r="I123" s="145"/>
      <c r="J123" s="180">
        <f>BK123</f>
        <v>0</v>
      </c>
      <c r="K123" s="165"/>
      <c r="L123" s="98"/>
      <c r="M123" s="102"/>
      <c r="N123" s="103"/>
      <c r="O123" s="103"/>
      <c r="P123" s="104">
        <f>SUM(P124:P139)</f>
        <v>84.065272000000007</v>
      </c>
      <c r="Q123" s="103"/>
      <c r="R123" s="104">
        <f>SUM(R124:R139)</f>
        <v>1.1262873999999998</v>
      </c>
      <c r="S123" s="103"/>
      <c r="T123" s="105">
        <f>SUM(T124:T139)</f>
        <v>0.32713749999999997</v>
      </c>
      <c r="AR123" s="99" t="s">
        <v>52</v>
      </c>
      <c r="AT123" s="106" t="s">
        <v>44</v>
      </c>
      <c r="AU123" s="106" t="s">
        <v>50</v>
      </c>
      <c r="AY123" s="99" t="s">
        <v>88</v>
      </c>
      <c r="BK123" s="107">
        <f>SUM(BK124:BK139)</f>
        <v>0</v>
      </c>
    </row>
    <row r="124" spans="1:65" s="2" customFormat="1" ht="14.45" customHeight="1">
      <c r="A124" s="147"/>
      <c r="B124" s="148"/>
      <c r="C124" s="149" t="s">
        <v>217</v>
      </c>
      <c r="D124" s="149" t="s">
        <v>91</v>
      </c>
      <c r="E124" s="150" t="s">
        <v>218</v>
      </c>
      <c r="F124" s="151" t="s">
        <v>219</v>
      </c>
      <c r="G124" s="152" t="s">
        <v>94</v>
      </c>
      <c r="H124" s="153">
        <v>124.9</v>
      </c>
      <c r="I124" s="238"/>
      <c r="J124" s="179">
        <f>ROUND(I124*H124,2)</f>
        <v>0</v>
      </c>
      <c r="K124" s="151" t="s">
        <v>95</v>
      </c>
      <c r="L124" s="24"/>
      <c r="M124" s="111" t="s">
        <v>1</v>
      </c>
      <c r="N124" s="112" t="s">
        <v>18</v>
      </c>
      <c r="O124" s="113">
        <v>2.4E-2</v>
      </c>
      <c r="P124" s="113">
        <f>O124*H124</f>
        <v>2.9976000000000003</v>
      </c>
      <c r="Q124" s="113">
        <v>0</v>
      </c>
      <c r="R124" s="113">
        <f>Q124*H124</f>
        <v>0</v>
      </c>
      <c r="S124" s="113">
        <v>0</v>
      </c>
      <c r="T124" s="114">
        <f>S124*H124</f>
        <v>0</v>
      </c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R124" s="115" t="s">
        <v>168</v>
      </c>
      <c r="AT124" s="115" t="s">
        <v>91</v>
      </c>
      <c r="AU124" s="115" t="s">
        <v>52</v>
      </c>
      <c r="AY124" s="14" t="s">
        <v>88</v>
      </c>
      <c r="BE124" s="116">
        <f>IF(N124="základní",J124,0)</f>
        <v>0</v>
      </c>
      <c r="BF124" s="116">
        <f>IF(N124="snížená",J124,0)</f>
        <v>0</v>
      </c>
      <c r="BG124" s="116">
        <f>IF(N124="zákl. přenesená",J124,0)</f>
        <v>0</v>
      </c>
      <c r="BH124" s="116">
        <f>IF(N124="sníž. přenesená",J124,0)</f>
        <v>0</v>
      </c>
      <c r="BI124" s="116">
        <f>IF(N124="nulová",J124,0)</f>
        <v>0</v>
      </c>
      <c r="BJ124" s="14" t="s">
        <v>50</v>
      </c>
      <c r="BK124" s="116">
        <f>ROUND(I124*H124,2)</f>
        <v>0</v>
      </c>
      <c r="BL124" s="14" t="s">
        <v>168</v>
      </c>
      <c r="BM124" s="115" t="s">
        <v>220</v>
      </c>
    </row>
    <row r="125" spans="1:65" s="10" customFormat="1">
      <c r="A125" s="154"/>
      <c r="B125" s="155"/>
      <c r="C125" s="154"/>
      <c r="D125" s="156" t="s">
        <v>98</v>
      </c>
      <c r="E125" s="157" t="s">
        <v>1</v>
      </c>
      <c r="F125" s="158" t="s">
        <v>221</v>
      </c>
      <c r="G125" s="154"/>
      <c r="H125" s="159">
        <v>124.9</v>
      </c>
      <c r="I125" s="143"/>
      <c r="J125" s="154"/>
      <c r="K125" s="154"/>
      <c r="L125" s="117"/>
      <c r="M125" s="119"/>
      <c r="N125" s="120"/>
      <c r="O125" s="120"/>
      <c r="P125" s="120"/>
      <c r="Q125" s="120"/>
      <c r="R125" s="120"/>
      <c r="S125" s="120"/>
      <c r="T125" s="121"/>
      <c r="AT125" s="118" t="s">
        <v>98</v>
      </c>
      <c r="AU125" s="118" t="s">
        <v>52</v>
      </c>
      <c r="AV125" s="10" t="s">
        <v>52</v>
      </c>
      <c r="AW125" s="10" t="s">
        <v>12</v>
      </c>
      <c r="AX125" s="10" t="s">
        <v>50</v>
      </c>
      <c r="AY125" s="118" t="s">
        <v>88</v>
      </c>
    </row>
    <row r="126" spans="1:65" s="2" customFormat="1" ht="14.45" customHeight="1">
      <c r="A126" s="147"/>
      <c r="B126" s="148"/>
      <c r="C126" s="149" t="s">
        <v>222</v>
      </c>
      <c r="D126" s="149" t="s">
        <v>91</v>
      </c>
      <c r="E126" s="150" t="s">
        <v>223</v>
      </c>
      <c r="F126" s="151" t="s">
        <v>224</v>
      </c>
      <c r="G126" s="152" t="s">
        <v>94</v>
      </c>
      <c r="H126" s="153">
        <v>124.9</v>
      </c>
      <c r="I126" s="238"/>
      <c r="J126" s="179">
        <f>ROUND(I126*H126,2)</f>
        <v>0</v>
      </c>
      <c r="K126" s="151" t="s">
        <v>95</v>
      </c>
      <c r="L126" s="24"/>
      <c r="M126" s="111" t="s">
        <v>1</v>
      </c>
      <c r="N126" s="112" t="s">
        <v>18</v>
      </c>
      <c r="O126" s="113">
        <v>5.8000000000000003E-2</v>
      </c>
      <c r="P126" s="113">
        <f>O126*H126</f>
        <v>7.2442000000000011</v>
      </c>
      <c r="Q126" s="113">
        <v>2.0000000000000001E-4</v>
      </c>
      <c r="R126" s="113">
        <f>Q126*H126</f>
        <v>2.4980000000000002E-2</v>
      </c>
      <c r="S126" s="113">
        <v>0</v>
      </c>
      <c r="T126" s="114">
        <f>S126*H126</f>
        <v>0</v>
      </c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R126" s="115" t="s">
        <v>168</v>
      </c>
      <c r="AT126" s="115" t="s">
        <v>91</v>
      </c>
      <c r="AU126" s="115" t="s">
        <v>52</v>
      </c>
      <c r="AY126" s="14" t="s">
        <v>88</v>
      </c>
      <c r="BE126" s="116">
        <f>IF(N126="základní",J126,0)</f>
        <v>0</v>
      </c>
      <c r="BF126" s="116">
        <f>IF(N126="snížená",J126,0)</f>
        <v>0</v>
      </c>
      <c r="BG126" s="116">
        <f>IF(N126="zákl. přenesená",J126,0)</f>
        <v>0</v>
      </c>
      <c r="BH126" s="116">
        <f>IF(N126="sníž. přenesená",J126,0)</f>
        <v>0</v>
      </c>
      <c r="BI126" s="116">
        <f>IF(N126="nulová",J126,0)</f>
        <v>0</v>
      </c>
      <c r="BJ126" s="14" t="s">
        <v>50</v>
      </c>
      <c r="BK126" s="116">
        <f>ROUND(I126*H126,2)</f>
        <v>0</v>
      </c>
      <c r="BL126" s="14" t="s">
        <v>168</v>
      </c>
      <c r="BM126" s="115" t="s">
        <v>225</v>
      </c>
    </row>
    <row r="127" spans="1:65" s="2" customFormat="1" ht="32.450000000000003" customHeight="1">
      <c r="A127" s="147"/>
      <c r="B127" s="148"/>
      <c r="C127" s="149" t="s">
        <v>226</v>
      </c>
      <c r="D127" s="149" t="s">
        <v>91</v>
      </c>
      <c r="E127" s="150" t="s">
        <v>227</v>
      </c>
      <c r="F127" s="151" t="s">
        <v>228</v>
      </c>
      <c r="G127" s="152" t="s">
        <v>94</v>
      </c>
      <c r="H127" s="153">
        <v>124.9</v>
      </c>
      <c r="I127" s="238"/>
      <c r="J127" s="179">
        <f>ROUND(I127*H127,2)</f>
        <v>0</v>
      </c>
      <c r="K127" s="151" t="s">
        <v>95</v>
      </c>
      <c r="L127" s="24"/>
      <c r="M127" s="111" t="s">
        <v>1</v>
      </c>
      <c r="N127" s="112" t="s">
        <v>18</v>
      </c>
      <c r="O127" s="113">
        <v>0.192</v>
      </c>
      <c r="P127" s="113">
        <f>O127*H127</f>
        <v>23.980800000000002</v>
      </c>
      <c r="Q127" s="113">
        <v>4.4999999999999997E-3</v>
      </c>
      <c r="R127" s="113">
        <f>Q127*H127</f>
        <v>0.56204999999999994</v>
      </c>
      <c r="S127" s="113">
        <v>0</v>
      </c>
      <c r="T127" s="114">
        <f>S127*H127</f>
        <v>0</v>
      </c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R127" s="115" t="s">
        <v>168</v>
      </c>
      <c r="AT127" s="115" t="s">
        <v>91</v>
      </c>
      <c r="AU127" s="115" t="s">
        <v>52</v>
      </c>
      <c r="AY127" s="14" t="s">
        <v>88</v>
      </c>
      <c r="BE127" s="116">
        <f>IF(N127="základní",J127,0)</f>
        <v>0</v>
      </c>
      <c r="BF127" s="116">
        <f>IF(N127="snížená",J127,0)</f>
        <v>0</v>
      </c>
      <c r="BG127" s="116">
        <f>IF(N127="zákl. přenesená",J127,0)</f>
        <v>0</v>
      </c>
      <c r="BH127" s="116">
        <f>IF(N127="sníž. přenesená",J127,0)</f>
        <v>0</v>
      </c>
      <c r="BI127" s="116">
        <f>IF(N127="nulová",J127,0)</f>
        <v>0</v>
      </c>
      <c r="BJ127" s="14" t="s">
        <v>50</v>
      </c>
      <c r="BK127" s="116">
        <f>ROUND(I127*H127,2)</f>
        <v>0</v>
      </c>
      <c r="BL127" s="14" t="s">
        <v>168</v>
      </c>
      <c r="BM127" s="115" t="s">
        <v>229</v>
      </c>
    </row>
    <row r="128" spans="1:65" s="2" customFormat="1" ht="21.6" customHeight="1">
      <c r="A128" s="147"/>
      <c r="B128" s="148"/>
      <c r="C128" s="149" t="s">
        <v>230</v>
      </c>
      <c r="D128" s="149" t="s">
        <v>91</v>
      </c>
      <c r="E128" s="150" t="s">
        <v>231</v>
      </c>
      <c r="F128" s="151" t="s">
        <v>232</v>
      </c>
      <c r="G128" s="152" t="s">
        <v>94</v>
      </c>
      <c r="H128" s="153">
        <v>130.85499999999999</v>
      </c>
      <c r="I128" s="238"/>
      <c r="J128" s="179">
        <f>ROUND(I128*H128,2)</f>
        <v>0</v>
      </c>
      <c r="K128" s="151" t="s">
        <v>95</v>
      </c>
      <c r="L128" s="24"/>
      <c r="M128" s="111" t="s">
        <v>1</v>
      </c>
      <c r="N128" s="112" t="s">
        <v>18</v>
      </c>
      <c r="O128" s="113">
        <v>0.105</v>
      </c>
      <c r="P128" s="113">
        <f>O128*H128</f>
        <v>13.739774999999998</v>
      </c>
      <c r="Q128" s="113">
        <v>0</v>
      </c>
      <c r="R128" s="113">
        <f>Q128*H128</f>
        <v>0</v>
      </c>
      <c r="S128" s="113">
        <v>2.5000000000000001E-3</v>
      </c>
      <c r="T128" s="114">
        <f>S128*H128</f>
        <v>0.32713749999999997</v>
      </c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R128" s="115" t="s">
        <v>168</v>
      </c>
      <c r="AT128" s="115" t="s">
        <v>91</v>
      </c>
      <c r="AU128" s="115" t="s">
        <v>52</v>
      </c>
      <c r="AY128" s="14" t="s">
        <v>88</v>
      </c>
      <c r="BE128" s="116">
        <f>IF(N128="základní",J128,0)</f>
        <v>0</v>
      </c>
      <c r="BF128" s="116">
        <f>IF(N128="snížená",J128,0)</f>
        <v>0</v>
      </c>
      <c r="BG128" s="116">
        <f>IF(N128="zákl. přenesená",J128,0)</f>
        <v>0</v>
      </c>
      <c r="BH128" s="116">
        <f>IF(N128="sníž. přenesená",J128,0)</f>
        <v>0</v>
      </c>
      <c r="BI128" s="116">
        <f>IF(N128="nulová",J128,0)</f>
        <v>0</v>
      </c>
      <c r="BJ128" s="14" t="s">
        <v>50</v>
      </c>
      <c r="BK128" s="116">
        <f>ROUND(I128*H128,2)</f>
        <v>0</v>
      </c>
      <c r="BL128" s="14" t="s">
        <v>168</v>
      </c>
      <c r="BM128" s="115" t="s">
        <v>233</v>
      </c>
    </row>
    <row r="129" spans="1:65" s="10" customFormat="1">
      <c r="A129" s="154"/>
      <c r="B129" s="155"/>
      <c r="C129" s="154"/>
      <c r="D129" s="156" t="s">
        <v>98</v>
      </c>
      <c r="E129" s="157" t="s">
        <v>1</v>
      </c>
      <c r="F129" s="158" t="s">
        <v>234</v>
      </c>
      <c r="G129" s="154"/>
      <c r="H129" s="159">
        <v>125.5</v>
      </c>
      <c r="I129" s="143"/>
      <c r="J129" s="154"/>
      <c r="K129" s="154"/>
      <c r="L129" s="117"/>
      <c r="M129" s="119"/>
      <c r="N129" s="120"/>
      <c r="O129" s="120"/>
      <c r="P129" s="120"/>
      <c r="Q129" s="120"/>
      <c r="R129" s="120"/>
      <c r="S129" s="120"/>
      <c r="T129" s="121"/>
      <c r="AT129" s="118" t="s">
        <v>98</v>
      </c>
      <c r="AU129" s="118" t="s">
        <v>52</v>
      </c>
      <c r="AV129" s="10" t="s">
        <v>52</v>
      </c>
      <c r="AW129" s="10" t="s">
        <v>12</v>
      </c>
      <c r="AX129" s="10" t="s">
        <v>45</v>
      </c>
      <c r="AY129" s="118" t="s">
        <v>88</v>
      </c>
    </row>
    <row r="130" spans="1:65" s="10" customFormat="1">
      <c r="A130" s="154"/>
      <c r="B130" s="155"/>
      <c r="C130" s="154"/>
      <c r="D130" s="156" t="s">
        <v>98</v>
      </c>
      <c r="E130" s="157" t="s">
        <v>1</v>
      </c>
      <c r="F130" s="158" t="s">
        <v>235</v>
      </c>
      <c r="G130" s="154"/>
      <c r="H130" s="159">
        <v>5.3550000000000004</v>
      </c>
      <c r="I130" s="143"/>
      <c r="J130" s="154"/>
      <c r="K130" s="154"/>
      <c r="L130" s="117"/>
      <c r="M130" s="119"/>
      <c r="N130" s="120"/>
      <c r="O130" s="120"/>
      <c r="P130" s="120"/>
      <c r="Q130" s="120"/>
      <c r="R130" s="120"/>
      <c r="S130" s="120"/>
      <c r="T130" s="121"/>
      <c r="AT130" s="118" t="s">
        <v>98</v>
      </c>
      <c r="AU130" s="118" t="s">
        <v>52</v>
      </c>
      <c r="AV130" s="10" t="s">
        <v>52</v>
      </c>
      <c r="AW130" s="10" t="s">
        <v>12</v>
      </c>
      <c r="AX130" s="10" t="s">
        <v>45</v>
      </c>
      <c r="AY130" s="118" t="s">
        <v>88</v>
      </c>
    </row>
    <row r="131" spans="1:65" s="11" customFormat="1">
      <c r="A131" s="160"/>
      <c r="B131" s="161"/>
      <c r="C131" s="160"/>
      <c r="D131" s="156" t="s">
        <v>98</v>
      </c>
      <c r="E131" s="162" t="s">
        <v>1</v>
      </c>
      <c r="F131" s="163" t="s">
        <v>112</v>
      </c>
      <c r="G131" s="160"/>
      <c r="H131" s="164">
        <v>130.85499999999999</v>
      </c>
      <c r="I131" s="144"/>
      <c r="J131" s="160"/>
      <c r="K131" s="160"/>
      <c r="L131" s="122"/>
      <c r="M131" s="124"/>
      <c r="N131" s="125"/>
      <c r="O131" s="125"/>
      <c r="P131" s="125"/>
      <c r="Q131" s="125"/>
      <c r="R131" s="125"/>
      <c r="S131" s="125"/>
      <c r="T131" s="126"/>
      <c r="AT131" s="123" t="s">
        <v>98</v>
      </c>
      <c r="AU131" s="123" t="s">
        <v>52</v>
      </c>
      <c r="AV131" s="11" t="s">
        <v>96</v>
      </c>
      <c r="AW131" s="11" t="s">
        <v>12</v>
      </c>
      <c r="AX131" s="11" t="s">
        <v>50</v>
      </c>
      <c r="AY131" s="123" t="s">
        <v>88</v>
      </c>
    </row>
    <row r="132" spans="1:65" s="2" customFormat="1" ht="36">
      <c r="A132" s="147"/>
      <c r="B132" s="148"/>
      <c r="C132" s="149" t="s">
        <v>236</v>
      </c>
      <c r="D132" s="149" t="s">
        <v>91</v>
      </c>
      <c r="E132" s="150" t="s">
        <v>237</v>
      </c>
      <c r="F132" s="151" t="s">
        <v>238</v>
      </c>
      <c r="G132" s="152" t="s">
        <v>94</v>
      </c>
      <c r="H132" s="153">
        <v>130.255</v>
      </c>
      <c r="I132" s="238"/>
      <c r="J132" s="179">
        <f>ROUND(I132*H132,2)</f>
        <v>0</v>
      </c>
      <c r="K132" s="151" t="s">
        <v>95</v>
      </c>
      <c r="L132" s="24"/>
      <c r="M132" s="111" t="s">
        <v>1</v>
      </c>
      <c r="N132" s="112" t="s">
        <v>18</v>
      </c>
      <c r="O132" s="113">
        <v>0.25900000000000001</v>
      </c>
      <c r="P132" s="113">
        <f>O132*H132</f>
        <v>33.736044999999997</v>
      </c>
      <c r="Q132" s="113">
        <v>4.0000000000000002E-4</v>
      </c>
      <c r="R132" s="113">
        <f>Q132*H132</f>
        <v>5.2102000000000002E-2</v>
      </c>
      <c r="S132" s="113">
        <v>0</v>
      </c>
      <c r="T132" s="114">
        <f>S132*H132</f>
        <v>0</v>
      </c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R132" s="115" t="s">
        <v>168</v>
      </c>
      <c r="AT132" s="115" t="s">
        <v>91</v>
      </c>
      <c r="AU132" s="115" t="s">
        <v>52</v>
      </c>
      <c r="AY132" s="14" t="s">
        <v>88</v>
      </c>
      <c r="BE132" s="116">
        <f>IF(N132="základní",J132,0)</f>
        <v>0</v>
      </c>
      <c r="BF132" s="116">
        <f>IF(N132="snížená",J132,0)</f>
        <v>0</v>
      </c>
      <c r="BG132" s="116">
        <f>IF(N132="zákl. přenesená",J132,0)</f>
        <v>0</v>
      </c>
      <c r="BH132" s="116">
        <f>IF(N132="sníž. přenesená",J132,0)</f>
        <v>0</v>
      </c>
      <c r="BI132" s="116">
        <f>IF(N132="nulová",J132,0)</f>
        <v>0</v>
      </c>
      <c r="BJ132" s="14" t="s">
        <v>50</v>
      </c>
      <c r="BK132" s="116">
        <f>ROUND(I132*H132,2)</f>
        <v>0</v>
      </c>
      <c r="BL132" s="14" t="s">
        <v>168</v>
      </c>
      <c r="BM132" s="115" t="s">
        <v>239</v>
      </c>
    </row>
    <row r="133" spans="1:65" s="10" customFormat="1">
      <c r="A133" s="154"/>
      <c r="B133" s="155"/>
      <c r="C133" s="154"/>
      <c r="D133" s="156" t="s">
        <v>98</v>
      </c>
      <c r="E133" s="157" t="s">
        <v>1</v>
      </c>
      <c r="F133" s="158" t="s">
        <v>221</v>
      </c>
      <c r="G133" s="154"/>
      <c r="H133" s="159">
        <v>124.9</v>
      </c>
      <c r="I133" s="143"/>
      <c r="J133" s="154"/>
      <c r="K133" s="154"/>
      <c r="L133" s="117"/>
      <c r="M133" s="119"/>
      <c r="N133" s="120"/>
      <c r="O133" s="120"/>
      <c r="P133" s="120"/>
      <c r="Q133" s="120"/>
      <c r="R133" s="120"/>
      <c r="S133" s="120"/>
      <c r="T133" s="121"/>
      <c r="AT133" s="118" t="s">
        <v>98</v>
      </c>
      <c r="AU133" s="118" t="s">
        <v>52</v>
      </c>
      <c r="AV133" s="10" t="s">
        <v>52</v>
      </c>
      <c r="AW133" s="10" t="s">
        <v>12</v>
      </c>
      <c r="AX133" s="10" t="s">
        <v>45</v>
      </c>
      <c r="AY133" s="118" t="s">
        <v>88</v>
      </c>
    </row>
    <row r="134" spans="1:65" s="10" customFormat="1">
      <c r="A134" s="154"/>
      <c r="B134" s="155"/>
      <c r="C134" s="154"/>
      <c r="D134" s="156" t="s">
        <v>98</v>
      </c>
      <c r="E134" s="157" t="s">
        <v>1</v>
      </c>
      <c r="F134" s="158" t="s">
        <v>235</v>
      </c>
      <c r="G134" s="154"/>
      <c r="H134" s="159">
        <v>5.3550000000000004</v>
      </c>
      <c r="I134" s="143"/>
      <c r="J134" s="154"/>
      <c r="K134" s="154"/>
      <c r="L134" s="117"/>
      <c r="M134" s="119"/>
      <c r="N134" s="120"/>
      <c r="O134" s="120"/>
      <c r="P134" s="120"/>
      <c r="Q134" s="120"/>
      <c r="R134" s="120"/>
      <c r="S134" s="120"/>
      <c r="T134" s="121"/>
      <c r="AT134" s="118" t="s">
        <v>98</v>
      </c>
      <c r="AU134" s="118" t="s">
        <v>52</v>
      </c>
      <c r="AV134" s="10" t="s">
        <v>52</v>
      </c>
      <c r="AW134" s="10" t="s">
        <v>12</v>
      </c>
      <c r="AX134" s="10" t="s">
        <v>45</v>
      </c>
      <c r="AY134" s="118" t="s">
        <v>88</v>
      </c>
    </row>
    <row r="135" spans="1:65" s="11" customFormat="1">
      <c r="A135" s="160"/>
      <c r="B135" s="161"/>
      <c r="C135" s="160"/>
      <c r="D135" s="156" t="s">
        <v>98</v>
      </c>
      <c r="E135" s="162" t="s">
        <v>1</v>
      </c>
      <c r="F135" s="163" t="s">
        <v>112</v>
      </c>
      <c r="G135" s="160"/>
      <c r="H135" s="164">
        <v>130.255</v>
      </c>
      <c r="I135" s="144"/>
      <c r="J135" s="160"/>
      <c r="K135" s="160"/>
      <c r="L135" s="122"/>
      <c r="M135" s="124"/>
      <c r="N135" s="125"/>
      <c r="O135" s="125"/>
      <c r="P135" s="125"/>
      <c r="Q135" s="125"/>
      <c r="R135" s="125"/>
      <c r="S135" s="125"/>
      <c r="T135" s="126"/>
      <c r="AT135" s="123" t="s">
        <v>98</v>
      </c>
      <c r="AU135" s="123" t="s">
        <v>52</v>
      </c>
      <c r="AV135" s="11" t="s">
        <v>96</v>
      </c>
      <c r="AW135" s="11" t="s">
        <v>12</v>
      </c>
      <c r="AX135" s="11" t="s">
        <v>50</v>
      </c>
      <c r="AY135" s="123" t="s">
        <v>88</v>
      </c>
    </row>
    <row r="136" spans="1:65" s="2" customFormat="1" ht="36">
      <c r="A136" s="147"/>
      <c r="B136" s="148"/>
      <c r="C136" s="149" t="s">
        <v>240</v>
      </c>
      <c r="D136" s="149" t="s">
        <v>241</v>
      </c>
      <c r="E136" s="150" t="s">
        <v>242</v>
      </c>
      <c r="F136" s="151" t="s">
        <v>308</v>
      </c>
      <c r="G136" s="152" t="s">
        <v>94</v>
      </c>
      <c r="H136" s="153">
        <v>143.28100000000001</v>
      </c>
      <c r="I136" s="238"/>
      <c r="J136" s="179">
        <f>ROUND(I136*H136,2)</f>
        <v>0</v>
      </c>
      <c r="K136" s="151" t="s">
        <v>95</v>
      </c>
      <c r="L136" s="132"/>
      <c r="M136" s="133" t="s">
        <v>1</v>
      </c>
      <c r="N136" s="134" t="s">
        <v>18</v>
      </c>
      <c r="O136" s="113">
        <v>0</v>
      </c>
      <c r="P136" s="113">
        <f>O136*H136</f>
        <v>0</v>
      </c>
      <c r="Q136" s="113">
        <v>3.3999999999999998E-3</v>
      </c>
      <c r="R136" s="113">
        <f>Q136*H136</f>
        <v>0.48715540000000002</v>
      </c>
      <c r="S136" s="113">
        <v>0</v>
      </c>
      <c r="T136" s="114">
        <f>S136*H136</f>
        <v>0</v>
      </c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R136" s="115" t="s">
        <v>243</v>
      </c>
      <c r="AT136" s="115" t="s">
        <v>241</v>
      </c>
      <c r="AU136" s="115" t="s">
        <v>52</v>
      </c>
      <c r="AY136" s="14" t="s">
        <v>88</v>
      </c>
      <c r="BE136" s="116">
        <f>IF(N136="základní",J136,0)</f>
        <v>0</v>
      </c>
      <c r="BF136" s="116">
        <f>IF(N136="snížená",J136,0)</f>
        <v>0</v>
      </c>
      <c r="BG136" s="116">
        <f>IF(N136="zákl. přenesená",J136,0)</f>
        <v>0</v>
      </c>
      <c r="BH136" s="116">
        <f>IF(N136="sníž. přenesená",J136,0)</f>
        <v>0</v>
      </c>
      <c r="BI136" s="116">
        <f>IF(N136="nulová",J136,0)</f>
        <v>0</v>
      </c>
      <c r="BJ136" s="14" t="s">
        <v>50</v>
      </c>
      <c r="BK136" s="116">
        <f>ROUND(I136*H136,2)</f>
        <v>0</v>
      </c>
      <c r="BL136" s="14" t="s">
        <v>168</v>
      </c>
      <c r="BM136" s="115" t="s">
        <v>244</v>
      </c>
    </row>
    <row r="137" spans="1:65" s="10" customFormat="1">
      <c r="A137" s="154"/>
      <c r="B137" s="155"/>
      <c r="C137" s="154"/>
      <c r="D137" s="156" t="s">
        <v>98</v>
      </c>
      <c r="E137" s="157" t="s">
        <v>1</v>
      </c>
      <c r="F137" s="158" t="s">
        <v>245</v>
      </c>
      <c r="G137" s="154"/>
      <c r="H137" s="159">
        <v>143.28100000000001</v>
      </c>
      <c r="I137" s="143"/>
      <c r="J137" s="154"/>
      <c r="K137" s="154"/>
      <c r="L137" s="117"/>
      <c r="M137" s="119"/>
      <c r="N137" s="120"/>
      <c r="O137" s="120"/>
      <c r="P137" s="120"/>
      <c r="Q137" s="120"/>
      <c r="R137" s="120"/>
      <c r="S137" s="120"/>
      <c r="T137" s="121"/>
      <c r="AT137" s="118" t="s">
        <v>98</v>
      </c>
      <c r="AU137" s="118" t="s">
        <v>52</v>
      </c>
      <c r="AV137" s="10" t="s">
        <v>52</v>
      </c>
      <c r="AW137" s="10" t="s">
        <v>12</v>
      </c>
      <c r="AX137" s="10" t="s">
        <v>50</v>
      </c>
      <c r="AY137" s="118" t="s">
        <v>88</v>
      </c>
    </row>
    <row r="138" spans="1:65" s="2" customFormat="1" ht="48">
      <c r="A138" s="147"/>
      <c r="B138" s="148"/>
      <c r="C138" s="149" t="s">
        <v>243</v>
      </c>
      <c r="D138" s="149" t="s">
        <v>91</v>
      </c>
      <c r="E138" s="150" t="s">
        <v>246</v>
      </c>
      <c r="F138" s="151" t="s">
        <v>247</v>
      </c>
      <c r="G138" s="152" t="s">
        <v>162</v>
      </c>
      <c r="H138" s="153">
        <v>1.1259999999999999</v>
      </c>
      <c r="I138" s="238"/>
      <c r="J138" s="179">
        <f>ROUND(I138*H138,2)</f>
        <v>0</v>
      </c>
      <c r="K138" s="151" t="s">
        <v>95</v>
      </c>
      <c r="L138" s="24"/>
      <c r="M138" s="111" t="s">
        <v>1</v>
      </c>
      <c r="N138" s="112" t="s">
        <v>18</v>
      </c>
      <c r="O138" s="113">
        <v>1.1020000000000001</v>
      </c>
      <c r="P138" s="113">
        <f>O138*H138</f>
        <v>1.2408520000000001</v>
      </c>
      <c r="Q138" s="113">
        <v>0</v>
      </c>
      <c r="R138" s="113">
        <f>Q138*H138</f>
        <v>0</v>
      </c>
      <c r="S138" s="113">
        <v>0</v>
      </c>
      <c r="T138" s="114">
        <f>S138*H138</f>
        <v>0</v>
      </c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R138" s="115" t="s">
        <v>168</v>
      </c>
      <c r="AT138" s="115" t="s">
        <v>91</v>
      </c>
      <c r="AU138" s="115" t="s">
        <v>52</v>
      </c>
      <c r="AY138" s="14" t="s">
        <v>88</v>
      </c>
      <c r="BE138" s="116">
        <f>IF(N138="základní",J138,0)</f>
        <v>0</v>
      </c>
      <c r="BF138" s="116">
        <f>IF(N138="snížená",J138,0)</f>
        <v>0</v>
      </c>
      <c r="BG138" s="116">
        <f>IF(N138="zákl. přenesená",J138,0)</f>
        <v>0</v>
      </c>
      <c r="BH138" s="116">
        <f>IF(N138="sníž. přenesená",J138,0)</f>
        <v>0</v>
      </c>
      <c r="BI138" s="116">
        <f>IF(N138="nulová",J138,0)</f>
        <v>0</v>
      </c>
      <c r="BJ138" s="14" t="s">
        <v>50</v>
      </c>
      <c r="BK138" s="116">
        <f>ROUND(I138*H138,2)</f>
        <v>0</v>
      </c>
      <c r="BL138" s="14" t="s">
        <v>168</v>
      </c>
      <c r="BM138" s="115" t="s">
        <v>248</v>
      </c>
    </row>
    <row r="139" spans="1:65" s="2" customFormat="1" ht="54" customHeight="1">
      <c r="A139" s="147"/>
      <c r="B139" s="148"/>
      <c r="C139" s="149" t="s">
        <v>249</v>
      </c>
      <c r="D139" s="149" t="s">
        <v>91</v>
      </c>
      <c r="E139" s="150" t="s">
        <v>250</v>
      </c>
      <c r="F139" s="151" t="s">
        <v>251</v>
      </c>
      <c r="G139" s="152" t="s">
        <v>162</v>
      </c>
      <c r="H139" s="153">
        <v>1.1259999999999999</v>
      </c>
      <c r="I139" s="238"/>
      <c r="J139" s="179">
        <f>ROUND(I139*H139,2)</f>
        <v>0</v>
      </c>
      <c r="K139" s="151" t="s">
        <v>95</v>
      </c>
      <c r="L139" s="24"/>
      <c r="M139" s="111" t="s">
        <v>1</v>
      </c>
      <c r="N139" s="112" t="s">
        <v>18</v>
      </c>
      <c r="O139" s="113">
        <v>1</v>
      </c>
      <c r="P139" s="113">
        <f>O139*H139</f>
        <v>1.1259999999999999</v>
      </c>
      <c r="Q139" s="113">
        <v>0</v>
      </c>
      <c r="R139" s="113">
        <f>Q139*H139</f>
        <v>0</v>
      </c>
      <c r="S139" s="113">
        <v>0</v>
      </c>
      <c r="T139" s="114">
        <f>S139*H139</f>
        <v>0</v>
      </c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R139" s="115" t="s">
        <v>168</v>
      </c>
      <c r="AT139" s="115" t="s">
        <v>91</v>
      </c>
      <c r="AU139" s="115" t="s">
        <v>52</v>
      </c>
      <c r="AY139" s="14" t="s">
        <v>88</v>
      </c>
      <c r="BE139" s="116">
        <f>IF(N139="základní",J139,0)</f>
        <v>0</v>
      </c>
      <c r="BF139" s="116">
        <f>IF(N139="snížená",J139,0)</f>
        <v>0</v>
      </c>
      <c r="BG139" s="116">
        <f>IF(N139="zákl. přenesená",J139,0)</f>
        <v>0</v>
      </c>
      <c r="BH139" s="116">
        <f>IF(N139="sníž. přenesená",J139,0)</f>
        <v>0</v>
      </c>
      <c r="BI139" s="116">
        <f>IF(N139="nulová",J139,0)</f>
        <v>0</v>
      </c>
      <c r="BJ139" s="14" t="s">
        <v>50</v>
      </c>
      <c r="BK139" s="116">
        <f>ROUND(I139*H139,2)</f>
        <v>0</v>
      </c>
      <c r="BL139" s="14" t="s">
        <v>168</v>
      </c>
      <c r="BM139" s="115" t="s">
        <v>252</v>
      </c>
    </row>
    <row r="140" spans="1:65" s="9" customFormat="1" ht="22.9" customHeight="1">
      <c r="A140" s="165"/>
      <c r="B140" s="166"/>
      <c r="C140" s="165"/>
      <c r="D140" s="167" t="s">
        <v>44</v>
      </c>
      <c r="E140" s="168" t="s">
        <v>253</v>
      </c>
      <c r="F140" s="168" t="s">
        <v>254</v>
      </c>
      <c r="G140" s="165"/>
      <c r="H140" s="165"/>
      <c r="I140" s="145"/>
      <c r="J140" s="180">
        <f>BK140</f>
        <v>0</v>
      </c>
      <c r="K140" s="165"/>
      <c r="L140" s="98"/>
      <c r="M140" s="102"/>
      <c r="N140" s="103"/>
      <c r="O140" s="103"/>
      <c r="P140" s="104">
        <f>SUM(P141:P142)</f>
        <v>0</v>
      </c>
      <c r="Q140" s="103"/>
      <c r="R140" s="104">
        <f>SUM(R141:R142)</f>
        <v>0</v>
      </c>
      <c r="S140" s="103"/>
      <c r="T140" s="105">
        <f>SUM(T141:T142)</f>
        <v>0</v>
      </c>
      <c r="AR140" s="99" t="s">
        <v>52</v>
      </c>
      <c r="AT140" s="106" t="s">
        <v>44</v>
      </c>
      <c r="AU140" s="106" t="s">
        <v>50</v>
      </c>
      <c r="AY140" s="99" t="s">
        <v>88</v>
      </c>
      <c r="BK140" s="107">
        <f>SUM(BK141:BK142)</f>
        <v>0</v>
      </c>
    </row>
    <row r="141" spans="1:65" s="2" customFormat="1" ht="24">
      <c r="A141" s="147"/>
      <c r="B141" s="148"/>
      <c r="C141" s="149" t="s">
        <v>255</v>
      </c>
      <c r="D141" s="149" t="s">
        <v>91</v>
      </c>
      <c r="E141" s="150" t="s">
        <v>256</v>
      </c>
      <c r="F141" s="151" t="s">
        <v>309</v>
      </c>
      <c r="G141" s="152" t="s">
        <v>94</v>
      </c>
      <c r="H141" s="153">
        <v>13.95</v>
      </c>
      <c r="I141" s="238"/>
      <c r="J141" s="179">
        <f>ROUND(I141*H141,2)</f>
        <v>0</v>
      </c>
      <c r="K141" s="151" t="s">
        <v>1</v>
      </c>
      <c r="L141" s="24"/>
      <c r="M141" s="111" t="s">
        <v>1</v>
      </c>
      <c r="N141" s="112" t="s">
        <v>18</v>
      </c>
      <c r="O141" s="113">
        <v>0</v>
      </c>
      <c r="P141" s="113">
        <f>O141*H141</f>
        <v>0</v>
      </c>
      <c r="Q141" s="113">
        <v>0</v>
      </c>
      <c r="R141" s="113">
        <f>Q141*H141</f>
        <v>0</v>
      </c>
      <c r="S141" s="113">
        <v>0</v>
      </c>
      <c r="T141" s="114">
        <f>S141*H141</f>
        <v>0</v>
      </c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R141" s="115" t="s">
        <v>168</v>
      </c>
      <c r="AT141" s="115" t="s">
        <v>91</v>
      </c>
      <c r="AU141" s="115" t="s">
        <v>52</v>
      </c>
      <c r="AY141" s="14" t="s">
        <v>88</v>
      </c>
      <c r="BE141" s="116">
        <f>IF(N141="základní",J141,0)</f>
        <v>0</v>
      </c>
      <c r="BF141" s="116">
        <f>IF(N141="snížená",J141,0)</f>
        <v>0</v>
      </c>
      <c r="BG141" s="116">
        <f>IF(N141="zákl. přenesená",J141,0)</f>
        <v>0</v>
      </c>
      <c r="BH141" s="116">
        <f>IF(N141="sníž. přenesená",J141,0)</f>
        <v>0</v>
      </c>
      <c r="BI141" s="116">
        <f>IF(N141="nulová",J141,0)</f>
        <v>0</v>
      </c>
      <c r="BJ141" s="14" t="s">
        <v>50</v>
      </c>
      <c r="BK141" s="116">
        <f>ROUND(I141*H141,2)</f>
        <v>0</v>
      </c>
      <c r="BL141" s="14" t="s">
        <v>168</v>
      </c>
      <c r="BM141" s="115" t="s">
        <v>257</v>
      </c>
    </row>
    <row r="142" spans="1:65" s="10" customFormat="1">
      <c r="A142" s="154"/>
      <c r="B142" s="155"/>
      <c r="C142" s="154"/>
      <c r="D142" s="156" t="s">
        <v>98</v>
      </c>
      <c r="E142" s="157" t="s">
        <v>1</v>
      </c>
      <c r="F142" s="158" t="s">
        <v>195</v>
      </c>
      <c r="G142" s="154"/>
      <c r="H142" s="159">
        <v>13.95</v>
      </c>
      <c r="I142" s="143"/>
      <c r="J142" s="154"/>
      <c r="K142" s="154"/>
      <c r="L142" s="117"/>
      <c r="M142" s="119"/>
      <c r="N142" s="120"/>
      <c r="O142" s="120"/>
      <c r="P142" s="120"/>
      <c r="Q142" s="120"/>
      <c r="R142" s="120"/>
      <c r="S142" s="120"/>
      <c r="T142" s="121"/>
      <c r="AT142" s="118" t="s">
        <v>98</v>
      </c>
      <c r="AU142" s="118" t="s">
        <v>52</v>
      </c>
      <c r="AV142" s="10" t="s">
        <v>52</v>
      </c>
      <c r="AW142" s="10" t="s">
        <v>12</v>
      </c>
      <c r="AX142" s="10" t="s">
        <v>50</v>
      </c>
      <c r="AY142" s="118" t="s">
        <v>88</v>
      </c>
    </row>
    <row r="143" spans="1:65" s="9" customFormat="1" ht="22.9" customHeight="1">
      <c r="A143" s="165"/>
      <c r="B143" s="166"/>
      <c r="C143" s="165"/>
      <c r="D143" s="167" t="s">
        <v>44</v>
      </c>
      <c r="E143" s="168" t="s">
        <v>258</v>
      </c>
      <c r="F143" s="168" t="s">
        <v>259</v>
      </c>
      <c r="G143" s="165"/>
      <c r="H143" s="165"/>
      <c r="I143" s="145"/>
      <c r="J143" s="180">
        <f>BK143</f>
        <v>0</v>
      </c>
      <c r="K143" s="165"/>
      <c r="L143" s="98"/>
      <c r="M143" s="102"/>
      <c r="N143" s="103"/>
      <c r="O143" s="103"/>
      <c r="P143" s="104">
        <f>SUM(P144:P151)</f>
        <v>47.860454000000004</v>
      </c>
      <c r="Q143" s="103"/>
      <c r="R143" s="104">
        <f>SUM(R144:R151)</f>
        <v>0.26077420000000001</v>
      </c>
      <c r="S143" s="103"/>
      <c r="T143" s="105">
        <f>SUM(T144:T151)</f>
        <v>4.1279910000000003E-2</v>
      </c>
      <c r="AR143" s="99" t="s">
        <v>52</v>
      </c>
      <c r="AT143" s="106" t="s">
        <v>44</v>
      </c>
      <c r="AU143" s="106" t="s">
        <v>50</v>
      </c>
      <c r="AY143" s="99" t="s">
        <v>88</v>
      </c>
      <c r="BK143" s="107">
        <f>SUM(BK144:BK151)</f>
        <v>0</v>
      </c>
    </row>
    <row r="144" spans="1:65" s="2" customFormat="1" ht="21.6" customHeight="1">
      <c r="A144" s="147"/>
      <c r="B144" s="148"/>
      <c r="C144" s="149" t="s">
        <v>260</v>
      </c>
      <c r="D144" s="149" t="s">
        <v>91</v>
      </c>
      <c r="E144" s="150" t="s">
        <v>261</v>
      </c>
      <c r="F144" s="151" t="s">
        <v>262</v>
      </c>
      <c r="G144" s="152" t="s">
        <v>94</v>
      </c>
      <c r="H144" s="153">
        <v>133.161</v>
      </c>
      <c r="I144" s="238"/>
      <c r="J144" s="179">
        <f>ROUND(I144*H144,2)</f>
        <v>0</v>
      </c>
      <c r="K144" s="151" t="s">
        <v>95</v>
      </c>
      <c r="L144" s="24"/>
      <c r="M144" s="111" t="s">
        <v>1</v>
      </c>
      <c r="N144" s="112" t="s">
        <v>18</v>
      </c>
      <c r="O144" s="113">
        <v>7.3999999999999996E-2</v>
      </c>
      <c r="P144" s="113">
        <f>O144*H144</f>
        <v>9.8539139999999996</v>
      </c>
      <c r="Q144" s="113">
        <v>1E-3</v>
      </c>
      <c r="R144" s="113">
        <f>Q144*H144</f>
        <v>0.133161</v>
      </c>
      <c r="S144" s="113">
        <v>3.1E-4</v>
      </c>
      <c r="T144" s="114">
        <f>S144*H144</f>
        <v>4.1279910000000003E-2</v>
      </c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R144" s="115" t="s">
        <v>168</v>
      </c>
      <c r="AT144" s="115" t="s">
        <v>91</v>
      </c>
      <c r="AU144" s="115" t="s">
        <v>52</v>
      </c>
      <c r="AY144" s="14" t="s">
        <v>88</v>
      </c>
      <c r="BE144" s="116">
        <f>IF(N144="základní",J144,0)</f>
        <v>0</v>
      </c>
      <c r="BF144" s="116">
        <f>IF(N144="snížená",J144,0)</f>
        <v>0</v>
      </c>
      <c r="BG144" s="116">
        <f>IF(N144="zákl. přenesená",J144,0)</f>
        <v>0</v>
      </c>
      <c r="BH144" s="116">
        <f>IF(N144="sníž. přenesená",J144,0)</f>
        <v>0</v>
      </c>
      <c r="BI144" s="116">
        <f>IF(N144="nulová",J144,0)</f>
        <v>0</v>
      </c>
      <c r="BJ144" s="14" t="s">
        <v>50</v>
      </c>
      <c r="BK144" s="116">
        <f>ROUND(I144*H144,2)</f>
        <v>0</v>
      </c>
      <c r="BL144" s="14" t="s">
        <v>168</v>
      </c>
      <c r="BM144" s="115" t="s">
        <v>263</v>
      </c>
    </row>
    <row r="145" spans="1:65" s="10" customFormat="1">
      <c r="A145" s="154"/>
      <c r="B145" s="155"/>
      <c r="C145" s="154"/>
      <c r="D145" s="156" t="s">
        <v>98</v>
      </c>
      <c r="E145" s="157" t="s">
        <v>1</v>
      </c>
      <c r="F145" s="158" t="s">
        <v>264</v>
      </c>
      <c r="G145" s="154"/>
      <c r="H145" s="159">
        <v>133.161</v>
      </c>
      <c r="I145" s="143"/>
      <c r="J145" s="154"/>
      <c r="K145" s="154"/>
      <c r="L145" s="117"/>
      <c r="M145" s="119"/>
      <c r="N145" s="120"/>
      <c r="O145" s="120"/>
      <c r="P145" s="120"/>
      <c r="Q145" s="120"/>
      <c r="R145" s="120"/>
      <c r="S145" s="120"/>
      <c r="T145" s="121"/>
      <c r="AT145" s="118" t="s">
        <v>98</v>
      </c>
      <c r="AU145" s="118" t="s">
        <v>52</v>
      </c>
      <c r="AV145" s="10" t="s">
        <v>52</v>
      </c>
      <c r="AW145" s="10" t="s">
        <v>12</v>
      </c>
      <c r="AX145" s="10" t="s">
        <v>50</v>
      </c>
      <c r="AY145" s="118" t="s">
        <v>88</v>
      </c>
    </row>
    <row r="146" spans="1:65" s="2" customFormat="1" ht="24">
      <c r="A146" s="147"/>
      <c r="B146" s="148"/>
      <c r="C146" s="149" t="s">
        <v>265</v>
      </c>
      <c r="D146" s="149" t="s">
        <v>91</v>
      </c>
      <c r="E146" s="150" t="s">
        <v>266</v>
      </c>
      <c r="F146" s="151" t="s">
        <v>267</v>
      </c>
      <c r="G146" s="152" t="s">
        <v>94</v>
      </c>
      <c r="H146" s="153">
        <v>277.42</v>
      </c>
      <c r="I146" s="238"/>
      <c r="J146" s="179">
        <f>ROUND(I146*H146,2)</f>
        <v>0</v>
      </c>
      <c r="K146" s="151" t="s">
        <v>95</v>
      </c>
      <c r="L146" s="24"/>
      <c r="M146" s="111" t="s">
        <v>1</v>
      </c>
      <c r="N146" s="112" t="s">
        <v>18</v>
      </c>
      <c r="O146" s="113">
        <v>3.3000000000000002E-2</v>
      </c>
      <c r="P146" s="113">
        <f>O146*H146</f>
        <v>9.1548600000000011</v>
      </c>
      <c r="Q146" s="113">
        <v>2.0000000000000001E-4</v>
      </c>
      <c r="R146" s="113">
        <f>Q146*H146</f>
        <v>5.5484000000000006E-2</v>
      </c>
      <c r="S146" s="113">
        <v>0</v>
      </c>
      <c r="T146" s="114">
        <f>S146*H146</f>
        <v>0</v>
      </c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R146" s="115" t="s">
        <v>168</v>
      </c>
      <c r="AT146" s="115" t="s">
        <v>91</v>
      </c>
      <c r="AU146" s="115" t="s">
        <v>52</v>
      </c>
      <c r="AY146" s="14" t="s">
        <v>88</v>
      </c>
      <c r="BE146" s="116">
        <f>IF(N146="základní",J146,0)</f>
        <v>0</v>
      </c>
      <c r="BF146" s="116">
        <f>IF(N146="snížená",J146,0)</f>
        <v>0</v>
      </c>
      <c r="BG146" s="116">
        <f>IF(N146="zákl. přenesená",J146,0)</f>
        <v>0</v>
      </c>
      <c r="BH146" s="116">
        <f>IF(N146="sníž. přenesená",J146,0)</f>
        <v>0</v>
      </c>
      <c r="BI146" s="116">
        <f>IF(N146="nulová",J146,0)</f>
        <v>0</v>
      </c>
      <c r="BJ146" s="14" t="s">
        <v>50</v>
      </c>
      <c r="BK146" s="116">
        <f>ROUND(I146*H146,2)</f>
        <v>0</v>
      </c>
      <c r="BL146" s="14" t="s">
        <v>168</v>
      </c>
      <c r="BM146" s="115" t="s">
        <v>268</v>
      </c>
    </row>
    <row r="147" spans="1:65" s="10" customFormat="1">
      <c r="A147" s="154"/>
      <c r="B147" s="155"/>
      <c r="C147" s="154"/>
      <c r="D147" s="156" t="s">
        <v>98</v>
      </c>
      <c r="E147" s="157" t="s">
        <v>1</v>
      </c>
      <c r="F147" s="158" t="s">
        <v>269</v>
      </c>
      <c r="G147" s="154"/>
      <c r="H147" s="159">
        <v>119.211</v>
      </c>
      <c r="I147" s="143"/>
      <c r="J147" s="154"/>
      <c r="K147" s="154"/>
      <c r="L147" s="117"/>
      <c r="M147" s="119"/>
      <c r="N147" s="120"/>
      <c r="O147" s="120"/>
      <c r="P147" s="120"/>
      <c r="Q147" s="120"/>
      <c r="R147" s="120"/>
      <c r="S147" s="120"/>
      <c r="T147" s="121"/>
      <c r="AT147" s="118" t="s">
        <v>98</v>
      </c>
      <c r="AU147" s="118" t="s">
        <v>52</v>
      </c>
      <c r="AV147" s="10" t="s">
        <v>52</v>
      </c>
      <c r="AW147" s="10" t="s">
        <v>12</v>
      </c>
      <c r="AX147" s="10" t="s">
        <v>45</v>
      </c>
      <c r="AY147" s="118" t="s">
        <v>88</v>
      </c>
    </row>
    <row r="148" spans="1:65" s="10" customFormat="1">
      <c r="A148" s="154"/>
      <c r="B148" s="155"/>
      <c r="C148" s="154"/>
      <c r="D148" s="156" t="s">
        <v>98</v>
      </c>
      <c r="E148" s="157" t="s">
        <v>1</v>
      </c>
      <c r="F148" s="158" t="s">
        <v>270</v>
      </c>
      <c r="G148" s="154"/>
      <c r="H148" s="159">
        <v>22.129000000000001</v>
      </c>
      <c r="I148" s="143"/>
      <c r="J148" s="154"/>
      <c r="K148" s="154"/>
      <c r="L148" s="117"/>
      <c r="M148" s="119"/>
      <c r="N148" s="120"/>
      <c r="O148" s="120"/>
      <c r="P148" s="120"/>
      <c r="Q148" s="120"/>
      <c r="R148" s="120"/>
      <c r="S148" s="120"/>
      <c r="T148" s="121"/>
      <c r="AT148" s="118" t="s">
        <v>98</v>
      </c>
      <c r="AU148" s="118" t="s">
        <v>52</v>
      </c>
      <c r="AV148" s="10" t="s">
        <v>52</v>
      </c>
      <c r="AW148" s="10" t="s">
        <v>12</v>
      </c>
      <c r="AX148" s="10" t="s">
        <v>45</v>
      </c>
      <c r="AY148" s="118" t="s">
        <v>88</v>
      </c>
    </row>
    <row r="149" spans="1:65" s="10" customFormat="1">
      <c r="A149" s="154"/>
      <c r="B149" s="155"/>
      <c r="C149" s="154"/>
      <c r="D149" s="156" t="s">
        <v>98</v>
      </c>
      <c r="E149" s="157" t="s">
        <v>1</v>
      </c>
      <c r="F149" s="158" t="s">
        <v>314</v>
      </c>
      <c r="G149" s="154"/>
      <c r="H149" s="159">
        <v>136.08000000000001</v>
      </c>
      <c r="I149" s="143"/>
      <c r="J149" s="154"/>
      <c r="K149" s="154"/>
      <c r="L149" s="117"/>
      <c r="M149" s="119"/>
      <c r="N149" s="120"/>
      <c r="O149" s="120"/>
      <c r="P149" s="120"/>
      <c r="Q149" s="120"/>
      <c r="R149" s="120"/>
      <c r="S149" s="120"/>
      <c r="T149" s="121"/>
      <c r="AT149" s="118" t="s">
        <v>98</v>
      </c>
      <c r="AU149" s="118" t="s">
        <v>52</v>
      </c>
      <c r="AV149" s="10" t="s">
        <v>52</v>
      </c>
      <c r="AW149" s="10" t="s">
        <v>12</v>
      </c>
      <c r="AX149" s="10" t="s">
        <v>45</v>
      </c>
      <c r="AY149" s="118" t="s">
        <v>88</v>
      </c>
    </row>
    <row r="150" spans="1:65" s="11" customFormat="1">
      <c r="A150" s="160"/>
      <c r="B150" s="161"/>
      <c r="C150" s="160"/>
      <c r="D150" s="156" t="s">
        <v>98</v>
      </c>
      <c r="E150" s="162" t="s">
        <v>1</v>
      </c>
      <c r="F150" s="163" t="s">
        <v>112</v>
      </c>
      <c r="G150" s="160"/>
      <c r="H150" s="164">
        <v>266.24</v>
      </c>
      <c r="I150" s="144"/>
      <c r="J150" s="160"/>
      <c r="K150" s="160"/>
      <c r="L150" s="122"/>
      <c r="M150" s="124"/>
      <c r="N150" s="125"/>
      <c r="O150" s="125"/>
      <c r="P150" s="125"/>
      <c r="Q150" s="125"/>
      <c r="R150" s="125"/>
      <c r="S150" s="125"/>
      <c r="T150" s="126"/>
      <c r="AT150" s="123" t="s">
        <v>98</v>
      </c>
      <c r="AU150" s="123" t="s">
        <v>52</v>
      </c>
      <c r="AV150" s="11" t="s">
        <v>96</v>
      </c>
      <c r="AW150" s="11" t="s">
        <v>12</v>
      </c>
      <c r="AX150" s="11" t="s">
        <v>50</v>
      </c>
      <c r="AY150" s="123" t="s">
        <v>88</v>
      </c>
    </row>
    <row r="151" spans="1:65" s="2" customFormat="1" ht="43.15" customHeight="1">
      <c r="A151" s="147"/>
      <c r="B151" s="148"/>
      <c r="C151" s="149" t="s">
        <v>271</v>
      </c>
      <c r="D151" s="149" t="s">
        <v>91</v>
      </c>
      <c r="E151" s="150" t="s">
        <v>272</v>
      </c>
      <c r="F151" s="151" t="s">
        <v>273</v>
      </c>
      <c r="G151" s="152" t="s">
        <v>94</v>
      </c>
      <c r="H151" s="153">
        <v>277.42</v>
      </c>
      <c r="I151" s="238"/>
      <c r="J151" s="179">
        <f>ROUND(I151*H151,2)</f>
        <v>0</v>
      </c>
      <c r="K151" s="151" t="s">
        <v>95</v>
      </c>
      <c r="L151" s="24"/>
      <c r="M151" s="111" t="s">
        <v>1</v>
      </c>
      <c r="N151" s="112" t="s">
        <v>18</v>
      </c>
      <c r="O151" s="113">
        <v>0.104</v>
      </c>
      <c r="P151" s="113">
        <f>O151*H151</f>
        <v>28.851680000000002</v>
      </c>
      <c r="Q151" s="113">
        <v>2.5999999999999998E-4</v>
      </c>
      <c r="R151" s="113">
        <f>Q151*H151</f>
        <v>7.2129200000000004E-2</v>
      </c>
      <c r="S151" s="113">
        <v>0</v>
      </c>
      <c r="T151" s="114">
        <f>S151*H151</f>
        <v>0</v>
      </c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R151" s="115" t="s">
        <v>168</v>
      </c>
      <c r="AT151" s="115" t="s">
        <v>91</v>
      </c>
      <c r="AU151" s="115" t="s">
        <v>52</v>
      </c>
      <c r="AY151" s="14" t="s">
        <v>88</v>
      </c>
      <c r="BE151" s="116">
        <f>IF(N151="základní",J151,0)</f>
        <v>0</v>
      </c>
      <c r="BF151" s="116">
        <f>IF(N151="snížená",J151,0)</f>
        <v>0</v>
      </c>
      <c r="BG151" s="116">
        <f>IF(N151="zákl. přenesená",J151,0)</f>
        <v>0</v>
      </c>
      <c r="BH151" s="116">
        <f>IF(N151="sníž. přenesená",J151,0)</f>
        <v>0</v>
      </c>
      <c r="BI151" s="116">
        <f>IF(N151="nulová",J151,0)</f>
        <v>0</v>
      </c>
      <c r="BJ151" s="14" t="s">
        <v>50</v>
      </c>
      <c r="BK151" s="116">
        <f>ROUND(I151*H151,2)</f>
        <v>0</v>
      </c>
      <c r="BL151" s="14" t="s">
        <v>168</v>
      </c>
      <c r="BM151" s="115" t="s">
        <v>274</v>
      </c>
    </row>
    <row r="152" spans="1:65" s="9" customFormat="1" ht="22.9" customHeight="1">
      <c r="A152" s="165"/>
      <c r="B152" s="166"/>
      <c r="C152" s="165"/>
      <c r="D152" s="167" t="s">
        <v>44</v>
      </c>
      <c r="E152" s="168" t="s">
        <v>275</v>
      </c>
      <c r="F152" s="168" t="s">
        <v>276</v>
      </c>
      <c r="G152" s="165"/>
      <c r="H152" s="165"/>
      <c r="I152" s="145"/>
      <c r="J152" s="180">
        <f>BK152</f>
        <v>0</v>
      </c>
      <c r="K152" s="165"/>
      <c r="L152" s="98"/>
      <c r="M152" s="102"/>
      <c r="N152" s="103"/>
      <c r="O152" s="103"/>
      <c r="P152" s="104">
        <f>SUM(P153:P156)</f>
        <v>0</v>
      </c>
      <c r="Q152" s="103"/>
      <c r="R152" s="104">
        <f>SUM(R153:R156)</f>
        <v>0</v>
      </c>
      <c r="S152" s="103"/>
      <c r="T152" s="105">
        <f>SUM(T153:T156)</f>
        <v>0</v>
      </c>
      <c r="AR152" s="99" t="s">
        <v>52</v>
      </c>
      <c r="AT152" s="106" t="s">
        <v>44</v>
      </c>
      <c r="AU152" s="106" t="s">
        <v>50</v>
      </c>
      <c r="AY152" s="99" t="s">
        <v>88</v>
      </c>
      <c r="BK152" s="107">
        <f>SUM(BK153:BK156)</f>
        <v>0</v>
      </c>
    </row>
    <row r="153" spans="1:65" s="2" customFormat="1" ht="36">
      <c r="A153" s="147"/>
      <c r="B153" s="148"/>
      <c r="C153" s="149" t="s">
        <v>277</v>
      </c>
      <c r="D153" s="149" t="s">
        <v>91</v>
      </c>
      <c r="E153" s="150" t="s">
        <v>278</v>
      </c>
      <c r="F153" s="151" t="s">
        <v>279</v>
      </c>
      <c r="G153" s="152" t="s">
        <v>128</v>
      </c>
      <c r="H153" s="153">
        <v>1</v>
      </c>
      <c r="I153" s="238"/>
      <c r="J153" s="179">
        <f>ROUND(I153*H153,2)</f>
        <v>0</v>
      </c>
      <c r="K153" s="151" t="s">
        <v>1</v>
      </c>
      <c r="L153" s="24"/>
      <c r="M153" s="111" t="s">
        <v>1</v>
      </c>
      <c r="N153" s="112" t="s">
        <v>18</v>
      </c>
      <c r="O153" s="113">
        <v>0</v>
      </c>
      <c r="P153" s="113">
        <f>O153*H153</f>
        <v>0</v>
      </c>
      <c r="Q153" s="113">
        <v>0</v>
      </c>
      <c r="R153" s="113">
        <f>Q153*H153</f>
        <v>0</v>
      </c>
      <c r="S153" s="113">
        <v>0</v>
      </c>
      <c r="T153" s="114">
        <f>S153*H153</f>
        <v>0</v>
      </c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R153" s="115" t="s">
        <v>168</v>
      </c>
      <c r="AT153" s="115" t="s">
        <v>91</v>
      </c>
      <c r="AU153" s="115" t="s">
        <v>52</v>
      </c>
      <c r="AY153" s="14" t="s">
        <v>88</v>
      </c>
      <c r="BE153" s="116">
        <f>IF(N153="základní",J153,0)</f>
        <v>0</v>
      </c>
      <c r="BF153" s="116">
        <f>IF(N153="snížená",J153,0)</f>
        <v>0</v>
      </c>
      <c r="BG153" s="116">
        <f>IF(N153="zákl. přenesená",J153,0)</f>
        <v>0</v>
      </c>
      <c r="BH153" s="116">
        <f>IF(N153="sníž. přenesená",J153,0)</f>
        <v>0</v>
      </c>
      <c r="BI153" s="116">
        <f>IF(N153="nulová",J153,0)</f>
        <v>0</v>
      </c>
      <c r="BJ153" s="14" t="s">
        <v>50</v>
      </c>
      <c r="BK153" s="116">
        <f>ROUND(I153*H153,2)</f>
        <v>0</v>
      </c>
      <c r="BL153" s="14" t="s">
        <v>168</v>
      </c>
      <c r="BM153" s="115" t="s">
        <v>280</v>
      </c>
    </row>
    <row r="154" spans="1:65" s="2" customFormat="1" ht="36">
      <c r="A154" s="147"/>
      <c r="B154" s="148"/>
      <c r="C154" s="149" t="s">
        <v>281</v>
      </c>
      <c r="D154" s="149" t="s">
        <v>91</v>
      </c>
      <c r="E154" s="150" t="s">
        <v>282</v>
      </c>
      <c r="F154" s="151" t="s">
        <v>283</v>
      </c>
      <c r="G154" s="152" t="s">
        <v>128</v>
      </c>
      <c r="H154" s="153">
        <v>1</v>
      </c>
      <c r="I154" s="238"/>
      <c r="J154" s="179">
        <f>ROUND(I154*H154,2)</f>
        <v>0</v>
      </c>
      <c r="K154" s="151" t="s">
        <v>1</v>
      </c>
      <c r="L154" s="24"/>
      <c r="M154" s="111" t="s">
        <v>1</v>
      </c>
      <c r="N154" s="112" t="s">
        <v>18</v>
      </c>
      <c r="O154" s="113">
        <v>0</v>
      </c>
      <c r="P154" s="113">
        <f>O154*H154</f>
        <v>0</v>
      </c>
      <c r="Q154" s="113">
        <v>0</v>
      </c>
      <c r="R154" s="113">
        <f>Q154*H154</f>
        <v>0</v>
      </c>
      <c r="S154" s="113">
        <v>0</v>
      </c>
      <c r="T154" s="114">
        <f>S154*H154</f>
        <v>0</v>
      </c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R154" s="115" t="s">
        <v>168</v>
      </c>
      <c r="AT154" s="115" t="s">
        <v>91</v>
      </c>
      <c r="AU154" s="115" t="s">
        <v>52</v>
      </c>
      <c r="AY154" s="14" t="s">
        <v>88</v>
      </c>
      <c r="BE154" s="116">
        <f>IF(N154="základní",J154,0)</f>
        <v>0</v>
      </c>
      <c r="BF154" s="116">
        <f>IF(N154="snížená",J154,0)</f>
        <v>0</v>
      </c>
      <c r="BG154" s="116">
        <f>IF(N154="zákl. přenesená",J154,0)</f>
        <v>0</v>
      </c>
      <c r="BH154" s="116">
        <f>IF(N154="sníž. přenesená",J154,0)</f>
        <v>0</v>
      </c>
      <c r="BI154" s="116">
        <f>IF(N154="nulová",J154,0)</f>
        <v>0</v>
      </c>
      <c r="BJ154" s="14" t="s">
        <v>50</v>
      </c>
      <c r="BK154" s="116">
        <f>ROUND(I154*H154,2)</f>
        <v>0</v>
      </c>
      <c r="BL154" s="14" t="s">
        <v>168</v>
      </c>
      <c r="BM154" s="115" t="s">
        <v>284</v>
      </c>
    </row>
    <row r="155" spans="1:65" s="2" customFormat="1" ht="60">
      <c r="A155" s="147"/>
      <c r="B155" s="148"/>
      <c r="C155" s="149" t="s">
        <v>285</v>
      </c>
      <c r="D155" s="149" t="s">
        <v>91</v>
      </c>
      <c r="E155" s="150" t="s">
        <v>286</v>
      </c>
      <c r="F155" s="151" t="s">
        <v>287</v>
      </c>
      <c r="G155" s="152" t="s">
        <v>128</v>
      </c>
      <c r="H155" s="153">
        <v>1</v>
      </c>
      <c r="I155" s="238"/>
      <c r="J155" s="179">
        <f>ROUND(I155*H155,2)</f>
        <v>0</v>
      </c>
      <c r="K155" s="151" t="s">
        <v>1</v>
      </c>
      <c r="L155" s="24"/>
      <c r="M155" s="111" t="s">
        <v>1</v>
      </c>
      <c r="N155" s="112" t="s">
        <v>18</v>
      </c>
      <c r="O155" s="113">
        <v>0</v>
      </c>
      <c r="P155" s="113">
        <f>O155*H155</f>
        <v>0</v>
      </c>
      <c r="Q155" s="113">
        <v>0</v>
      </c>
      <c r="R155" s="113">
        <f>Q155*H155</f>
        <v>0</v>
      </c>
      <c r="S155" s="113">
        <v>0</v>
      </c>
      <c r="T155" s="114">
        <f>S155*H155</f>
        <v>0</v>
      </c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R155" s="115" t="s">
        <v>168</v>
      </c>
      <c r="AT155" s="115" t="s">
        <v>91</v>
      </c>
      <c r="AU155" s="115" t="s">
        <v>52</v>
      </c>
      <c r="AY155" s="14" t="s">
        <v>88</v>
      </c>
      <c r="BE155" s="116">
        <f>IF(N155="základní",J155,0)</f>
        <v>0</v>
      </c>
      <c r="BF155" s="116">
        <f>IF(N155="snížená",J155,0)</f>
        <v>0</v>
      </c>
      <c r="BG155" s="116">
        <f>IF(N155="zákl. přenesená",J155,0)</f>
        <v>0</v>
      </c>
      <c r="BH155" s="116">
        <f>IF(N155="sníž. přenesená",J155,0)</f>
        <v>0</v>
      </c>
      <c r="BI155" s="116">
        <f>IF(N155="nulová",J155,0)</f>
        <v>0</v>
      </c>
      <c r="BJ155" s="14" t="s">
        <v>50</v>
      </c>
      <c r="BK155" s="116">
        <f>ROUND(I155*H155,2)</f>
        <v>0</v>
      </c>
      <c r="BL155" s="14" t="s">
        <v>168</v>
      </c>
      <c r="BM155" s="115" t="s">
        <v>288</v>
      </c>
    </row>
    <row r="156" spans="1:65" s="2" customFormat="1" ht="36">
      <c r="A156" s="147"/>
      <c r="B156" s="148"/>
      <c r="C156" s="149" t="s">
        <v>289</v>
      </c>
      <c r="D156" s="149" t="s">
        <v>91</v>
      </c>
      <c r="E156" s="150" t="s">
        <v>290</v>
      </c>
      <c r="F156" s="151" t="s">
        <v>291</v>
      </c>
      <c r="G156" s="152" t="s">
        <v>128</v>
      </c>
      <c r="H156" s="153">
        <v>2</v>
      </c>
      <c r="I156" s="238"/>
      <c r="J156" s="179">
        <f>ROUND(I156*H156,2)</f>
        <v>0</v>
      </c>
      <c r="K156" s="151" t="s">
        <v>1</v>
      </c>
      <c r="L156" s="24"/>
      <c r="M156" s="111" t="s">
        <v>1</v>
      </c>
      <c r="N156" s="112" t="s">
        <v>18</v>
      </c>
      <c r="O156" s="113">
        <v>0</v>
      </c>
      <c r="P156" s="113">
        <f>O156*H156</f>
        <v>0</v>
      </c>
      <c r="Q156" s="113">
        <v>0</v>
      </c>
      <c r="R156" s="113">
        <f>Q156*H156</f>
        <v>0</v>
      </c>
      <c r="S156" s="113">
        <v>0</v>
      </c>
      <c r="T156" s="114">
        <f>S156*H156</f>
        <v>0</v>
      </c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R156" s="115" t="s">
        <v>168</v>
      </c>
      <c r="AT156" s="115" t="s">
        <v>91</v>
      </c>
      <c r="AU156" s="115" t="s">
        <v>52</v>
      </c>
      <c r="AY156" s="14" t="s">
        <v>88</v>
      </c>
      <c r="BE156" s="116">
        <f>IF(N156="základní",J156,0)</f>
        <v>0</v>
      </c>
      <c r="BF156" s="116">
        <f>IF(N156="snížená",J156,0)</f>
        <v>0</v>
      </c>
      <c r="BG156" s="116">
        <f>IF(N156="zákl. přenesená",J156,0)</f>
        <v>0</v>
      </c>
      <c r="BH156" s="116">
        <f>IF(N156="sníž. přenesená",J156,0)</f>
        <v>0</v>
      </c>
      <c r="BI156" s="116">
        <f>IF(N156="nulová",J156,0)</f>
        <v>0</v>
      </c>
      <c r="BJ156" s="14" t="s">
        <v>50</v>
      </c>
      <c r="BK156" s="116">
        <f>ROUND(I156*H156,2)</f>
        <v>0</v>
      </c>
      <c r="BL156" s="14" t="s">
        <v>168</v>
      </c>
      <c r="BM156" s="115" t="s">
        <v>292</v>
      </c>
    </row>
    <row r="157" spans="1:65" s="9" customFormat="1" ht="25.9" customHeight="1">
      <c r="A157" s="165"/>
      <c r="B157" s="166"/>
      <c r="C157" s="165"/>
      <c r="D157" s="167" t="s">
        <v>44</v>
      </c>
      <c r="E157" s="172" t="s">
        <v>293</v>
      </c>
      <c r="F157" s="172" t="s">
        <v>294</v>
      </c>
      <c r="G157" s="165"/>
      <c r="H157" s="165"/>
      <c r="I157" s="145"/>
      <c r="J157" s="181">
        <f>SUM(J158:J161)</f>
        <v>0</v>
      </c>
      <c r="K157" s="165"/>
      <c r="L157" s="98"/>
      <c r="M157" s="102"/>
      <c r="N157" s="103"/>
      <c r="O157" s="103"/>
      <c r="P157" s="104">
        <f>P158</f>
        <v>0</v>
      </c>
      <c r="Q157" s="103"/>
      <c r="R157" s="104">
        <f>R158</f>
        <v>0</v>
      </c>
      <c r="S157" s="103"/>
      <c r="T157" s="105">
        <f>T158</f>
        <v>0</v>
      </c>
      <c r="AR157" s="99" t="s">
        <v>118</v>
      </c>
      <c r="AT157" s="106" t="s">
        <v>44</v>
      </c>
      <c r="AU157" s="106" t="s">
        <v>45</v>
      </c>
      <c r="AY157" s="99" t="s">
        <v>88</v>
      </c>
      <c r="BK157" s="107">
        <f>BK158</f>
        <v>0</v>
      </c>
    </row>
    <row r="158" spans="1:65" s="2" customFormat="1" ht="14.45" customHeight="1">
      <c r="A158" s="147"/>
      <c r="B158" s="148"/>
      <c r="C158" s="149" t="s">
        <v>295</v>
      </c>
      <c r="D158" s="149" t="s">
        <v>91</v>
      </c>
      <c r="E158" s="150" t="s">
        <v>296</v>
      </c>
      <c r="F158" s="151" t="s">
        <v>297</v>
      </c>
      <c r="G158" s="152" t="s">
        <v>128</v>
      </c>
      <c r="H158" s="153">
        <v>1</v>
      </c>
      <c r="I158" s="238"/>
      <c r="J158" s="179">
        <f>ROUND(I158*H158,2)</f>
        <v>0</v>
      </c>
      <c r="K158" s="151" t="s">
        <v>1</v>
      </c>
      <c r="L158" s="24"/>
      <c r="M158" s="135" t="s">
        <v>1</v>
      </c>
      <c r="N158" s="136" t="s">
        <v>18</v>
      </c>
      <c r="O158" s="137">
        <v>0</v>
      </c>
      <c r="P158" s="137">
        <f>O158*H158</f>
        <v>0</v>
      </c>
      <c r="Q158" s="137">
        <v>0</v>
      </c>
      <c r="R158" s="137">
        <f>Q158*H158</f>
        <v>0</v>
      </c>
      <c r="S158" s="137">
        <v>0</v>
      </c>
      <c r="T158" s="138">
        <f>S158*H158</f>
        <v>0</v>
      </c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R158" s="115" t="s">
        <v>96</v>
      </c>
      <c r="AT158" s="115" t="s">
        <v>91</v>
      </c>
      <c r="AU158" s="115" t="s">
        <v>50</v>
      </c>
      <c r="AY158" s="14" t="s">
        <v>88</v>
      </c>
      <c r="BE158" s="116">
        <f>IF(N158="základní",J158,0)</f>
        <v>0</v>
      </c>
      <c r="BF158" s="116">
        <f>IF(N158="snížená",J158,0)</f>
        <v>0</v>
      </c>
      <c r="BG158" s="116">
        <f>IF(N158="zákl. přenesená",J158,0)</f>
        <v>0</v>
      </c>
      <c r="BH158" s="116">
        <f>IF(N158="sníž. přenesená",J158,0)</f>
        <v>0</v>
      </c>
      <c r="BI158" s="116">
        <f>IF(N158="nulová",J158,0)</f>
        <v>0</v>
      </c>
      <c r="BJ158" s="14" t="s">
        <v>50</v>
      </c>
      <c r="BK158" s="116">
        <f>ROUND(I158*H158,2)</f>
        <v>0</v>
      </c>
      <c r="BL158" s="14" t="s">
        <v>96</v>
      </c>
      <c r="BM158" s="115" t="s">
        <v>298</v>
      </c>
    </row>
    <row r="159" spans="1:65" s="2" customFormat="1" ht="14.45" customHeight="1">
      <c r="A159" s="147"/>
      <c r="B159" s="148"/>
      <c r="C159" s="149">
        <v>43</v>
      </c>
      <c r="D159" s="220" t="s">
        <v>91</v>
      </c>
      <c r="E159" s="221" t="s">
        <v>702</v>
      </c>
      <c r="F159" s="222" t="s">
        <v>699</v>
      </c>
      <c r="G159" s="223" t="s">
        <v>154</v>
      </c>
      <c r="H159" s="224">
        <v>20</v>
      </c>
      <c r="I159" s="238"/>
      <c r="J159" s="110">
        <f>ROUND(I159*H159,2)</f>
        <v>0</v>
      </c>
      <c r="K159" s="151"/>
      <c r="L159" s="24"/>
      <c r="M159" s="142"/>
      <c r="N159" s="112"/>
      <c r="O159" s="113"/>
      <c r="P159" s="113"/>
      <c r="Q159" s="113"/>
      <c r="R159" s="113"/>
      <c r="S159" s="113"/>
      <c r="T159" s="113"/>
      <c r="U159" s="185"/>
      <c r="V159" s="185"/>
      <c r="W159" s="185"/>
      <c r="X159" s="185"/>
      <c r="Y159" s="185"/>
      <c r="Z159" s="185"/>
      <c r="AA159" s="185"/>
      <c r="AB159" s="185"/>
      <c r="AC159" s="185"/>
      <c r="AD159" s="185"/>
      <c r="AE159" s="185"/>
      <c r="AR159" s="115"/>
      <c r="AT159" s="115"/>
      <c r="AU159" s="115"/>
      <c r="AY159" s="14"/>
      <c r="BE159" s="116"/>
      <c r="BF159" s="116"/>
      <c r="BG159" s="116"/>
      <c r="BH159" s="116"/>
      <c r="BI159" s="116"/>
      <c r="BJ159" s="14"/>
      <c r="BK159" s="116"/>
      <c r="BL159" s="14"/>
      <c r="BM159" s="115"/>
    </row>
    <row r="160" spans="1:65" s="2" customFormat="1" ht="24">
      <c r="A160" s="147"/>
      <c r="B160" s="148"/>
      <c r="C160" s="149">
        <v>44</v>
      </c>
      <c r="D160" s="220" t="s">
        <v>91</v>
      </c>
      <c r="E160" s="221" t="s">
        <v>698</v>
      </c>
      <c r="F160" s="222" t="s">
        <v>701</v>
      </c>
      <c r="G160" s="223" t="s">
        <v>154</v>
      </c>
      <c r="H160" s="224">
        <v>10</v>
      </c>
      <c r="I160" s="238"/>
      <c r="J160" s="110">
        <f>ROUND(I160*H160,2)</f>
        <v>0</v>
      </c>
      <c r="K160" s="151"/>
      <c r="L160" s="24"/>
      <c r="M160" s="142"/>
      <c r="N160" s="112"/>
      <c r="O160" s="113"/>
      <c r="P160" s="113"/>
      <c r="Q160" s="113"/>
      <c r="R160" s="113"/>
      <c r="S160" s="113"/>
      <c r="T160" s="113"/>
      <c r="U160" s="185"/>
      <c r="V160" s="185"/>
      <c r="W160" s="185"/>
      <c r="X160" s="185"/>
      <c r="Y160" s="185"/>
      <c r="Z160" s="185"/>
      <c r="AA160" s="185"/>
      <c r="AB160" s="185"/>
      <c r="AC160" s="185"/>
      <c r="AD160" s="185"/>
      <c r="AE160" s="185"/>
      <c r="AR160" s="115"/>
      <c r="AT160" s="115"/>
      <c r="AU160" s="115"/>
      <c r="AY160" s="14"/>
      <c r="BE160" s="116"/>
      <c r="BF160" s="116"/>
      <c r="BG160" s="116"/>
      <c r="BH160" s="116"/>
      <c r="BI160" s="116"/>
      <c r="BJ160" s="14"/>
      <c r="BK160" s="116"/>
      <c r="BL160" s="14"/>
      <c r="BM160" s="115"/>
    </row>
    <row r="161" spans="1:65" s="2" customFormat="1" ht="12">
      <c r="A161" s="147"/>
      <c r="B161" s="148"/>
      <c r="C161" s="149">
        <v>45</v>
      </c>
      <c r="D161" s="149" t="s">
        <v>91</v>
      </c>
      <c r="E161" s="150" t="s">
        <v>700</v>
      </c>
      <c r="F161" s="151" t="s">
        <v>300</v>
      </c>
      <c r="G161" s="152" t="s">
        <v>299</v>
      </c>
      <c r="H161" s="153">
        <v>64</v>
      </c>
      <c r="I161" s="238"/>
      <c r="J161" s="179">
        <f>ROUND(I161*H161,2)</f>
        <v>0</v>
      </c>
      <c r="K161" s="151" t="s">
        <v>1</v>
      </c>
      <c r="L161" s="24"/>
      <c r="M161" s="142"/>
      <c r="N161" s="112"/>
      <c r="O161" s="113"/>
      <c r="P161" s="113"/>
      <c r="Q161" s="113"/>
      <c r="R161" s="113"/>
      <c r="S161" s="113"/>
      <c r="T161" s="113"/>
      <c r="U161" s="141"/>
      <c r="V161" s="141"/>
      <c r="W161" s="141"/>
      <c r="X161" s="141"/>
      <c r="Y161" s="141"/>
      <c r="Z161" s="141"/>
      <c r="AA161" s="141"/>
      <c r="AB161" s="141"/>
      <c r="AC161" s="141"/>
      <c r="AD161" s="141"/>
      <c r="AE161" s="141"/>
      <c r="AR161" s="115"/>
      <c r="AT161" s="115"/>
      <c r="AU161" s="115"/>
      <c r="AY161" s="14"/>
      <c r="BE161" s="116"/>
      <c r="BF161" s="116"/>
      <c r="BG161" s="116"/>
      <c r="BH161" s="116"/>
      <c r="BI161" s="116"/>
      <c r="BJ161" s="14"/>
      <c r="BK161" s="116">
        <f>ROUND(I161*H161,2)</f>
        <v>0</v>
      </c>
      <c r="BL161" s="14"/>
      <c r="BM161" s="115"/>
    </row>
    <row r="162" spans="1:65" s="2" customFormat="1" ht="22.5">
      <c r="A162" s="147"/>
      <c r="B162" s="148"/>
      <c r="C162" s="173"/>
      <c r="D162" s="173"/>
      <c r="E162" s="174"/>
      <c r="F162" s="158" t="s">
        <v>301</v>
      </c>
      <c r="G162" s="175"/>
      <c r="H162" s="176"/>
      <c r="I162" s="182"/>
      <c r="J162" s="182"/>
      <c r="K162" s="183"/>
      <c r="L162" s="24"/>
      <c r="M162" s="142"/>
      <c r="N162" s="112"/>
      <c r="O162" s="113"/>
      <c r="P162" s="113"/>
      <c r="Q162" s="113"/>
      <c r="R162" s="113"/>
      <c r="S162" s="113"/>
      <c r="T162" s="113"/>
      <c r="U162" s="141"/>
      <c r="V162" s="141"/>
      <c r="W162" s="141"/>
      <c r="X162" s="141"/>
      <c r="Y162" s="141"/>
      <c r="Z162" s="141"/>
      <c r="AA162" s="141"/>
      <c r="AB162" s="141"/>
      <c r="AC162" s="141"/>
      <c r="AD162" s="141"/>
      <c r="AE162" s="141"/>
      <c r="AR162" s="115"/>
      <c r="AT162" s="115"/>
      <c r="AU162" s="115"/>
      <c r="AY162" s="14"/>
      <c r="BE162" s="116"/>
      <c r="BF162" s="116"/>
      <c r="BG162" s="116"/>
      <c r="BH162" s="116"/>
      <c r="BI162" s="116"/>
      <c r="BJ162" s="14"/>
      <c r="BK162" s="116"/>
      <c r="BL162" s="14"/>
      <c r="BM162" s="115"/>
    </row>
    <row r="163" spans="1:65" s="2" customFormat="1" ht="12">
      <c r="A163" s="147"/>
      <c r="B163" s="148"/>
      <c r="C163" s="173"/>
      <c r="D163" s="173"/>
      <c r="E163" s="174"/>
      <c r="F163" s="158" t="s">
        <v>306</v>
      </c>
      <c r="G163" s="175"/>
      <c r="H163" s="176"/>
      <c r="I163" s="182"/>
      <c r="J163" s="182"/>
      <c r="K163" s="183"/>
      <c r="L163" s="24"/>
      <c r="M163" s="142"/>
      <c r="N163" s="112"/>
      <c r="O163" s="113"/>
      <c r="P163" s="113"/>
      <c r="Q163" s="113"/>
      <c r="R163" s="113"/>
      <c r="S163" s="113"/>
      <c r="T163" s="113"/>
      <c r="U163" s="141"/>
      <c r="V163" s="141"/>
      <c r="W163" s="141"/>
      <c r="X163" s="141"/>
      <c r="Y163" s="141"/>
      <c r="Z163" s="141"/>
      <c r="AA163" s="141"/>
      <c r="AB163" s="141"/>
      <c r="AC163" s="141"/>
      <c r="AD163" s="141"/>
      <c r="AE163" s="141"/>
      <c r="AR163" s="115"/>
      <c r="AT163" s="115"/>
      <c r="AU163" s="115"/>
      <c r="AY163" s="14"/>
      <c r="BE163" s="116"/>
      <c r="BF163" s="116"/>
      <c r="BG163" s="116"/>
      <c r="BH163" s="116"/>
      <c r="BI163" s="116"/>
      <c r="BJ163" s="14"/>
      <c r="BK163" s="116"/>
      <c r="BL163" s="14"/>
      <c r="BM163" s="115"/>
    </row>
    <row r="164" spans="1:65" s="2" customFormat="1" ht="12">
      <c r="A164" s="147"/>
      <c r="B164" s="148"/>
      <c r="C164" s="173"/>
      <c r="D164" s="173"/>
      <c r="E164" s="174"/>
      <c r="F164" s="158" t="s">
        <v>307</v>
      </c>
      <c r="G164" s="175"/>
      <c r="H164" s="176"/>
      <c r="I164" s="182"/>
      <c r="J164" s="182"/>
      <c r="K164" s="183"/>
      <c r="L164" s="24"/>
      <c r="M164" s="142"/>
      <c r="N164" s="112"/>
      <c r="O164" s="113"/>
      <c r="P164" s="113"/>
      <c r="Q164" s="113"/>
      <c r="R164" s="113"/>
      <c r="S164" s="113"/>
      <c r="T164" s="113"/>
      <c r="U164" s="141"/>
      <c r="V164" s="141"/>
      <c r="W164" s="141"/>
      <c r="X164" s="141"/>
      <c r="Y164" s="141"/>
      <c r="Z164" s="141"/>
      <c r="AA164" s="141"/>
      <c r="AB164" s="141"/>
      <c r="AC164" s="141"/>
      <c r="AD164" s="141"/>
      <c r="AE164" s="141"/>
      <c r="AR164" s="115"/>
      <c r="AT164" s="115"/>
      <c r="AU164" s="115"/>
      <c r="AY164" s="14"/>
      <c r="BE164" s="116"/>
      <c r="BF164" s="116"/>
      <c r="BG164" s="116"/>
      <c r="BH164" s="116"/>
      <c r="BI164" s="116"/>
      <c r="BJ164" s="14"/>
      <c r="BK164" s="116"/>
      <c r="BL164" s="14"/>
      <c r="BM164" s="115"/>
    </row>
    <row r="165" spans="1:65" s="2" customFormat="1" ht="6.95" customHeight="1">
      <c r="A165" s="147"/>
      <c r="B165" s="177"/>
      <c r="C165" s="178"/>
      <c r="D165" s="178"/>
      <c r="E165" s="178"/>
      <c r="F165" s="178"/>
      <c r="G165" s="178"/>
      <c r="H165" s="178"/>
      <c r="I165" s="184"/>
      <c r="J165" s="178"/>
      <c r="K165" s="178"/>
      <c r="L165" s="24"/>
      <c r="M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</row>
  </sheetData>
  <sheetProtection algorithmName="SHA-512" hashValue="5z019rtPvhwrhiG854fmdXZTkTtoGrV6E00gIoV0lLNn4iLL4lw9OfHI4uzbfqgwmWcKjRAijWu0PfJxcYpU3w==" saltValue="gPBAVTK3MGxskEl5M4SF7Q==" spinCount="100000" sheet="1" objects="1" scenarios="1" formatCells="0" formatColumns="0" formatRows="0"/>
  <autoFilter ref="C66:K158"/>
  <mergeCells count="8">
    <mergeCell ref="E34:H34"/>
    <mergeCell ref="E61:H61"/>
    <mergeCell ref="E63:H63"/>
    <mergeCell ref="L2:V2"/>
    <mergeCell ref="E7:H7"/>
    <mergeCell ref="E9:H9"/>
    <mergeCell ref="E32:H32"/>
    <mergeCell ref="V4:Z4"/>
  </mergeCells>
  <pageMargins left="0.36" right="0.21" top="0.39374999999999999" bottom="0.39374999999999999" header="0" footer="0"/>
  <pageSetup paperSize="9" scale="87" fitToHeight="100" orientation="portrait" blackAndWhite="1" r:id="rId1"/>
  <headerFooter>
    <oddFooter>&amp;CStrana &amp;P z &amp;N</oddFooter>
  </headerFooter>
  <rowBreaks count="1" manualBreakCount="1">
    <brk id="54" min="1" max="11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35"/>
  <sheetViews>
    <sheetView workbookViewId="0">
      <selection activeCell="A36" sqref="A36"/>
    </sheetView>
  </sheetViews>
  <sheetFormatPr defaultRowHeight="15"/>
  <cols>
    <col min="1" max="1" width="33.6640625" style="194" bestFit="1" customWidth="1"/>
    <col min="2" max="2" width="74" style="194" bestFit="1" customWidth="1"/>
    <col min="3" max="3" width="9.33203125" style="188"/>
    <col min="4" max="4" width="0" style="188" hidden="1" customWidth="1"/>
    <col min="5" max="16384" width="9.33203125" style="188"/>
  </cols>
  <sheetData>
    <row r="1" spans="1:3">
      <c r="A1" s="186" t="s">
        <v>315</v>
      </c>
      <c r="B1" s="186" t="s">
        <v>316</v>
      </c>
      <c r="C1" s="187"/>
    </row>
    <row r="2" spans="1:3">
      <c r="A2" s="186" t="s">
        <v>317</v>
      </c>
      <c r="B2" s="189" t="s">
        <v>318</v>
      </c>
      <c r="C2" s="187"/>
    </row>
    <row r="3" spans="1:3" ht="26.25">
      <c r="A3" s="186" t="s">
        <v>319</v>
      </c>
      <c r="B3" s="190" t="s">
        <v>320</v>
      </c>
      <c r="C3" s="187"/>
    </row>
    <row r="4" spans="1:3" ht="26.25">
      <c r="A4" s="186" t="s">
        <v>321</v>
      </c>
      <c r="B4" s="190" t="s">
        <v>322</v>
      </c>
      <c r="C4" s="187"/>
    </row>
    <row r="5" spans="1:3">
      <c r="A5" s="186" t="s">
        <v>323</v>
      </c>
      <c r="B5" s="191" t="s">
        <v>324</v>
      </c>
      <c r="C5" s="187"/>
    </row>
    <row r="6" spans="1:3">
      <c r="A6" s="186" t="s">
        <v>325</v>
      </c>
      <c r="B6" s="191" t="s">
        <v>326</v>
      </c>
      <c r="C6" s="187"/>
    </row>
    <row r="7" spans="1:3">
      <c r="A7" s="186" t="s">
        <v>327</v>
      </c>
      <c r="B7" s="191" t="s">
        <v>328</v>
      </c>
      <c r="C7" s="187"/>
    </row>
    <row r="8" spans="1:3">
      <c r="A8" s="186" t="s">
        <v>329</v>
      </c>
      <c r="B8" s="191" t="s">
        <v>1</v>
      </c>
      <c r="C8" s="187"/>
    </row>
    <row r="9" spans="1:3">
      <c r="A9" s="186" t="s">
        <v>330</v>
      </c>
      <c r="B9" s="191" t="s">
        <v>331</v>
      </c>
      <c r="C9" s="187"/>
    </row>
    <row r="10" spans="1:3">
      <c r="A10" s="186" t="s">
        <v>332</v>
      </c>
      <c r="B10" s="191" t="s">
        <v>333</v>
      </c>
      <c r="C10" s="187"/>
    </row>
    <row r="11" spans="1:3">
      <c r="A11" s="186" t="s">
        <v>334</v>
      </c>
      <c r="B11" s="191" t="s">
        <v>1</v>
      </c>
      <c r="C11" s="187"/>
    </row>
    <row r="12" spans="1:3">
      <c r="A12" s="186" t="s">
        <v>335</v>
      </c>
      <c r="B12" s="191" t="s">
        <v>1</v>
      </c>
      <c r="C12" s="187"/>
    </row>
    <row r="13" spans="1:3">
      <c r="A13" s="186" t="s">
        <v>336</v>
      </c>
      <c r="B13" s="191" t="s">
        <v>1</v>
      </c>
      <c r="C13" s="187"/>
    </row>
    <row r="14" spans="1:3">
      <c r="A14" s="186" t="s">
        <v>337</v>
      </c>
      <c r="B14" s="191" t="s">
        <v>338</v>
      </c>
      <c r="C14" s="187"/>
    </row>
    <row r="15" spans="1:3">
      <c r="A15" s="186" t="s">
        <v>1</v>
      </c>
      <c r="B15" s="192" t="s">
        <v>1</v>
      </c>
      <c r="C15" s="187"/>
    </row>
    <row r="16" spans="1:3">
      <c r="A16" s="186" t="s">
        <v>339</v>
      </c>
      <c r="B16" s="236"/>
      <c r="C16" s="187"/>
    </row>
    <row r="17" spans="1:3">
      <c r="A17" s="186" t="s">
        <v>340</v>
      </c>
      <c r="B17" s="236"/>
      <c r="C17" s="187"/>
    </row>
    <row r="18" spans="1:3">
      <c r="A18" s="186" t="s">
        <v>341</v>
      </c>
      <c r="B18" s="236"/>
      <c r="C18" s="187"/>
    </row>
    <row r="19" spans="1:3">
      <c r="A19" s="186" t="s">
        <v>342</v>
      </c>
      <c r="B19" s="236"/>
      <c r="C19" s="187"/>
    </row>
    <row r="20" spans="1:3">
      <c r="A20" s="186" t="s">
        <v>343</v>
      </c>
      <c r="B20" s="236"/>
      <c r="C20" s="187"/>
    </row>
    <row r="21" spans="1:3">
      <c r="A21" s="186" t="s">
        <v>344</v>
      </c>
      <c r="B21" s="236"/>
      <c r="C21" s="187"/>
    </row>
    <row r="22" spans="1:3">
      <c r="A22" s="186" t="s">
        <v>345</v>
      </c>
      <c r="B22" s="236"/>
      <c r="C22" s="187"/>
    </row>
    <row r="23" spans="1:3">
      <c r="A23" s="186" t="s">
        <v>346</v>
      </c>
      <c r="B23" s="236"/>
      <c r="C23" s="187"/>
    </row>
    <row r="24" spans="1:3">
      <c r="A24" s="186" t="s">
        <v>347</v>
      </c>
      <c r="B24" s="236"/>
      <c r="C24" s="187"/>
    </row>
    <row r="25" spans="1:3">
      <c r="A25" s="186" t="s">
        <v>348</v>
      </c>
      <c r="B25" s="236"/>
      <c r="C25" s="187"/>
    </row>
    <row r="26" spans="1:3">
      <c r="A26" s="186" t="s">
        <v>923</v>
      </c>
      <c r="B26" s="241" t="s">
        <v>922</v>
      </c>
      <c r="C26" s="187"/>
    </row>
    <row r="27" spans="1:3">
      <c r="A27" s="186" t="s">
        <v>349</v>
      </c>
      <c r="B27" s="236"/>
      <c r="C27" s="187"/>
    </row>
    <row r="28" spans="1:3">
      <c r="A28" s="186" t="s">
        <v>350</v>
      </c>
      <c r="B28" s="236"/>
      <c r="C28" s="187"/>
    </row>
    <row r="29" spans="1:3">
      <c r="A29" s="186" t="s">
        <v>351</v>
      </c>
      <c r="B29" s="236"/>
      <c r="C29" s="187"/>
    </row>
    <row r="30" spans="1:3">
      <c r="A30" s="186" t="s">
        <v>352</v>
      </c>
      <c r="B30" s="236"/>
      <c r="C30" s="187"/>
    </row>
    <row r="31" spans="1:3" ht="24.75">
      <c r="A31" s="193" t="s">
        <v>353</v>
      </c>
      <c r="B31" s="236" t="s">
        <v>7</v>
      </c>
      <c r="C31" s="187"/>
    </row>
    <row r="32" spans="1:3">
      <c r="A32" s="186" t="s">
        <v>354</v>
      </c>
      <c r="B32" s="236" t="s">
        <v>8</v>
      </c>
      <c r="C32" s="187"/>
    </row>
    <row r="33" spans="1:2">
      <c r="A33" s="194" t="s">
        <v>355</v>
      </c>
      <c r="B33" s="237">
        <v>5</v>
      </c>
    </row>
    <row r="34" spans="1:2">
      <c r="A34" s="194" t="s">
        <v>356</v>
      </c>
      <c r="B34" s="237">
        <v>10</v>
      </c>
    </row>
    <row r="35" spans="1:2">
      <c r="A35" s="194" t="s">
        <v>357</v>
      </c>
      <c r="B35" s="237">
        <v>2</v>
      </c>
    </row>
  </sheetData>
  <sheetProtection algorithmName="SHA-512" hashValue="pcBU0AijjkiGw4Tm42L+Z1mTYEDk3c4xmEpkazA+FiColPKKCrQAD6vKSiojappxdDBZgEhZW8G6SggTtk+zog==" saltValue="h8FpZ2TwzJlAWn+zsUrKTQ==" spinCount="100000" sheet="1" objects="1" scenarios="1" formatCells="0" formatColumns="0" formatRows="0"/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1"/>
  <sheetViews>
    <sheetView workbookViewId="0">
      <selection activeCell="A32" sqref="A32"/>
    </sheetView>
  </sheetViews>
  <sheetFormatPr defaultRowHeight="15"/>
  <cols>
    <col min="1" max="1" width="45.83203125" style="194" bestFit="1" customWidth="1"/>
    <col min="2" max="2" width="13.33203125" style="196" customWidth="1"/>
    <col min="3" max="3" width="20.5" style="196" customWidth="1"/>
    <col min="4" max="5" width="9.33203125" style="188"/>
    <col min="6" max="6" width="5.33203125" style="188" hidden="1" customWidth="1"/>
    <col min="7" max="16384" width="9.33203125" style="188"/>
  </cols>
  <sheetData>
    <row r="1" spans="1:6">
      <c r="A1" s="186" t="s">
        <v>315</v>
      </c>
      <c r="B1" s="195" t="s">
        <v>358</v>
      </c>
      <c r="C1" s="195" t="s">
        <v>359</v>
      </c>
      <c r="D1" s="187"/>
      <c r="F1" s="196">
        <f>SUM('EL-Rozpočet'!F9,'EL-Rozpočet'!F14:F15,'EL-Rozpočet'!F22,'EL-Rozpočet'!F25,'EL-Rozpočet'!F27,'EL-Rozpočet'!F29,'EL-Rozpočet'!F35,'EL-Rozpočet'!F37,'EL-Rozpočet'!F41,'EL-Rozpočet'!F47,'EL-Rozpočet'!F58,'EL-Rozpočet'!F62,'EL-Rozpočet'!F65,'EL-Rozpočet'!F67,'EL-Rozpočet'!F69,'EL-Rozpočet'!F72,'EL-Rozpočet'!F80,'EL-Rozpočet'!F84,'EL-Rozpočet'!F91,'EL-Rozpočet'!F96,'EL-Rozpočet'!F99,'EL-Rozpočet'!F103,'EL-Rozpočet'!F106,'EL-Rozpočet'!F113,'EL-Rozpočet'!F116,'EL-Rozpočet'!F118,'EL-Rozpočet'!F122,'EL-Rozpočet'!F125,'EL-Rozpočet'!F131)+SUM('EL-Rozpočet'!F134,'EL-Rozpočet'!F139,'EL-Rozpočet'!F144,'EL-Rozpočet'!F151,'EL-Rozpočet'!F156,'EL-Rozpočet'!F165,'EL-Rozpočet'!F167,'EL-Rozpočet'!F172)</f>
        <v>0</v>
      </c>
    </row>
    <row r="2" spans="1:6">
      <c r="A2" s="191" t="s">
        <v>360</v>
      </c>
      <c r="B2" s="197"/>
      <c r="C2" s="197"/>
      <c r="D2" s="187"/>
      <c r="F2" s="196">
        <f>SUM('EL-Rozpočet'!H9,'EL-Rozpočet'!H14:H15,'EL-Rozpočet'!H22,'EL-Rozpočet'!H25,'EL-Rozpočet'!H27,'EL-Rozpočet'!H29,'EL-Rozpočet'!H35,'EL-Rozpočet'!H37,'EL-Rozpočet'!H41,'EL-Rozpočet'!H47,'EL-Rozpočet'!H58,'EL-Rozpočet'!H62,'EL-Rozpočet'!H65,'EL-Rozpočet'!H67,'EL-Rozpočet'!H69,'EL-Rozpočet'!H72,'EL-Rozpočet'!H80,'EL-Rozpočet'!H84,'EL-Rozpočet'!H91,'EL-Rozpočet'!H96,'EL-Rozpočet'!H99,'EL-Rozpočet'!H103,'EL-Rozpočet'!H106,'EL-Rozpočet'!H113,'EL-Rozpočet'!H116,'EL-Rozpočet'!H118,'EL-Rozpočet'!H122,'EL-Rozpočet'!H125,'EL-Rozpočet'!H131)+SUM('EL-Rozpočet'!H134,'EL-Rozpočet'!H139,'EL-Rozpočet'!H144,'EL-Rozpočet'!H151,'EL-Rozpočet'!H156,'EL-Rozpočet'!H165,'EL-Rozpočet'!H167,'EL-Rozpočet'!H172)</f>
        <v>0</v>
      </c>
    </row>
    <row r="3" spans="1:6">
      <c r="A3" s="192" t="s">
        <v>361</v>
      </c>
      <c r="B3" s="198">
        <f>0</f>
        <v>0</v>
      </c>
      <c r="C3" s="198"/>
      <c r="D3" s="187"/>
    </row>
    <row r="4" spans="1:6">
      <c r="A4" s="192" t="s">
        <v>362</v>
      </c>
      <c r="B4" s="198">
        <f>B3 * 'EL-Parametry'!B16 / 100</f>
        <v>0</v>
      </c>
      <c r="C4" s="198">
        <f>B3 * 'EL-Parametry'!B17 / 100</f>
        <v>0</v>
      </c>
      <c r="D4" s="187"/>
    </row>
    <row r="5" spans="1:6">
      <c r="A5" s="192" t="s">
        <v>363</v>
      </c>
      <c r="B5" s="198"/>
      <c r="C5" s="198">
        <f>('EL-Rozpočet'!F187) + 0</f>
        <v>0</v>
      </c>
      <c r="D5" s="187"/>
    </row>
    <row r="6" spans="1:6">
      <c r="A6" s="192" t="s">
        <v>364</v>
      </c>
      <c r="B6" s="198"/>
      <c r="C6" s="198">
        <f>0 + ('EL-Rozpočet'!H187) + 0</f>
        <v>0</v>
      </c>
      <c r="D6" s="187"/>
    </row>
    <row r="7" spans="1:6">
      <c r="A7" s="199" t="s">
        <v>365</v>
      </c>
      <c r="B7" s="200">
        <f>B3 + B4</f>
        <v>0</v>
      </c>
      <c r="C7" s="200">
        <f>C3 + C4 + C5 + C6</f>
        <v>0</v>
      </c>
      <c r="D7" s="187"/>
    </row>
    <row r="8" spans="1:6">
      <c r="A8" s="192" t="s">
        <v>366</v>
      </c>
      <c r="B8" s="198"/>
      <c r="C8" s="198">
        <f>(C5 + C6) * 'EL-Parametry'!B18 / 100</f>
        <v>0</v>
      </c>
      <c r="D8" s="187"/>
    </row>
    <row r="9" spans="1:6">
      <c r="A9" s="192" t="s">
        <v>367</v>
      </c>
      <c r="B9" s="198"/>
      <c r="C9" s="198">
        <f>0 + 0</f>
        <v>0</v>
      </c>
      <c r="D9" s="187"/>
    </row>
    <row r="10" spans="1:6">
      <c r="A10" s="192" t="s">
        <v>368</v>
      </c>
      <c r="B10" s="198"/>
      <c r="C10" s="198">
        <f>('EL-Rozpočet'!F208) + ('EL-Rozpočet'!H208)</f>
        <v>0</v>
      </c>
      <c r="D10" s="187"/>
    </row>
    <row r="11" spans="1:6">
      <c r="A11" s="192" t="s">
        <v>369</v>
      </c>
      <c r="B11" s="198"/>
      <c r="C11" s="198">
        <f>(C9 + C10) * 'EL-Parametry'!B19 / 100</f>
        <v>0</v>
      </c>
      <c r="D11" s="187"/>
    </row>
    <row r="12" spans="1:6">
      <c r="A12" s="199" t="s">
        <v>370</v>
      </c>
      <c r="B12" s="200">
        <f>B7</f>
        <v>0</v>
      </c>
      <c r="C12" s="200">
        <f>C7 + C8 + C9 + C10 + C11</f>
        <v>0</v>
      </c>
      <c r="D12" s="187"/>
    </row>
    <row r="13" spans="1:6">
      <c r="A13" s="192" t="s">
        <v>371</v>
      </c>
      <c r="B13" s="198"/>
      <c r="C13" s="198">
        <f>(B12 + C12) * 'EL-Parametry'!B21 / 100</f>
        <v>0</v>
      </c>
      <c r="D13" s="187"/>
    </row>
    <row r="14" spans="1:6">
      <c r="A14" s="192" t="s">
        <v>372</v>
      </c>
      <c r="B14" s="198"/>
      <c r="C14" s="198">
        <f>(B7 + C7) * 'EL-Parametry'!B22 / 100</f>
        <v>0</v>
      </c>
      <c r="D14" s="187"/>
    </row>
    <row r="15" spans="1:6">
      <c r="A15" s="191" t="s">
        <v>373</v>
      </c>
      <c r="B15" s="197"/>
      <c r="C15" s="197">
        <f>B12 + C12 + C13 + C14</f>
        <v>0</v>
      </c>
      <c r="D15" s="187"/>
    </row>
    <row r="16" spans="1:6">
      <c r="A16" s="192" t="s">
        <v>1</v>
      </c>
      <c r="B16" s="198"/>
      <c r="C16" s="198"/>
      <c r="D16" s="187"/>
    </row>
    <row r="17" spans="1:4">
      <c r="A17" s="191" t="s">
        <v>374</v>
      </c>
      <c r="B17" s="197"/>
      <c r="C17" s="197"/>
      <c r="D17" s="187"/>
    </row>
    <row r="18" spans="1:4">
      <c r="A18" s="192" t="s">
        <v>375</v>
      </c>
      <c r="B18" s="198"/>
      <c r="C18" s="198">
        <f>(B12 + C12) * 'EL-Parametry'!B20 / 100</f>
        <v>0</v>
      </c>
      <c r="D18" s="187"/>
    </row>
    <row r="19" spans="1:4">
      <c r="A19" s="192" t="s">
        <v>376</v>
      </c>
      <c r="B19" s="198"/>
      <c r="C19" s="198">
        <f>C12 * 'EL-Parametry'!B23 / 100</f>
        <v>0</v>
      </c>
      <c r="D19" s="187"/>
    </row>
    <row r="20" spans="1:4">
      <c r="A20" s="192" t="s">
        <v>377</v>
      </c>
      <c r="B20" s="198"/>
      <c r="C20" s="198">
        <f>C12 * 'EL-Parametry'!B24 / 100</f>
        <v>0</v>
      </c>
      <c r="D20" s="187"/>
    </row>
    <row r="21" spans="1:4">
      <c r="A21" s="191" t="s">
        <v>378</v>
      </c>
      <c r="B21" s="197"/>
      <c r="C21" s="197">
        <f>C19 + C20 + C18</f>
        <v>0</v>
      </c>
      <c r="D21" s="187"/>
    </row>
    <row r="22" spans="1:4">
      <c r="A22" s="192" t="s">
        <v>379</v>
      </c>
      <c r="B22" s="198"/>
      <c r="C22" s="198">
        <f>'EL-Parametry'!B25 * 'EL-Parametry'!B28 * (C15 * 'EL-Parametry'!B27)^'EL-Parametry'!B26</f>
        <v>0</v>
      </c>
      <c r="D22" s="187"/>
    </row>
    <row r="23" spans="1:4">
      <c r="A23" s="192" t="s">
        <v>1</v>
      </c>
      <c r="B23" s="198"/>
      <c r="C23" s="198"/>
      <c r="D23" s="187"/>
    </row>
    <row r="24" spans="1:4">
      <c r="A24" s="189" t="s">
        <v>380</v>
      </c>
      <c r="B24" s="201"/>
      <c r="C24" s="201">
        <f>C15 + C21 + C22</f>
        <v>0</v>
      </c>
      <c r="D24" s="187"/>
    </row>
    <row r="25" spans="1:4">
      <c r="A25" s="192" t="s">
        <v>381</v>
      </c>
      <c r="B25" s="198">
        <f>(SUM('EL-Rozpočet'!F9:F145,'EL-Rozpočet'!F147:F158,'EL-Rozpočet'!F160:F186)+SUM('EL-Rozpočet'!F189:F207)) + (SUM('EL-Rozpočet'!H9:H145,'EL-Rozpočet'!H147:H158,'EL-Rozpočet'!H160:H185)+SUM('EL-Rozpočet'!H189:H207)) + B4 + C4 + C8 + C11 + C13 + C14 + C21 + C22</f>
        <v>0</v>
      </c>
      <c r="C25" s="198">
        <f>B25 * 'EL-Parametry'!B31 / 100</f>
        <v>0</v>
      </c>
      <c r="D25" s="187"/>
    </row>
    <row r="26" spans="1:4">
      <c r="A26" s="192" t="s">
        <v>382</v>
      </c>
      <c r="B26" s="198">
        <f>(F1+SUM('EL-Rozpočet'!F176,'EL-Rozpočet'!F179,'EL-Rozpočet'!F181,'EL-Rozpočet'!F183:F185)+SUM('EL-Rozpočet'!F189,'EL-Rozpočet'!F191,'EL-Rozpočet'!F195,'EL-Rozpočet'!F197,'EL-Rozpočet'!F200,'EL-Rozpočet'!F202,'EL-Rozpočet'!F204,'EL-Rozpočet'!F206)) + (F2+SUM('EL-Rozpočet'!H176,'EL-Rozpočet'!H179,'EL-Rozpočet'!H181,'EL-Rozpočet'!H183:H185)+SUM('EL-Rozpočet'!H189,'EL-Rozpočet'!H191,'EL-Rozpočet'!H195,'EL-Rozpočet'!H197,'EL-Rozpočet'!H200,'EL-Rozpočet'!H202,'EL-Rozpočet'!H204,'EL-Rozpočet'!H206))</f>
        <v>0</v>
      </c>
      <c r="C26" s="198">
        <f>B26 * 'EL-Parametry'!B32 / 100</f>
        <v>0</v>
      </c>
      <c r="D26" s="187"/>
    </row>
    <row r="27" spans="1:4">
      <c r="A27" s="189" t="s">
        <v>383</v>
      </c>
      <c r="B27" s="201"/>
      <c r="C27" s="201">
        <f>C24 + C25 + C26</f>
        <v>0</v>
      </c>
      <c r="D27" s="187"/>
    </row>
    <row r="28" spans="1:4">
      <c r="A28" s="192" t="s">
        <v>1</v>
      </c>
      <c r="B28" s="198"/>
      <c r="C28" s="198"/>
      <c r="D28" s="187"/>
    </row>
    <row r="29" spans="1:4">
      <c r="A29" s="191" t="s">
        <v>384</v>
      </c>
      <c r="B29" s="202" t="s">
        <v>385</v>
      </c>
      <c r="C29" s="202" t="s">
        <v>386</v>
      </c>
      <c r="D29" s="187"/>
    </row>
    <row r="30" spans="1:4">
      <c r="A30" s="192" t="s">
        <v>387</v>
      </c>
      <c r="B30" s="198">
        <f>('EL-Rozpočet'!F187)</f>
        <v>0</v>
      </c>
      <c r="C30" s="198">
        <f>('EL-Rozpočet'!H187)</f>
        <v>0</v>
      </c>
      <c r="D30" s="187"/>
    </row>
    <row r="31" spans="1:4">
      <c r="A31" s="192" t="s">
        <v>368</v>
      </c>
      <c r="B31" s="198">
        <f>('EL-Rozpočet'!F208)</f>
        <v>0</v>
      </c>
      <c r="C31" s="198">
        <f>('EL-Rozpočet'!H208)</f>
        <v>0</v>
      </c>
      <c r="D31" s="187"/>
    </row>
  </sheetData>
  <sheetProtection algorithmName="SHA-512" hashValue="jUY/w8eKsm1s1L06OcP09RzNKQPc4L+HHiRDeDRJiNX/GUAjD25FUaFPt4XFGBnl6iyRVafrjZGf2faXC+1ePw==" saltValue="AJkQGXEaqPSBOQ9+1pAspQ==" spinCount="100000" sheet="1" objects="1" scenarios="1" formatCells="0" formatColumns="0" formatRows="0"/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8"/>
  <sheetViews>
    <sheetView workbookViewId="0">
      <pane ySplit="1" topLeftCell="A2" activePane="bottomLeft" state="frozen"/>
      <selection pane="bottomLeft" activeCell="A209" sqref="A209"/>
    </sheetView>
  </sheetViews>
  <sheetFormatPr defaultRowHeight="15"/>
  <cols>
    <col min="1" max="1" width="7.1640625" style="194" bestFit="1" customWidth="1"/>
    <col min="2" max="2" width="71.1640625" style="194" customWidth="1"/>
    <col min="3" max="3" width="4.6640625" style="194" bestFit="1" customWidth="1"/>
    <col min="4" max="4" width="9.1640625" style="196" bestFit="1" customWidth="1"/>
    <col min="5" max="5" width="10.33203125" style="196" bestFit="1" customWidth="1"/>
    <col min="6" max="6" width="15.6640625" style="196" bestFit="1" customWidth="1"/>
    <col min="7" max="7" width="9.1640625" style="196" bestFit="1" customWidth="1"/>
    <col min="8" max="8" width="14.6640625" style="196" bestFit="1" customWidth="1"/>
    <col min="9" max="9" width="14" style="196" customWidth="1"/>
    <col min="10" max="11" width="9.33203125" style="188"/>
    <col min="12" max="12" width="11.6640625" style="188" hidden="1" customWidth="1"/>
    <col min="13" max="16384" width="9.33203125" style="188"/>
  </cols>
  <sheetData>
    <row r="1" spans="1:12">
      <c r="A1" s="186" t="s">
        <v>388</v>
      </c>
      <c r="B1" s="186" t="s">
        <v>315</v>
      </c>
      <c r="C1" s="186" t="s">
        <v>389</v>
      </c>
      <c r="D1" s="195" t="s">
        <v>390</v>
      </c>
      <c r="E1" s="195" t="s">
        <v>385</v>
      </c>
      <c r="F1" s="195" t="s">
        <v>391</v>
      </c>
      <c r="G1" s="195" t="s">
        <v>386</v>
      </c>
      <c r="H1" s="195" t="s">
        <v>392</v>
      </c>
      <c r="I1" s="195" t="s">
        <v>393</v>
      </c>
      <c r="J1" s="187"/>
      <c r="K1" s="187"/>
      <c r="L1" s="188">
        <f>'EL-Parametry'!B33/100*F10+'EL-Parametry'!B33/100*F11+'EL-Parametry'!B33/100*F12+'EL-Parametry'!B33/100*F13+'EL-Parametry'!B33/100*F30+'EL-Parametry'!B33/100*F31+'EL-Parametry'!B33/100*F32+'EL-Parametry'!B33/100*F33+'EL-Parametry'!B33/100*F34+'EL-Parametry'!B33/100*F36+'EL-Parametry'!B33/100*F38+'EL-Parametry'!B33/100*F39+'EL-Parametry'!B33/100*F40+'EL-Parametry'!B33/100*F42+'EL-Parametry'!B33/100*F43+'EL-Parametry'!B33/100*F44+'EL-Parametry'!B33/100*F45+'EL-Parametry'!B33/100*F46+'EL-Parametry'!B33/100*F48+'EL-Parametry'!B33/100*F49+'EL-Parametry'!B33/100*F50+'EL-Parametry'!B33/100*F51+'EL-Parametry'!B33/100*F52</f>
        <v>0</v>
      </c>
    </row>
    <row r="2" spans="1:12" ht="15.75" customHeight="1">
      <c r="A2" s="203" t="s">
        <v>1</v>
      </c>
      <c r="B2" s="203" t="s">
        <v>394</v>
      </c>
      <c r="C2" s="203" t="s">
        <v>1</v>
      </c>
      <c r="D2" s="204"/>
      <c r="E2" s="204"/>
      <c r="F2" s="204"/>
      <c r="G2" s="204"/>
      <c r="H2" s="204"/>
      <c r="I2" s="204"/>
      <c r="J2" s="187"/>
      <c r="K2" s="187"/>
      <c r="L2" s="188">
        <f>L1+'EL-Parametry'!B34/100*F53+'EL-Parametry'!B34/100*F54+'EL-Parametry'!B34/100*F55+'EL-Parametry'!B34/100*F56+'EL-Parametry'!B33/100*F57+'EL-Parametry'!B33/100*F59+'EL-Parametry'!B33/100*F60+'EL-Parametry'!B33/100*F61+'EL-Parametry'!B33/100*F63+'EL-Parametry'!B33/100*F64+'EL-Parametry'!B33/100*F66+'EL-Parametry'!B33/100*F68+'EL-Parametry'!B34/100*F70+'EL-Parametry'!B34/100*F71+'EL-Parametry'!B34/100*F73+'EL-Parametry'!B34/100*F74+'EL-Parametry'!B33/100*F75+'EL-Parametry'!B33/100*F76+'EL-Parametry'!B33/100*F77+'EL-Parametry'!B33/100*F78+'EL-Parametry'!B33/100*F79+'EL-Parametry'!B33/100*F81+'EL-Parametry'!B33/100*F82</f>
        <v>0</v>
      </c>
    </row>
    <row r="3" spans="1:12" ht="46.5" customHeight="1">
      <c r="A3" s="203" t="s">
        <v>1</v>
      </c>
      <c r="B3" s="212" t="s">
        <v>395</v>
      </c>
      <c r="C3" s="203" t="s">
        <v>1</v>
      </c>
      <c r="D3" s="204"/>
      <c r="E3" s="204"/>
      <c r="F3" s="204"/>
      <c r="G3" s="204"/>
      <c r="H3" s="204"/>
      <c r="I3" s="204"/>
      <c r="J3" s="187"/>
      <c r="K3" s="187"/>
      <c r="L3" s="188">
        <f>L2+'EL-Parametry'!B33/100*F83+'EL-Parametry'!B33/100*F85+'EL-Parametry'!B33/100*F86+'EL-Parametry'!B33/100*F87+'EL-Parametry'!B33/100*F88+'EL-Parametry'!B33/100*F89+'EL-Parametry'!B33/100*F90+'EL-Parametry'!B33/100*F92+'EL-Parametry'!B33/100*F93+'EL-Parametry'!B33/100*F94+'EL-Parametry'!B33/100*F95+'EL-Parametry'!B33/100*F97+'EL-Parametry'!B33/100*F98+'EL-Parametry'!B33/100*F100+'EL-Parametry'!B33/100*F101+'EL-Parametry'!B33/100*F102+'EL-Parametry'!B34/100*F104+'EL-Parametry'!B34/100*F105+'EL-Parametry'!B33/100*F107+'EL-Parametry'!B33/100*F108+'EL-Parametry'!B33/100*F109+'EL-Parametry'!B33/100*F110</f>
        <v>0</v>
      </c>
    </row>
    <row r="4" spans="1:12" ht="30.75" customHeight="1">
      <c r="A4" s="203" t="s">
        <v>1</v>
      </c>
      <c r="B4" s="212" t="s">
        <v>396</v>
      </c>
      <c r="C4" s="203" t="s">
        <v>1</v>
      </c>
      <c r="D4" s="204"/>
      <c r="E4" s="204"/>
      <c r="F4" s="204"/>
      <c r="G4" s="204"/>
      <c r="H4" s="204"/>
      <c r="I4" s="204"/>
      <c r="J4" s="187"/>
      <c r="K4" s="187"/>
      <c r="L4" s="188">
        <f>L3+'EL-Parametry'!B33/100*F111+'EL-Parametry'!B33/100*F112+'EL-Parametry'!B33/100*F114+'EL-Parametry'!B33/100*F115+'EL-Parametry'!B34/100*F117+'EL-Parametry'!B33/100*F119+'EL-Parametry'!B33/100*F120+'EL-Parametry'!B33/100*F121+'EL-Parametry'!B33/100*F123+'EL-Parametry'!B33/100*F124+'EL-Parametry'!B33/100*F126+'EL-Parametry'!B33/100*F127+'EL-Parametry'!B33/100*F128+'EL-Parametry'!B33/100*F129+'EL-Parametry'!B33/100*F130+'EL-Parametry'!B33/100*F132+'EL-Parametry'!B33/100*F133+'EL-Parametry'!B34/100*F135+'EL-Parametry'!B34/100*F136+'EL-Parametry'!B34/100*F137+'EL-Parametry'!B34/100*F138+'EL-Parametry'!B35/100*F140</f>
        <v>0</v>
      </c>
    </row>
    <row r="5" spans="1:12" ht="56.25" customHeight="1">
      <c r="A5" s="203" t="s">
        <v>1</v>
      </c>
      <c r="B5" s="212" t="s">
        <v>397</v>
      </c>
      <c r="C5" s="203" t="s">
        <v>1</v>
      </c>
      <c r="D5" s="204"/>
      <c r="E5" s="204"/>
      <c r="F5" s="204"/>
      <c r="G5" s="204"/>
      <c r="H5" s="204"/>
      <c r="I5" s="204"/>
      <c r="J5" s="187"/>
      <c r="K5" s="187"/>
      <c r="L5" s="188">
        <f>L4+'EL-Parametry'!B35/100*F141+'EL-Parametry'!B34/100*F142+'EL-Parametry'!B33/100*F143+'EL-Parametry'!B33/100*F145+'EL-Parametry'!B35/100*F147+'EL-Parametry'!B35/100*F148+'EL-Parametry'!B35/100*F149+'EL-Parametry'!B35/100*F150+'EL-Parametry'!B33/100*F152+'EL-Parametry'!B33/100*F153+'EL-Parametry'!B33/100*F154+'EL-Parametry'!B33/100*F155+'EL-Parametry'!B33/100*F157+'EL-Parametry'!B33/100*F158+'EL-Parametry'!B33/100*F160+'EL-Parametry'!B33/100*F161+'EL-Parametry'!B33/100*F162+'EL-Parametry'!B33/100*F163+'EL-Parametry'!B33/100*F164+'EL-Parametry'!B33/100*F166+'EL-Parametry'!B33/100*F168+'EL-Parametry'!B33/100*F169</f>
        <v>0</v>
      </c>
    </row>
    <row r="6" spans="1:12" ht="58.5" customHeight="1">
      <c r="A6" s="203" t="s">
        <v>1</v>
      </c>
      <c r="B6" s="212" t="s">
        <v>398</v>
      </c>
      <c r="C6" s="203" t="s">
        <v>1</v>
      </c>
      <c r="D6" s="204"/>
      <c r="E6" s="204"/>
      <c r="F6" s="204"/>
      <c r="G6" s="204"/>
      <c r="H6" s="204"/>
      <c r="I6" s="204"/>
      <c r="J6" s="187"/>
      <c r="K6" s="187"/>
    </row>
    <row r="7" spans="1:12" ht="81" customHeight="1">
      <c r="A7" s="203" t="s">
        <v>1</v>
      </c>
      <c r="B7" s="212" t="s">
        <v>399</v>
      </c>
      <c r="C7" s="203" t="s">
        <v>1</v>
      </c>
      <c r="D7" s="204"/>
      <c r="E7" s="269" t="s">
        <v>919</v>
      </c>
      <c r="F7" s="270"/>
      <c r="G7" s="270"/>
      <c r="H7" s="270"/>
      <c r="I7" s="271"/>
      <c r="J7" s="187"/>
      <c r="K7" s="187"/>
    </row>
    <row r="8" spans="1:12">
      <c r="A8" s="189" t="s">
        <v>1</v>
      </c>
      <c r="B8" s="189" t="s">
        <v>387</v>
      </c>
      <c r="C8" s="189" t="s">
        <v>1</v>
      </c>
      <c r="D8" s="201"/>
      <c r="E8" s="201"/>
      <c r="F8" s="201"/>
      <c r="G8" s="201"/>
      <c r="H8" s="201"/>
      <c r="I8" s="201"/>
      <c r="J8" s="187"/>
      <c r="K8" s="187"/>
    </row>
    <row r="9" spans="1:12">
      <c r="A9" s="203" t="s">
        <v>1</v>
      </c>
      <c r="B9" s="203" t="s">
        <v>400</v>
      </c>
      <c r="C9" s="203" t="s">
        <v>1</v>
      </c>
      <c r="D9" s="204"/>
      <c r="E9" s="204"/>
      <c r="F9" s="204"/>
      <c r="G9" s="204"/>
      <c r="H9" s="204"/>
      <c r="I9" s="204"/>
      <c r="J9" s="187"/>
      <c r="K9" s="187"/>
    </row>
    <row r="10" spans="1:12">
      <c r="A10" s="192" t="s">
        <v>50</v>
      </c>
      <c r="B10" s="192" t="s">
        <v>401</v>
      </c>
      <c r="C10" s="192" t="s">
        <v>402</v>
      </c>
      <c r="D10" s="198">
        <v>1</v>
      </c>
      <c r="E10" s="239"/>
      <c r="F10" s="198">
        <f>D10*E10</f>
        <v>0</v>
      </c>
      <c r="G10" s="239"/>
      <c r="H10" s="198">
        <f>D10*G10</f>
        <v>0</v>
      </c>
      <c r="I10" s="198">
        <f>F10+H10</f>
        <v>0</v>
      </c>
      <c r="J10" s="187"/>
      <c r="K10" s="187"/>
    </row>
    <row r="11" spans="1:12">
      <c r="A11" s="192" t="s">
        <v>52</v>
      </c>
      <c r="B11" s="192" t="s">
        <v>403</v>
      </c>
      <c r="C11" s="192" t="s">
        <v>402</v>
      </c>
      <c r="D11" s="198">
        <v>2</v>
      </c>
      <c r="E11" s="239"/>
      <c r="F11" s="198">
        <f>D11*E11</f>
        <v>0</v>
      </c>
      <c r="G11" s="239"/>
      <c r="H11" s="198">
        <f>D11*G11</f>
        <v>0</v>
      </c>
      <c r="I11" s="198">
        <f>F11+H11</f>
        <v>0</v>
      </c>
      <c r="J11" s="187"/>
      <c r="K11" s="187"/>
    </row>
    <row r="12" spans="1:12">
      <c r="A12" s="192" t="s">
        <v>105</v>
      </c>
      <c r="B12" s="192" t="s">
        <v>404</v>
      </c>
      <c r="C12" s="192" t="s">
        <v>402</v>
      </c>
      <c r="D12" s="198">
        <v>2</v>
      </c>
      <c r="E12" s="239"/>
      <c r="F12" s="198">
        <f>D12*E12</f>
        <v>0</v>
      </c>
      <c r="G12" s="239"/>
      <c r="H12" s="198">
        <f>D12*G12</f>
        <v>0</v>
      </c>
      <c r="I12" s="198">
        <f>F12+H12</f>
        <v>0</v>
      </c>
      <c r="J12" s="187"/>
      <c r="K12" s="187"/>
    </row>
    <row r="13" spans="1:12">
      <c r="A13" s="192" t="s">
        <v>96</v>
      </c>
      <c r="B13" s="192" t="s">
        <v>405</v>
      </c>
      <c r="C13" s="192" t="s">
        <v>154</v>
      </c>
      <c r="D13" s="198">
        <v>8</v>
      </c>
      <c r="E13" s="239"/>
      <c r="F13" s="198">
        <f>D13*E13</f>
        <v>0</v>
      </c>
      <c r="G13" s="239"/>
      <c r="H13" s="198">
        <f>D13*G13</f>
        <v>0</v>
      </c>
      <c r="I13" s="198">
        <f>F13+H13</f>
        <v>0</v>
      </c>
      <c r="J13" s="187"/>
      <c r="K13" s="187"/>
    </row>
    <row r="14" spans="1:12">
      <c r="A14" s="203" t="s">
        <v>1</v>
      </c>
      <c r="B14" s="203" t="s">
        <v>406</v>
      </c>
      <c r="C14" s="203" t="s">
        <v>1</v>
      </c>
      <c r="D14" s="204"/>
      <c r="E14" s="205"/>
      <c r="F14" s="204"/>
      <c r="G14" s="205"/>
      <c r="H14" s="204"/>
      <c r="I14" s="204"/>
      <c r="J14" s="187"/>
      <c r="K14" s="187"/>
    </row>
    <row r="15" spans="1:12">
      <c r="A15" s="203" t="s">
        <v>1</v>
      </c>
      <c r="B15" s="203" t="s">
        <v>407</v>
      </c>
      <c r="C15" s="203" t="s">
        <v>1</v>
      </c>
      <c r="D15" s="204"/>
      <c r="E15" s="205"/>
      <c r="F15" s="204"/>
      <c r="G15" s="205"/>
      <c r="H15" s="204"/>
      <c r="I15" s="204"/>
      <c r="J15" s="187"/>
      <c r="K15" s="187"/>
    </row>
    <row r="16" spans="1:12">
      <c r="A16" s="192" t="s">
        <v>118</v>
      </c>
      <c r="B16" s="192" t="s">
        <v>408</v>
      </c>
      <c r="C16" s="192" t="s">
        <v>402</v>
      </c>
      <c r="D16" s="198">
        <v>16</v>
      </c>
      <c r="E16" s="239"/>
      <c r="F16" s="198">
        <f t="shared" ref="F16:F21" si="0">D16*E16</f>
        <v>0</v>
      </c>
      <c r="G16" s="239"/>
      <c r="H16" s="198">
        <f t="shared" ref="H16:H21" si="1">D16*G16</f>
        <v>0</v>
      </c>
      <c r="I16" s="198">
        <f t="shared" ref="I16:I21" si="2">F16+H16</f>
        <v>0</v>
      </c>
      <c r="J16" s="187"/>
      <c r="K16" s="187"/>
    </row>
    <row r="17" spans="1:11">
      <c r="A17" s="192" t="s">
        <v>89</v>
      </c>
      <c r="B17" s="192" t="s">
        <v>409</v>
      </c>
      <c r="C17" s="192" t="s">
        <v>402</v>
      </c>
      <c r="D17" s="198">
        <v>4</v>
      </c>
      <c r="E17" s="239"/>
      <c r="F17" s="198">
        <f t="shared" si="0"/>
        <v>0</v>
      </c>
      <c r="G17" s="239"/>
      <c r="H17" s="198">
        <f t="shared" si="1"/>
        <v>0</v>
      </c>
      <c r="I17" s="198">
        <f t="shared" si="2"/>
        <v>0</v>
      </c>
      <c r="J17" s="187"/>
      <c r="K17" s="187"/>
    </row>
    <row r="18" spans="1:11">
      <c r="A18" s="192" t="s">
        <v>125</v>
      </c>
      <c r="B18" s="192" t="s">
        <v>410</v>
      </c>
      <c r="C18" s="192" t="s">
        <v>402</v>
      </c>
      <c r="D18" s="198">
        <v>20</v>
      </c>
      <c r="E18" s="239"/>
      <c r="F18" s="198">
        <f t="shared" si="0"/>
        <v>0</v>
      </c>
      <c r="G18" s="239"/>
      <c r="H18" s="198">
        <f t="shared" si="1"/>
        <v>0</v>
      </c>
      <c r="I18" s="198">
        <f t="shared" si="2"/>
        <v>0</v>
      </c>
      <c r="J18" s="187"/>
      <c r="K18" s="187"/>
    </row>
    <row r="19" spans="1:11">
      <c r="A19" s="192" t="s">
        <v>130</v>
      </c>
      <c r="B19" s="192" t="s">
        <v>411</v>
      </c>
      <c r="C19" s="192" t="s">
        <v>402</v>
      </c>
      <c r="D19" s="198">
        <v>8</v>
      </c>
      <c r="E19" s="239"/>
      <c r="F19" s="198">
        <f t="shared" si="0"/>
        <v>0</v>
      </c>
      <c r="G19" s="239"/>
      <c r="H19" s="198">
        <f t="shared" si="1"/>
        <v>0</v>
      </c>
      <c r="I19" s="198">
        <f t="shared" si="2"/>
        <v>0</v>
      </c>
      <c r="J19" s="187"/>
      <c r="K19" s="187"/>
    </row>
    <row r="20" spans="1:11">
      <c r="A20" s="192" t="s">
        <v>113</v>
      </c>
      <c r="B20" s="192" t="s">
        <v>412</v>
      </c>
      <c r="C20" s="192" t="s">
        <v>402</v>
      </c>
      <c r="D20" s="198">
        <v>1</v>
      </c>
      <c r="E20" s="239"/>
      <c r="F20" s="198">
        <f t="shared" si="0"/>
        <v>0</v>
      </c>
      <c r="G20" s="239"/>
      <c r="H20" s="198">
        <f t="shared" si="1"/>
        <v>0</v>
      </c>
      <c r="I20" s="198">
        <f t="shared" si="2"/>
        <v>0</v>
      </c>
      <c r="J20" s="187"/>
      <c r="K20" s="187"/>
    </row>
    <row r="21" spans="1:11">
      <c r="A21" s="192" t="s">
        <v>138</v>
      </c>
      <c r="B21" s="192" t="s">
        <v>413</v>
      </c>
      <c r="C21" s="192" t="s">
        <v>402</v>
      </c>
      <c r="D21" s="198">
        <v>1</v>
      </c>
      <c r="E21" s="239"/>
      <c r="F21" s="198">
        <f t="shared" si="0"/>
        <v>0</v>
      </c>
      <c r="G21" s="239"/>
      <c r="H21" s="198">
        <f t="shared" si="1"/>
        <v>0</v>
      </c>
      <c r="I21" s="198">
        <f t="shared" si="2"/>
        <v>0</v>
      </c>
      <c r="J21" s="187"/>
      <c r="K21" s="187"/>
    </row>
    <row r="22" spans="1:11">
      <c r="A22" s="203" t="s">
        <v>1</v>
      </c>
      <c r="B22" s="203" t="s">
        <v>406</v>
      </c>
      <c r="C22" s="203" t="s">
        <v>1</v>
      </c>
      <c r="D22" s="204"/>
      <c r="E22" s="205"/>
      <c r="F22" s="204"/>
      <c r="G22" s="205"/>
      <c r="H22" s="204"/>
      <c r="I22" s="204"/>
      <c r="J22" s="187"/>
      <c r="K22" s="187"/>
    </row>
    <row r="23" spans="1:11">
      <c r="A23" s="192" t="s">
        <v>143</v>
      </c>
      <c r="B23" s="192" t="s">
        <v>414</v>
      </c>
      <c r="C23" s="192" t="s">
        <v>402</v>
      </c>
      <c r="D23" s="198">
        <v>2</v>
      </c>
      <c r="E23" s="239"/>
      <c r="F23" s="198">
        <f>D23*E23</f>
        <v>0</v>
      </c>
      <c r="G23" s="239"/>
      <c r="H23" s="198">
        <f>D23*G23</f>
        <v>0</v>
      </c>
      <c r="I23" s="198">
        <f>F23+H23</f>
        <v>0</v>
      </c>
      <c r="J23" s="187"/>
      <c r="K23" s="187"/>
    </row>
    <row r="24" spans="1:11">
      <c r="A24" s="192" t="s">
        <v>147</v>
      </c>
      <c r="B24" s="192" t="s">
        <v>415</v>
      </c>
      <c r="C24" s="192" t="s">
        <v>402</v>
      </c>
      <c r="D24" s="198">
        <v>2</v>
      </c>
      <c r="E24" s="239"/>
      <c r="F24" s="198">
        <f>D24*E24</f>
        <v>0</v>
      </c>
      <c r="G24" s="239"/>
      <c r="H24" s="198">
        <f>D24*G24</f>
        <v>0</v>
      </c>
      <c r="I24" s="198">
        <f>F24+H24</f>
        <v>0</v>
      </c>
      <c r="J24" s="187"/>
      <c r="K24" s="187"/>
    </row>
    <row r="25" spans="1:11">
      <c r="A25" s="203" t="s">
        <v>1</v>
      </c>
      <c r="B25" s="203" t="s">
        <v>416</v>
      </c>
      <c r="C25" s="203" t="s">
        <v>1</v>
      </c>
      <c r="D25" s="204"/>
      <c r="E25" s="205"/>
      <c r="F25" s="204"/>
      <c r="G25" s="205"/>
      <c r="H25" s="204"/>
      <c r="I25" s="204"/>
      <c r="J25" s="187"/>
      <c r="K25" s="187"/>
    </row>
    <row r="26" spans="1:11">
      <c r="A26" s="192" t="s">
        <v>151</v>
      </c>
      <c r="B26" s="192" t="s">
        <v>417</v>
      </c>
      <c r="C26" s="192" t="s">
        <v>402</v>
      </c>
      <c r="D26" s="198">
        <v>1</v>
      </c>
      <c r="E26" s="239"/>
      <c r="F26" s="198">
        <f>D26*E26</f>
        <v>0</v>
      </c>
      <c r="G26" s="239"/>
      <c r="H26" s="198">
        <f>D26*G26</f>
        <v>0</v>
      </c>
      <c r="I26" s="198">
        <f>F26+H26</f>
        <v>0</v>
      </c>
      <c r="J26" s="187"/>
      <c r="K26" s="187"/>
    </row>
    <row r="27" spans="1:11">
      <c r="A27" s="203" t="s">
        <v>1</v>
      </c>
      <c r="B27" s="203" t="s">
        <v>418</v>
      </c>
      <c r="C27" s="203" t="s">
        <v>1</v>
      </c>
      <c r="D27" s="204"/>
      <c r="E27" s="205"/>
      <c r="F27" s="204"/>
      <c r="G27" s="205"/>
      <c r="H27" s="204"/>
      <c r="I27" s="204"/>
      <c r="J27" s="187"/>
      <c r="K27" s="187"/>
    </row>
    <row r="28" spans="1:11">
      <c r="A28" s="192" t="s">
        <v>159</v>
      </c>
      <c r="B28" s="192" t="s">
        <v>419</v>
      </c>
      <c r="C28" s="192" t="s">
        <v>402</v>
      </c>
      <c r="D28" s="198">
        <v>1</v>
      </c>
      <c r="E28" s="239"/>
      <c r="F28" s="198">
        <f>D28*E28</f>
        <v>0</v>
      </c>
      <c r="G28" s="239"/>
      <c r="H28" s="198">
        <f>D28*G28</f>
        <v>0</v>
      </c>
      <c r="I28" s="198">
        <f>F28+H28</f>
        <v>0</v>
      </c>
      <c r="J28" s="187"/>
      <c r="K28" s="187"/>
    </row>
    <row r="29" spans="1:11">
      <c r="A29" s="203" t="s">
        <v>1</v>
      </c>
      <c r="B29" s="203" t="s">
        <v>420</v>
      </c>
      <c r="C29" s="203" t="s">
        <v>1</v>
      </c>
      <c r="D29" s="204"/>
      <c r="E29" s="205"/>
      <c r="F29" s="204"/>
      <c r="G29" s="205"/>
      <c r="H29" s="204"/>
      <c r="I29" s="204"/>
      <c r="J29" s="187"/>
      <c r="K29" s="187"/>
    </row>
    <row r="30" spans="1:11">
      <c r="A30" s="192" t="s">
        <v>8</v>
      </c>
      <c r="B30" s="192" t="s">
        <v>421</v>
      </c>
      <c r="C30" s="192" t="s">
        <v>402</v>
      </c>
      <c r="D30" s="198">
        <v>1</v>
      </c>
      <c r="E30" s="239"/>
      <c r="F30" s="198">
        <f>D30*E30</f>
        <v>0</v>
      </c>
      <c r="G30" s="239"/>
      <c r="H30" s="198">
        <f>D30*G30</f>
        <v>0</v>
      </c>
      <c r="I30" s="198">
        <f>F30+H30</f>
        <v>0</v>
      </c>
      <c r="J30" s="187"/>
      <c r="K30" s="187"/>
    </row>
    <row r="31" spans="1:11">
      <c r="A31" s="192" t="s">
        <v>168</v>
      </c>
      <c r="B31" s="192" t="s">
        <v>422</v>
      </c>
      <c r="C31" s="192" t="s">
        <v>402</v>
      </c>
      <c r="D31" s="198">
        <v>2</v>
      </c>
      <c r="E31" s="239"/>
      <c r="F31" s="198">
        <f>D31*E31</f>
        <v>0</v>
      </c>
      <c r="G31" s="239"/>
      <c r="H31" s="198">
        <f>D31*G31</f>
        <v>0</v>
      </c>
      <c r="I31" s="198">
        <f>F31+H31</f>
        <v>0</v>
      </c>
      <c r="J31" s="187"/>
      <c r="K31" s="187"/>
    </row>
    <row r="32" spans="1:11">
      <c r="A32" s="192" t="s">
        <v>172</v>
      </c>
      <c r="B32" s="192" t="s">
        <v>423</v>
      </c>
      <c r="C32" s="192" t="s">
        <v>402</v>
      </c>
      <c r="D32" s="198">
        <v>3</v>
      </c>
      <c r="E32" s="239"/>
      <c r="F32" s="198">
        <f>D32*E32</f>
        <v>0</v>
      </c>
      <c r="G32" s="239"/>
      <c r="H32" s="198">
        <f>D32*G32</f>
        <v>0</v>
      </c>
      <c r="I32" s="198">
        <f>F32+H32</f>
        <v>0</v>
      </c>
      <c r="J32" s="187"/>
      <c r="K32" s="187"/>
    </row>
    <row r="33" spans="1:11">
      <c r="A33" s="192" t="s">
        <v>177</v>
      </c>
      <c r="B33" s="192" t="s">
        <v>424</v>
      </c>
      <c r="C33" s="192" t="s">
        <v>402</v>
      </c>
      <c r="D33" s="198">
        <v>2</v>
      </c>
      <c r="E33" s="239"/>
      <c r="F33" s="198">
        <f>D33*E33</f>
        <v>0</v>
      </c>
      <c r="G33" s="239"/>
      <c r="H33" s="198">
        <f>D33*G33</f>
        <v>0</v>
      </c>
      <c r="I33" s="198">
        <f>F33+H33</f>
        <v>0</v>
      </c>
      <c r="J33" s="187"/>
      <c r="K33" s="187"/>
    </row>
    <row r="34" spans="1:11">
      <c r="A34" s="192" t="s">
        <v>183</v>
      </c>
      <c r="B34" s="192" t="s">
        <v>425</v>
      </c>
      <c r="C34" s="192" t="s">
        <v>402</v>
      </c>
      <c r="D34" s="198">
        <v>1</v>
      </c>
      <c r="E34" s="239"/>
      <c r="F34" s="198">
        <f>D34*E34</f>
        <v>0</v>
      </c>
      <c r="G34" s="239"/>
      <c r="H34" s="198">
        <f>D34*G34</f>
        <v>0</v>
      </c>
      <c r="I34" s="198">
        <f>F34+H34</f>
        <v>0</v>
      </c>
      <c r="J34" s="187"/>
      <c r="K34" s="187"/>
    </row>
    <row r="35" spans="1:11">
      <c r="A35" s="203" t="s">
        <v>1</v>
      </c>
      <c r="B35" s="203" t="s">
        <v>426</v>
      </c>
      <c r="C35" s="203" t="s">
        <v>1</v>
      </c>
      <c r="D35" s="204"/>
      <c r="E35" s="205"/>
      <c r="F35" s="204"/>
      <c r="G35" s="205"/>
      <c r="H35" s="204"/>
      <c r="I35" s="204"/>
      <c r="J35" s="187"/>
      <c r="K35" s="187"/>
    </row>
    <row r="36" spans="1:11">
      <c r="A36" s="192" t="s">
        <v>191</v>
      </c>
      <c r="B36" s="192" t="s">
        <v>427</v>
      </c>
      <c r="C36" s="192" t="s">
        <v>402</v>
      </c>
      <c r="D36" s="198">
        <v>1</v>
      </c>
      <c r="E36" s="239"/>
      <c r="F36" s="198">
        <f>D36*E36</f>
        <v>0</v>
      </c>
      <c r="G36" s="239"/>
      <c r="H36" s="198">
        <f>D36*G36</f>
        <v>0</v>
      </c>
      <c r="I36" s="198">
        <f>F36+H36</f>
        <v>0</v>
      </c>
      <c r="J36" s="187"/>
      <c r="K36" s="187"/>
    </row>
    <row r="37" spans="1:11">
      <c r="A37" s="203" t="s">
        <v>1</v>
      </c>
      <c r="B37" s="203" t="s">
        <v>428</v>
      </c>
      <c r="C37" s="203" t="s">
        <v>1</v>
      </c>
      <c r="D37" s="204"/>
      <c r="E37" s="205"/>
      <c r="F37" s="204"/>
      <c r="G37" s="205"/>
      <c r="H37" s="204"/>
      <c r="I37" s="204"/>
      <c r="J37" s="187"/>
      <c r="K37" s="187"/>
    </row>
    <row r="38" spans="1:11">
      <c r="A38" s="192" t="s">
        <v>7</v>
      </c>
      <c r="B38" s="192" t="s">
        <v>429</v>
      </c>
      <c r="C38" s="192" t="s">
        <v>402</v>
      </c>
      <c r="D38" s="198">
        <v>1</v>
      </c>
      <c r="E38" s="239"/>
      <c r="F38" s="198">
        <f>D38*E38</f>
        <v>0</v>
      </c>
      <c r="G38" s="239"/>
      <c r="H38" s="198">
        <f>D38*G38</f>
        <v>0</v>
      </c>
      <c r="I38" s="198">
        <f>F38+H38</f>
        <v>0</v>
      </c>
      <c r="J38" s="187"/>
      <c r="K38" s="187"/>
    </row>
    <row r="39" spans="1:11">
      <c r="A39" s="192" t="s">
        <v>199</v>
      </c>
      <c r="B39" s="192" t="s">
        <v>430</v>
      </c>
      <c r="C39" s="192" t="s">
        <v>402</v>
      </c>
      <c r="D39" s="198">
        <v>3</v>
      </c>
      <c r="E39" s="239"/>
      <c r="F39" s="198">
        <f>D39*E39</f>
        <v>0</v>
      </c>
      <c r="G39" s="239"/>
      <c r="H39" s="198">
        <f>D39*G39</f>
        <v>0</v>
      </c>
      <c r="I39" s="198">
        <f>F39+H39</f>
        <v>0</v>
      </c>
      <c r="J39" s="187"/>
      <c r="K39" s="187"/>
    </row>
    <row r="40" spans="1:11">
      <c r="A40" s="192" t="s">
        <v>202</v>
      </c>
      <c r="B40" s="192" t="s">
        <v>431</v>
      </c>
      <c r="C40" s="192" t="s">
        <v>402</v>
      </c>
      <c r="D40" s="198">
        <v>3</v>
      </c>
      <c r="E40" s="239"/>
      <c r="F40" s="198">
        <f>D40*E40</f>
        <v>0</v>
      </c>
      <c r="G40" s="239"/>
      <c r="H40" s="198">
        <f>D40*G40</f>
        <v>0</v>
      </c>
      <c r="I40" s="198">
        <f>F40+H40</f>
        <v>0</v>
      </c>
      <c r="J40" s="187"/>
      <c r="K40" s="187"/>
    </row>
    <row r="41" spans="1:11">
      <c r="A41" s="203" t="s">
        <v>1</v>
      </c>
      <c r="B41" s="203" t="s">
        <v>432</v>
      </c>
      <c r="C41" s="203" t="s">
        <v>1</v>
      </c>
      <c r="D41" s="204"/>
      <c r="E41" s="205"/>
      <c r="F41" s="204"/>
      <c r="G41" s="205"/>
      <c r="H41" s="204"/>
      <c r="I41" s="204"/>
      <c r="J41" s="187"/>
      <c r="K41" s="187"/>
    </row>
    <row r="42" spans="1:11">
      <c r="A42" s="192" t="s">
        <v>207</v>
      </c>
      <c r="B42" s="192" t="s">
        <v>433</v>
      </c>
      <c r="C42" s="192" t="s">
        <v>102</v>
      </c>
      <c r="D42" s="198">
        <v>30</v>
      </c>
      <c r="E42" s="239"/>
      <c r="F42" s="198">
        <f>D42*E42</f>
        <v>0</v>
      </c>
      <c r="G42" s="239"/>
      <c r="H42" s="198">
        <f>D42*G42</f>
        <v>0</v>
      </c>
      <c r="I42" s="198">
        <f>F42+H42</f>
        <v>0</v>
      </c>
      <c r="J42" s="187"/>
      <c r="K42" s="187"/>
    </row>
    <row r="43" spans="1:11">
      <c r="A43" s="192" t="s">
        <v>211</v>
      </c>
      <c r="B43" s="192" t="s">
        <v>434</v>
      </c>
      <c r="C43" s="192" t="s">
        <v>102</v>
      </c>
      <c r="D43" s="198">
        <v>28</v>
      </c>
      <c r="E43" s="239"/>
      <c r="F43" s="198">
        <f>D43*E43</f>
        <v>0</v>
      </c>
      <c r="G43" s="239"/>
      <c r="H43" s="198">
        <f>D43*G43</f>
        <v>0</v>
      </c>
      <c r="I43" s="198">
        <f>F43+H43</f>
        <v>0</v>
      </c>
      <c r="J43" s="187"/>
      <c r="K43" s="187"/>
    </row>
    <row r="44" spans="1:11">
      <c r="A44" s="192" t="s">
        <v>217</v>
      </c>
      <c r="B44" s="192" t="s">
        <v>435</v>
      </c>
      <c r="C44" s="192" t="s">
        <v>102</v>
      </c>
      <c r="D44" s="198">
        <v>30</v>
      </c>
      <c r="E44" s="239"/>
      <c r="F44" s="198">
        <f>D44*E44</f>
        <v>0</v>
      </c>
      <c r="G44" s="239"/>
      <c r="H44" s="198">
        <f>D44*G44</f>
        <v>0</v>
      </c>
      <c r="I44" s="198">
        <f>F44+H44</f>
        <v>0</v>
      </c>
      <c r="J44" s="187"/>
      <c r="K44" s="187"/>
    </row>
    <row r="45" spans="1:11">
      <c r="A45" s="192" t="s">
        <v>222</v>
      </c>
      <c r="B45" s="192" t="s">
        <v>436</v>
      </c>
      <c r="C45" s="192" t="s">
        <v>102</v>
      </c>
      <c r="D45" s="198">
        <v>15</v>
      </c>
      <c r="E45" s="239"/>
      <c r="F45" s="198">
        <f>D45*E45</f>
        <v>0</v>
      </c>
      <c r="G45" s="239"/>
      <c r="H45" s="198">
        <f>D45*G45</f>
        <v>0</v>
      </c>
      <c r="I45" s="198">
        <f>F45+H45</f>
        <v>0</v>
      </c>
      <c r="J45" s="187"/>
      <c r="K45" s="187"/>
    </row>
    <row r="46" spans="1:11">
      <c r="A46" s="192" t="s">
        <v>226</v>
      </c>
      <c r="B46" s="192" t="s">
        <v>437</v>
      </c>
      <c r="C46" s="192" t="s">
        <v>102</v>
      </c>
      <c r="D46" s="198">
        <v>16</v>
      </c>
      <c r="E46" s="239"/>
      <c r="F46" s="198">
        <f>D46*E46</f>
        <v>0</v>
      </c>
      <c r="G46" s="239"/>
      <c r="H46" s="198">
        <f>D46*G46</f>
        <v>0</v>
      </c>
      <c r="I46" s="198">
        <f>F46+H46</f>
        <v>0</v>
      </c>
      <c r="J46" s="187"/>
      <c r="K46" s="187"/>
    </row>
    <row r="47" spans="1:11">
      <c r="A47" s="203" t="s">
        <v>1</v>
      </c>
      <c r="B47" s="203" t="s">
        <v>438</v>
      </c>
      <c r="C47" s="203" t="s">
        <v>1</v>
      </c>
      <c r="D47" s="204"/>
      <c r="E47" s="205"/>
      <c r="F47" s="204"/>
      <c r="G47" s="205"/>
      <c r="H47" s="204"/>
      <c r="I47" s="204"/>
      <c r="J47" s="187"/>
      <c r="K47" s="187"/>
    </row>
    <row r="48" spans="1:11">
      <c r="A48" s="192" t="s">
        <v>230</v>
      </c>
      <c r="B48" s="192" t="s">
        <v>439</v>
      </c>
      <c r="C48" s="192" t="s">
        <v>402</v>
      </c>
      <c r="D48" s="198">
        <v>8</v>
      </c>
      <c r="E48" s="239"/>
      <c r="F48" s="198">
        <f t="shared" ref="F48:F57" si="3">D48*E48</f>
        <v>0</v>
      </c>
      <c r="G48" s="239"/>
      <c r="H48" s="198">
        <f t="shared" ref="H48:H57" si="4">D48*G48</f>
        <v>0</v>
      </c>
      <c r="I48" s="198">
        <f t="shared" ref="I48:I57" si="5">F48+H48</f>
        <v>0</v>
      </c>
      <c r="J48" s="187"/>
      <c r="K48" s="187"/>
    </row>
    <row r="49" spans="1:11">
      <c r="A49" s="192" t="s">
        <v>236</v>
      </c>
      <c r="B49" s="192" t="s">
        <v>440</v>
      </c>
      <c r="C49" s="192" t="s">
        <v>402</v>
      </c>
      <c r="D49" s="198">
        <v>13</v>
      </c>
      <c r="E49" s="239"/>
      <c r="F49" s="198">
        <f t="shared" si="3"/>
        <v>0</v>
      </c>
      <c r="G49" s="239"/>
      <c r="H49" s="198">
        <f t="shared" si="4"/>
        <v>0</v>
      </c>
      <c r="I49" s="198">
        <f t="shared" si="5"/>
        <v>0</v>
      </c>
      <c r="J49" s="187"/>
      <c r="K49" s="187"/>
    </row>
    <row r="50" spans="1:11">
      <c r="A50" s="192" t="s">
        <v>240</v>
      </c>
      <c r="B50" s="192" t="s">
        <v>441</v>
      </c>
      <c r="C50" s="192" t="s">
        <v>402</v>
      </c>
      <c r="D50" s="198">
        <v>1</v>
      </c>
      <c r="E50" s="239"/>
      <c r="F50" s="198">
        <f t="shared" si="3"/>
        <v>0</v>
      </c>
      <c r="G50" s="239"/>
      <c r="H50" s="198">
        <f t="shared" si="4"/>
        <v>0</v>
      </c>
      <c r="I50" s="198">
        <f t="shared" si="5"/>
        <v>0</v>
      </c>
      <c r="J50" s="187"/>
      <c r="K50" s="187"/>
    </row>
    <row r="51" spans="1:11">
      <c r="A51" s="192" t="s">
        <v>243</v>
      </c>
      <c r="B51" s="192" t="s">
        <v>442</v>
      </c>
      <c r="C51" s="192" t="s">
        <v>402</v>
      </c>
      <c r="D51" s="198">
        <v>5</v>
      </c>
      <c r="E51" s="239"/>
      <c r="F51" s="198">
        <f t="shared" si="3"/>
        <v>0</v>
      </c>
      <c r="G51" s="239"/>
      <c r="H51" s="198">
        <f t="shared" si="4"/>
        <v>0</v>
      </c>
      <c r="I51" s="198">
        <f t="shared" si="5"/>
        <v>0</v>
      </c>
      <c r="J51" s="187"/>
      <c r="K51" s="187"/>
    </row>
    <row r="52" spans="1:11">
      <c r="A52" s="192" t="s">
        <v>249</v>
      </c>
      <c r="B52" s="192" t="s">
        <v>443</v>
      </c>
      <c r="C52" s="192" t="s">
        <v>402</v>
      </c>
      <c r="D52" s="198">
        <v>5</v>
      </c>
      <c r="E52" s="239"/>
      <c r="F52" s="198">
        <f t="shared" si="3"/>
        <v>0</v>
      </c>
      <c r="G52" s="239"/>
      <c r="H52" s="198">
        <f t="shared" si="4"/>
        <v>0</v>
      </c>
      <c r="I52" s="198">
        <f t="shared" si="5"/>
        <v>0</v>
      </c>
      <c r="J52" s="187"/>
      <c r="K52" s="187"/>
    </row>
    <row r="53" spans="1:11">
      <c r="A53" s="192" t="s">
        <v>255</v>
      </c>
      <c r="B53" s="192" t="s">
        <v>444</v>
      </c>
      <c r="C53" s="192" t="s">
        <v>402</v>
      </c>
      <c r="D53" s="198">
        <v>1</v>
      </c>
      <c r="E53" s="239"/>
      <c r="F53" s="198">
        <f t="shared" si="3"/>
        <v>0</v>
      </c>
      <c r="G53" s="239"/>
      <c r="H53" s="198">
        <f t="shared" si="4"/>
        <v>0</v>
      </c>
      <c r="I53" s="198">
        <f t="shared" si="5"/>
        <v>0</v>
      </c>
      <c r="J53" s="187"/>
      <c r="K53" s="187"/>
    </row>
    <row r="54" spans="1:11">
      <c r="A54" s="192" t="s">
        <v>260</v>
      </c>
      <c r="B54" s="192" t="s">
        <v>445</v>
      </c>
      <c r="C54" s="192" t="s">
        <v>402</v>
      </c>
      <c r="D54" s="198">
        <v>1</v>
      </c>
      <c r="E54" s="239"/>
      <c r="F54" s="198">
        <f t="shared" si="3"/>
        <v>0</v>
      </c>
      <c r="G54" s="239"/>
      <c r="H54" s="198">
        <f t="shared" si="4"/>
        <v>0</v>
      </c>
      <c r="I54" s="198">
        <f t="shared" si="5"/>
        <v>0</v>
      </c>
      <c r="J54" s="187"/>
      <c r="K54" s="187"/>
    </row>
    <row r="55" spans="1:11">
      <c r="A55" s="192" t="s">
        <v>265</v>
      </c>
      <c r="B55" s="192" t="s">
        <v>446</v>
      </c>
      <c r="C55" s="192" t="s">
        <v>402</v>
      </c>
      <c r="D55" s="198">
        <v>4</v>
      </c>
      <c r="E55" s="239"/>
      <c r="F55" s="198">
        <f t="shared" si="3"/>
        <v>0</v>
      </c>
      <c r="G55" s="239"/>
      <c r="H55" s="198">
        <f t="shared" si="4"/>
        <v>0</v>
      </c>
      <c r="I55" s="198">
        <f t="shared" si="5"/>
        <v>0</v>
      </c>
      <c r="J55" s="187"/>
      <c r="K55" s="187"/>
    </row>
    <row r="56" spans="1:11">
      <c r="A56" s="192" t="s">
        <v>271</v>
      </c>
      <c r="B56" s="192" t="s">
        <v>447</v>
      </c>
      <c r="C56" s="192" t="s">
        <v>402</v>
      </c>
      <c r="D56" s="198">
        <v>2</v>
      </c>
      <c r="E56" s="239"/>
      <c r="F56" s="198">
        <f t="shared" si="3"/>
        <v>0</v>
      </c>
      <c r="G56" s="239"/>
      <c r="H56" s="198">
        <f t="shared" si="4"/>
        <v>0</v>
      </c>
      <c r="I56" s="198">
        <f t="shared" si="5"/>
        <v>0</v>
      </c>
      <c r="J56" s="187"/>
      <c r="K56" s="187"/>
    </row>
    <row r="57" spans="1:11">
      <c r="A57" s="192" t="s">
        <v>277</v>
      </c>
      <c r="B57" s="192" t="s">
        <v>448</v>
      </c>
      <c r="C57" s="192" t="s">
        <v>402</v>
      </c>
      <c r="D57" s="198">
        <v>14</v>
      </c>
      <c r="E57" s="239"/>
      <c r="F57" s="198">
        <f t="shared" si="3"/>
        <v>0</v>
      </c>
      <c r="G57" s="239"/>
      <c r="H57" s="198">
        <f t="shared" si="4"/>
        <v>0</v>
      </c>
      <c r="I57" s="198">
        <f t="shared" si="5"/>
        <v>0</v>
      </c>
      <c r="J57" s="187"/>
      <c r="K57" s="187"/>
    </row>
    <row r="58" spans="1:11">
      <c r="A58" s="203" t="s">
        <v>1</v>
      </c>
      <c r="B58" s="203" t="s">
        <v>449</v>
      </c>
      <c r="C58" s="203" t="s">
        <v>1</v>
      </c>
      <c r="D58" s="204"/>
      <c r="E58" s="205"/>
      <c r="F58" s="204"/>
      <c r="G58" s="205"/>
      <c r="H58" s="204"/>
      <c r="I58" s="204"/>
      <c r="J58" s="187"/>
      <c r="K58" s="187"/>
    </row>
    <row r="59" spans="1:11">
      <c r="A59" s="192" t="s">
        <v>281</v>
      </c>
      <c r="B59" s="192" t="s">
        <v>450</v>
      </c>
      <c r="C59" s="192" t="s">
        <v>102</v>
      </c>
      <c r="D59" s="198">
        <v>60</v>
      </c>
      <c r="E59" s="239"/>
      <c r="F59" s="198">
        <f>D59*E59</f>
        <v>0</v>
      </c>
      <c r="G59" s="239"/>
      <c r="H59" s="198">
        <f>D59*G59</f>
        <v>0</v>
      </c>
      <c r="I59" s="198">
        <f>F59+H59</f>
        <v>0</v>
      </c>
      <c r="J59" s="187"/>
      <c r="K59" s="187"/>
    </row>
    <row r="60" spans="1:11">
      <c r="A60" s="192" t="s">
        <v>285</v>
      </c>
      <c r="B60" s="192" t="s">
        <v>451</v>
      </c>
      <c r="C60" s="192" t="s">
        <v>102</v>
      </c>
      <c r="D60" s="198">
        <v>90</v>
      </c>
      <c r="E60" s="239"/>
      <c r="F60" s="198">
        <f>D60*E60</f>
        <v>0</v>
      </c>
      <c r="G60" s="239"/>
      <c r="H60" s="198">
        <f>D60*G60</f>
        <v>0</v>
      </c>
      <c r="I60" s="198">
        <f>F60+H60</f>
        <v>0</v>
      </c>
      <c r="J60" s="187"/>
      <c r="K60" s="187"/>
    </row>
    <row r="61" spans="1:11">
      <c r="A61" s="192" t="s">
        <v>289</v>
      </c>
      <c r="B61" s="192" t="s">
        <v>452</v>
      </c>
      <c r="C61" s="192" t="s">
        <v>102</v>
      </c>
      <c r="D61" s="198">
        <v>420</v>
      </c>
      <c r="E61" s="239"/>
      <c r="F61" s="198">
        <f>D61*E61</f>
        <v>0</v>
      </c>
      <c r="G61" s="239"/>
      <c r="H61" s="198">
        <f>D61*G61</f>
        <v>0</v>
      </c>
      <c r="I61" s="198">
        <f>F61+H61</f>
        <v>0</v>
      </c>
      <c r="J61" s="187"/>
      <c r="K61" s="187"/>
    </row>
    <row r="62" spans="1:11">
      <c r="A62" s="203" t="s">
        <v>1</v>
      </c>
      <c r="B62" s="203" t="s">
        <v>453</v>
      </c>
      <c r="C62" s="203" t="s">
        <v>1</v>
      </c>
      <c r="D62" s="204"/>
      <c r="E62" s="205"/>
      <c r="F62" s="204"/>
      <c r="G62" s="205"/>
      <c r="H62" s="204"/>
      <c r="I62" s="204"/>
      <c r="J62" s="187"/>
      <c r="K62" s="187"/>
    </row>
    <row r="63" spans="1:11">
      <c r="A63" s="192" t="s">
        <v>295</v>
      </c>
      <c r="B63" s="192" t="s">
        <v>454</v>
      </c>
      <c r="C63" s="192" t="s">
        <v>102</v>
      </c>
      <c r="D63" s="198">
        <v>32</v>
      </c>
      <c r="E63" s="239"/>
      <c r="F63" s="198">
        <f>D63*E63</f>
        <v>0</v>
      </c>
      <c r="G63" s="239"/>
      <c r="H63" s="198">
        <f>D63*G63</f>
        <v>0</v>
      </c>
      <c r="I63" s="198">
        <f>F63+H63</f>
        <v>0</v>
      </c>
      <c r="J63" s="187"/>
      <c r="K63" s="187"/>
    </row>
    <row r="64" spans="1:11">
      <c r="A64" s="192" t="s">
        <v>455</v>
      </c>
      <c r="B64" s="192" t="s">
        <v>456</v>
      </c>
      <c r="C64" s="192" t="s">
        <v>102</v>
      </c>
      <c r="D64" s="198">
        <v>2</v>
      </c>
      <c r="E64" s="239"/>
      <c r="F64" s="198">
        <f>D64*E64</f>
        <v>0</v>
      </c>
      <c r="G64" s="239"/>
      <c r="H64" s="198">
        <f>D64*G64</f>
        <v>0</v>
      </c>
      <c r="I64" s="198">
        <f>F64+H64</f>
        <v>0</v>
      </c>
      <c r="J64" s="187"/>
      <c r="K64" s="187"/>
    </row>
    <row r="65" spans="1:11">
      <c r="A65" s="203" t="s">
        <v>1</v>
      </c>
      <c r="B65" s="203" t="s">
        <v>457</v>
      </c>
      <c r="C65" s="203" t="s">
        <v>1</v>
      </c>
      <c r="D65" s="204"/>
      <c r="E65" s="205"/>
      <c r="F65" s="204"/>
      <c r="G65" s="205"/>
      <c r="H65" s="204"/>
      <c r="I65" s="204"/>
      <c r="J65" s="187"/>
      <c r="K65" s="187"/>
    </row>
    <row r="66" spans="1:11">
      <c r="A66" s="192" t="s">
        <v>458</v>
      </c>
      <c r="B66" s="192" t="s">
        <v>459</v>
      </c>
      <c r="C66" s="192" t="s">
        <v>402</v>
      </c>
      <c r="D66" s="198">
        <v>18</v>
      </c>
      <c r="E66" s="239"/>
      <c r="F66" s="198">
        <f>D66*E66</f>
        <v>0</v>
      </c>
      <c r="G66" s="239"/>
      <c r="H66" s="198">
        <f>D66*G66</f>
        <v>0</v>
      </c>
      <c r="I66" s="198">
        <f>F66+H66</f>
        <v>0</v>
      </c>
      <c r="J66" s="187"/>
      <c r="K66" s="187"/>
    </row>
    <row r="67" spans="1:11">
      <c r="A67" s="203" t="s">
        <v>1</v>
      </c>
      <c r="B67" s="203" t="s">
        <v>460</v>
      </c>
      <c r="C67" s="203" t="s">
        <v>1</v>
      </c>
      <c r="D67" s="204"/>
      <c r="E67" s="205"/>
      <c r="F67" s="204"/>
      <c r="G67" s="205"/>
      <c r="H67" s="204"/>
      <c r="I67" s="204"/>
      <c r="J67" s="187"/>
      <c r="K67" s="187"/>
    </row>
    <row r="68" spans="1:11">
      <c r="A68" s="192" t="s">
        <v>461</v>
      </c>
      <c r="B68" s="192" t="s">
        <v>462</v>
      </c>
      <c r="C68" s="192" t="s">
        <v>402</v>
      </c>
      <c r="D68" s="198">
        <v>4</v>
      </c>
      <c r="E68" s="239"/>
      <c r="F68" s="198">
        <f>D68*E68</f>
        <v>0</v>
      </c>
      <c r="G68" s="239"/>
      <c r="H68" s="198">
        <f>D68*G68</f>
        <v>0</v>
      </c>
      <c r="I68" s="198">
        <f>F68+H68</f>
        <v>0</v>
      </c>
      <c r="J68" s="187"/>
      <c r="K68" s="187"/>
    </row>
    <row r="69" spans="1:11">
      <c r="A69" s="203" t="s">
        <v>1</v>
      </c>
      <c r="B69" s="203" t="s">
        <v>463</v>
      </c>
      <c r="C69" s="203" t="s">
        <v>1</v>
      </c>
      <c r="D69" s="204"/>
      <c r="E69" s="205"/>
      <c r="F69" s="204"/>
      <c r="G69" s="205"/>
      <c r="H69" s="204"/>
      <c r="I69" s="204"/>
      <c r="J69" s="187"/>
      <c r="K69" s="187"/>
    </row>
    <row r="70" spans="1:11">
      <c r="A70" s="192" t="s">
        <v>464</v>
      </c>
      <c r="B70" s="192" t="s">
        <v>465</v>
      </c>
      <c r="C70" s="192" t="s">
        <v>402</v>
      </c>
      <c r="D70" s="198">
        <v>1</v>
      </c>
      <c r="E70" s="239"/>
      <c r="F70" s="198">
        <f>D70*E70</f>
        <v>0</v>
      </c>
      <c r="G70" s="239"/>
      <c r="H70" s="198">
        <f>D70*G70</f>
        <v>0</v>
      </c>
      <c r="I70" s="198">
        <f>F70+H70</f>
        <v>0</v>
      </c>
      <c r="J70" s="187"/>
      <c r="K70" s="187"/>
    </row>
    <row r="71" spans="1:11">
      <c r="A71" s="192" t="s">
        <v>466</v>
      </c>
      <c r="B71" s="192" t="s">
        <v>467</v>
      </c>
      <c r="C71" s="192" t="s">
        <v>402</v>
      </c>
      <c r="D71" s="198">
        <v>7</v>
      </c>
      <c r="E71" s="239"/>
      <c r="F71" s="198">
        <f>D71*E71</f>
        <v>0</v>
      </c>
      <c r="G71" s="239"/>
      <c r="H71" s="198">
        <f>D71*G71</f>
        <v>0</v>
      </c>
      <c r="I71" s="198">
        <f>F71+H71</f>
        <v>0</v>
      </c>
      <c r="J71" s="187"/>
      <c r="K71" s="187"/>
    </row>
    <row r="72" spans="1:11">
      <c r="A72" s="203" t="s">
        <v>1</v>
      </c>
      <c r="B72" s="203" t="s">
        <v>468</v>
      </c>
      <c r="C72" s="203" t="s">
        <v>1</v>
      </c>
      <c r="D72" s="204"/>
      <c r="E72" s="205"/>
      <c r="F72" s="204"/>
      <c r="G72" s="205"/>
      <c r="H72" s="204"/>
      <c r="I72" s="204"/>
      <c r="J72" s="187"/>
      <c r="K72" s="187"/>
    </row>
    <row r="73" spans="1:11">
      <c r="A73" s="192" t="s">
        <v>469</v>
      </c>
      <c r="B73" s="192" t="s">
        <v>470</v>
      </c>
      <c r="C73" s="192" t="s">
        <v>402</v>
      </c>
      <c r="D73" s="198">
        <v>8</v>
      </c>
      <c r="E73" s="239"/>
      <c r="F73" s="198">
        <f t="shared" ref="F73:F79" si="6">D73*E73</f>
        <v>0</v>
      </c>
      <c r="G73" s="239"/>
      <c r="H73" s="198">
        <f t="shared" ref="H73:H79" si="7">D73*G73</f>
        <v>0</v>
      </c>
      <c r="I73" s="198">
        <f t="shared" ref="I73:I79" si="8">F73+H73</f>
        <v>0</v>
      </c>
      <c r="J73" s="187"/>
      <c r="K73" s="187"/>
    </row>
    <row r="74" spans="1:11">
      <c r="A74" s="192" t="s">
        <v>471</v>
      </c>
      <c r="B74" s="192" t="s">
        <v>472</v>
      </c>
      <c r="C74" s="192" t="s">
        <v>402</v>
      </c>
      <c r="D74" s="198">
        <v>3</v>
      </c>
      <c r="E74" s="239"/>
      <c r="F74" s="198">
        <f t="shared" si="6"/>
        <v>0</v>
      </c>
      <c r="G74" s="239"/>
      <c r="H74" s="198">
        <f t="shared" si="7"/>
        <v>0</v>
      </c>
      <c r="I74" s="198">
        <f t="shared" si="8"/>
        <v>0</v>
      </c>
      <c r="J74" s="187"/>
      <c r="K74" s="187"/>
    </row>
    <row r="75" spans="1:11">
      <c r="A75" s="192" t="s">
        <v>473</v>
      </c>
      <c r="B75" s="192" t="s">
        <v>474</v>
      </c>
      <c r="C75" s="192" t="s">
        <v>402</v>
      </c>
      <c r="D75" s="198">
        <v>8</v>
      </c>
      <c r="E75" s="239"/>
      <c r="F75" s="198">
        <f t="shared" si="6"/>
        <v>0</v>
      </c>
      <c r="G75" s="239"/>
      <c r="H75" s="198">
        <f t="shared" si="7"/>
        <v>0</v>
      </c>
      <c r="I75" s="198">
        <f t="shared" si="8"/>
        <v>0</v>
      </c>
      <c r="J75" s="187"/>
      <c r="K75" s="187"/>
    </row>
    <row r="76" spans="1:11">
      <c r="A76" s="192" t="s">
        <v>475</v>
      </c>
      <c r="B76" s="192" t="s">
        <v>476</v>
      </c>
      <c r="C76" s="192" t="s">
        <v>402</v>
      </c>
      <c r="D76" s="198">
        <v>3</v>
      </c>
      <c r="E76" s="239"/>
      <c r="F76" s="198">
        <f t="shared" si="6"/>
        <v>0</v>
      </c>
      <c r="G76" s="239"/>
      <c r="H76" s="198">
        <f t="shared" si="7"/>
        <v>0</v>
      </c>
      <c r="I76" s="198">
        <f t="shared" si="8"/>
        <v>0</v>
      </c>
      <c r="J76" s="187"/>
      <c r="K76" s="187"/>
    </row>
    <row r="77" spans="1:11">
      <c r="A77" s="192" t="s">
        <v>477</v>
      </c>
      <c r="B77" s="192" t="s">
        <v>478</v>
      </c>
      <c r="C77" s="192" t="s">
        <v>402</v>
      </c>
      <c r="D77" s="198">
        <v>1</v>
      </c>
      <c r="E77" s="239"/>
      <c r="F77" s="198">
        <f t="shared" si="6"/>
        <v>0</v>
      </c>
      <c r="G77" s="239"/>
      <c r="H77" s="198">
        <f t="shared" si="7"/>
        <v>0</v>
      </c>
      <c r="I77" s="198">
        <f t="shared" si="8"/>
        <v>0</v>
      </c>
      <c r="J77" s="187"/>
      <c r="K77" s="187"/>
    </row>
    <row r="78" spans="1:11">
      <c r="A78" s="192" t="s">
        <v>479</v>
      </c>
      <c r="B78" s="192" t="s">
        <v>480</v>
      </c>
      <c r="C78" s="192" t="s">
        <v>402</v>
      </c>
      <c r="D78" s="198">
        <v>2</v>
      </c>
      <c r="E78" s="239"/>
      <c r="F78" s="198">
        <f t="shared" si="6"/>
        <v>0</v>
      </c>
      <c r="G78" s="239"/>
      <c r="H78" s="198">
        <f t="shared" si="7"/>
        <v>0</v>
      </c>
      <c r="I78" s="198">
        <f t="shared" si="8"/>
        <v>0</v>
      </c>
      <c r="J78" s="187"/>
      <c r="K78" s="187"/>
    </row>
    <row r="79" spans="1:11">
      <c r="A79" s="192" t="s">
        <v>481</v>
      </c>
      <c r="B79" s="192" t="s">
        <v>482</v>
      </c>
      <c r="C79" s="192" t="s">
        <v>402</v>
      </c>
      <c r="D79" s="198">
        <v>2</v>
      </c>
      <c r="E79" s="239"/>
      <c r="F79" s="198">
        <f t="shared" si="6"/>
        <v>0</v>
      </c>
      <c r="G79" s="239"/>
      <c r="H79" s="198">
        <f t="shared" si="7"/>
        <v>0</v>
      </c>
      <c r="I79" s="198">
        <f t="shared" si="8"/>
        <v>0</v>
      </c>
      <c r="J79" s="187"/>
      <c r="K79" s="187"/>
    </row>
    <row r="80" spans="1:11">
      <c r="A80" s="203" t="s">
        <v>1</v>
      </c>
      <c r="B80" s="203" t="s">
        <v>483</v>
      </c>
      <c r="C80" s="203" t="s">
        <v>1</v>
      </c>
      <c r="D80" s="204"/>
      <c r="E80" s="205"/>
      <c r="F80" s="204"/>
      <c r="G80" s="205"/>
      <c r="H80" s="204"/>
      <c r="I80" s="204"/>
      <c r="J80" s="187"/>
      <c r="K80" s="187"/>
    </row>
    <row r="81" spans="1:11">
      <c r="A81" s="192" t="s">
        <v>484</v>
      </c>
      <c r="B81" s="192" t="s">
        <v>485</v>
      </c>
      <c r="C81" s="192" t="s">
        <v>402</v>
      </c>
      <c r="D81" s="198">
        <v>12</v>
      </c>
      <c r="E81" s="239"/>
      <c r="F81" s="198">
        <f>D81*E81</f>
        <v>0</v>
      </c>
      <c r="G81" s="239"/>
      <c r="H81" s="198">
        <f>D81*G81</f>
        <v>0</v>
      </c>
      <c r="I81" s="198">
        <f>F81+H81</f>
        <v>0</v>
      </c>
      <c r="J81" s="187"/>
      <c r="K81" s="187"/>
    </row>
    <row r="82" spans="1:11">
      <c r="A82" s="192" t="s">
        <v>486</v>
      </c>
      <c r="B82" s="192" t="s">
        <v>480</v>
      </c>
      <c r="C82" s="192" t="s">
        <v>402</v>
      </c>
      <c r="D82" s="198">
        <v>6</v>
      </c>
      <c r="E82" s="239"/>
      <c r="F82" s="198">
        <f>D82*E82</f>
        <v>0</v>
      </c>
      <c r="G82" s="239"/>
      <c r="H82" s="198">
        <f>D82*G82</f>
        <v>0</v>
      </c>
      <c r="I82" s="198">
        <f>F82+H82</f>
        <v>0</v>
      </c>
      <c r="J82" s="187"/>
      <c r="K82" s="187"/>
    </row>
    <row r="83" spans="1:11">
      <c r="A83" s="192" t="s">
        <v>487</v>
      </c>
      <c r="B83" s="192" t="s">
        <v>439</v>
      </c>
      <c r="C83" s="192" t="s">
        <v>402</v>
      </c>
      <c r="D83" s="198">
        <v>12</v>
      </c>
      <c r="E83" s="239"/>
      <c r="F83" s="198">
        <f>D83*E83</f>
        <v>0</v>
      </c>
      <c r="G83" s="239"/>
      <c r="H83" s="198">
        <f>D83*G83</f>
        <v>0</v>
      </c>
      <c r="I83" s="198">
        <f>F83+H83</f>
        <v>0</v>
      </c>
      <c r="J83" s="187"/>
      <c r="K83" s="187"/>
    </row>
    <row r="84" spans="1:11">
      <c r="A84" s="203" t="s">
        <v>1</v>
      </c>
      <c r="B84" s="203" t="s">
        <v>488</v>
      </c>
      <c r="C84" s="203" t="s">
        <v>1</v>
      </c>
      <c r="D84" s="204"/>
      <c r="E84" s="205"/>
      <c r="F84" s="204"/>
      <c r="G84" s="205"/>
      <c r="H84" s="204"/>
      <c r="I84" s="204"/>
      <c r="J84" s="187"/>
      <c r="K84" s="187"/>
    </row>
    <row r="85" spans="1:11">
      <c r="A85" s="192" t="s">
        <v>489</v>
      </c>
      <c r="B85" s="192" t="s">
        <v>490</v>
      </c>
      <c r="C85" s="192" t="s">
        <v>402</v>
      </c>
      <c r="D85" s="198">
        <v>1</v>
      </c>
      <c r="E85" s="239"/>
      <c r="F85" s="198">
        <f t="shared" ref="F85:F90" si="9">D85*E85</f>
        <v>0</v>
      </c>
      <c r="G85" s="239"/>
      <c r="H85" s="198">
        <f t="shared" ref="H85:H90" si="10">D85*G85</f>
        <v>0</v>
      </c>
      <c r="I85" s="198">
        <f t="shared" ref="I85:I90" si="11">F85+H85</f>
        <v>0</v>
      </c>
      <c r="J85" s="187"/>
      <c r="K85" s="187"/>
    </row>
    <row r="86" spans="1:11">
      <c r="A86" s="192" t="s">
        <v>491</v>
      </c>
      <c r="B86" s="192" t="s">
        <v>492</v>
      </c>
      <c r="C86" s="192" t="s">
        <v>402</v>
      </c>
      <c r="D86" s="198">
        <v>1</v>
      </c>
      <c r="E86" s="239"/>
      <c r="F86" s="198">
        <f t="shared" si="9"/>
        <v>0</v>
      </c>
      <c r="G86" s="239"/>
      <c r="H86" s="198">
        <f t="shared" si="10"/>
        <v>0</v>
      </c>
      <c r="I86" s="198">
        <f t="shared" si="11"/>
        <v>0</v>
      </c>
      <c r="J86" s="187"/>
      <c r="K86" s="187"/>
    </row>
    <row r="87" spans="1:11">
      <c r="A87" s="192" t="s">
        <v>493</v>
      </c>
      <c r="B87" s="192" t="s">
        <v>494</v>
      </c>
      <c r="C87" s="192" t="s">
        <v>402</v>
      </c>
      <c r="D87" s="198">
        <v>1</v>
      </c>
      <c r="E87" s="239"/>
      <c r="F87" s="198">
        <f t="shared" si="9"/>
        <v>0</v>
      </c>
      <c r="G87" s="239"/>
      <c r="H87" s="198">
        <f t="shared" si="10"/>
        <v>0</v>
      </c>
      <c r="I87" s="198">
        <f t="shared" si="11"/>
        <v>0</v>
      </c>
      <c r="J87" s="187"/>
      <c r="K87" s="187"/>
    </row>
    <row r="88" spans="1:11">
      <c r="A88" s="192" t="s">
        <v>495</v>
      </c>
      <c r="B88" s="192" t="s">
        <v>496</v>
      </c>
      <c r="C88" s="192" t="s">
        <v>402</v>
      </c>
      <c r="D88" s="198">
        <v>1</v>
      </c>
      <c r="E88" s="239"/>
      <c r="F88" s="198">
        <f t="shared" si="9"/>
        <v>0</v>
      </c>
      <c r="G88" s="239"/>
      <c r="H88" s="198">
        <f t="shared" si="10"/>
        <v>0</v>
      </c>
      <c r="I88" s="198">
        <f t="shared" si="11"/>
        <v>0</v>
      </c>
      <c r="J88" s="187"/>
      <c r="K88" s="187"/>
    </row>
    <row r="89" spans="1:11">
      <c r="A89" s="192" t="s">
        <v>497</v>
      </c>
      <c r="B89" s="192" t="s">
        <v>480</v>
      </c>
      <c r="C89" s="192" t="s">
        <v>402</v>
      </c>
      <c r="D89" s="198">
        <v>1</v>
      </c>
      <c r="E89" s="239"/>
      <c r="F89" s="198">
        <f t="shared" si="9"/>
        <v>0</v>
      </c>
      <c r="G89" s="239"/>
      <c r="H89" s="198">
        <f t="shared" si="10"/>
        <v>0</v>
      </c>
      <c r="I89" s="198">
        <f t="shared" si="11"/>
        <v>0</v>
      </c>
      <c r="J89" s="187"/>
      <c r="K89" s="187"/>
    </row>
    <row r="90" spans="1:11">
      <c r="A90" s="192" t="s">
        <v>498</v>
      </c>
      <c r="B90" s="192" t="s">
        <v>439</v>
      </c>
      <c r="C90" s="192" t="s">
        <v>402</v>
      </c>
      <c r="D90" s="198">
        <v>2</v>
      </c>
      <c r="E90" s="239"/>
      <c r="F90" s="198">
        <f t="shared" si="9"/>
        <v>0</v>
      </c>
      <c r="G90" s="239"/>
      <c r="H90" s="198">
        <f t="shared" si="10"/>
        <v>0</v>
      </c>
      <c r="I90" s="198">
        <f t="shared" si="11"/>
        <v>0</v>
      </c>
      <c r="J90" s="187"/>
      <c r="K90" s="187"/>
    </row>
    <row r="91" spans="1:11">
      <c r="A91" s="203" t="s">
        <v>1</v>
      </c>
      <c r="B91" s="203" t="s">
        <v>499</v>
      </c>
      <c r="C91" s="203" t="s">
        <v>1</v>
      </c>
      <c r="D91" s="204"/>
      <c r="E91" s="205"/>
      <c r="F91" s="204"/>
      <c r="G91" s="205"/>
      <c r="H91" s="204"/>
      <c r="I91" s="204"/>
      <c r="J91" s="187"/>
      <c r="K91" s="187"/>
    </row>
    <row r="92" spans="1:11">
      <c r="A92" s="192" t="s">
        <v>500</v>
      </c>
      <c r="B92" s="192" t="s">
        <v>501</v>
      </c>
      <c r="C92" s="192" t="s">
        <v>402</v>
      </c>
      <c r="D92" s="198">
        <v>2</v>
      </c>
      <c r="E92" s="239"/>
      <c r="F92" s="198">
        <f>D92*E92</f>
        <v>0</v>
      </c>
      <c r="G92" s="239"/>
      <c r="H92" s="198">
        <f>D92*G92</f>
        <v>0</v>
      </c>
      <c r="I92" s="198">
        <f>F92+H92</f>
        <v>0</v>
      </c>
      <c r="J92" s="187"/>
      <c r="K92" s="187"/>
    </row>
    <row r="93" spans="1:11">
      <c r="A93" s="192" t="s">
        <v>502</v>
      </c>
      <c r="B93" s="192" t="s">
        <v>503</v>
      </c>
      <c r="C93" s="192" t="s">
        <v>402</v>
      </c>
      <c r="D93" s="198">
        <v>2</v>
      </c>
      <c r="E93" s="239"/>
      <c r="F93" s="198">
        <f>D93*E93</f>
        <v>0</v>
      </c>
      <c r="G93" s="239"/>
      <c r="H93" s="198">
        <f>D93*G93</f>
        <v>0</v>
      </c>
      <c r="I93" s="198">
        <f>F93+H93</f>
        <v>0</v>
      </c>
      <c r="J93" s="187"/>
      <c r="K93" s="187"/>
    </row>
    <row r="94" spans="1:11">
      <c r="A94" s="192" t="s">
        <v>504</v>
      </c>
      <c r="B94" s="192" t="s">
        <v>496</v>
      </c>
      <c r="C94" s="192" t="s">
        <v>402</v>
      </c>
      <c r="D94" s="198">
        <v>2</v>
      </c>
      <c r="E94" s="239"/>
      <c r="F94" s="198">
        <f>D94*E94</f>
        <v>0</v>
      </c>
      <c r="G94" s="239"/>
      <c r="H94" s="198">
        <f>D94*G94</f>
        <v>0</v>
      </c>
      <c r="I94" s="198">
        <f>F94+H94</f>
        <v>0</v>
      </c>
      <c r="J94" s="187"/>
      <c r="K94" s="187"/>
    </row>
    <row r="95" spans="1:11">
      <c r="A95" s="192" t="s">
        <v>505</v>
      </c>
      <c r="B95" s="192" t="s">
        <v>506</v>
      </c>
      <c r="C95" s="192" t="s">
        <v>402</v>
      </c>
      <c r="D95" s="198">
        <v>2</v>
      </c>
      <c r="E95" s="239"/>
      <c r="F95" s="198">
        <f>D95*E95</f>
        <v>0</v>
      </c>
      <c r="G95" s="239"/>
      <c r="H95" s="198">
        <f>D95*G95</f>
        <v>0</v>
      </c>
      <c r="I95" s="198">
        <f>F95+H95</f>
        <v>0</v>
      </c>
      <c r="J95" s="187"/>
      <c r="K95" s="187"/>
    </row>
    <row r="96" spans="1:11">
      <c r="A96" s="203" t="s">
        <v>1</v>
      </c>
      <c r="B96" s="203" t="s">
        <v>507</v>
      </c>
      <c r="C96" s="203" t="s">
        <v>1</v>
      </c>
      <c r="D96" s="204"/>
      <c r="E96" s="205"/>
      <c r="F96" s="204"/>
      <c r="G96" s="205"/>
      <c r="H96" s="204"/>
      <c r="I96" s="204"/>
      <c r="J96" s="187"/>
      <c r="K96" s="187"/>
    </row>
    <row r="97" spans="1:11">
      <c r="A97" s="192" t="s">
        <v>508</v>
      </c>
      <c r="B97" s="192" t="s">
        <v>509</v>
      </c>
      <c r="C97" s="192" t="s">
        <v>402</v>
      </c>
      <c r="D97" s="198">
        <v>31</v>
      </c>
      <c r="E97" s="239"/>
      <c r="F97" s="198">
        <f>D97*E97</f>
        <v>0</v>
      </c>
      <c r="G97" s="239"/>
      <c r="H97" s="198">
        <f>D97*G97</f>
        <v>0</v>
      </c>
      <c r="I97" s="198">
        <f>F97+H97</f>
        <v>0</v>
      </c>
      <c r="J97" s="187"/>
      <c r="K97" s="187"/>
    </row>
    <row r="98" spans="1:11">
      <c r="A98" s="192" t="s">
        <v>510</v>
      </c>
      <c r="B98" s="192" t="s">
        <v>511</v>
      </c>
      <c r="C98" s="192" t="s">
        <v>402</v>
      </c>
      <c r="D98" s="198">
        <v>31</v>
      </c>
      <c r="E98" s="239"/>
      <c r="F98" s="198">
        <f>D98*E98</f>
        <v>0</v>
      </c>
      <c r="G98" s="239"/>
      <c r="H98" s="198">
        <f>D98*G98</f>
        <v>0</v>
      </c>
      <c r="I98" s="198">
        <f>F98+H98</f>
        <v>0</v>
      </c>
      <c r="J98" s="187"/>
      <c r="K98" s="187"/>
    </row>
    <row r="99" spans="1:11">
      <c r="A99" s="203" t="s">
        <v>1</v>
      </c>
      <c r="B99" s="203" t="s">
        <v>512</v>
      </c>
      <c r="C99" s="203" t="s">
        <v>1</v>
      </c>
      <c r="D99" s="204"/>
      <c r="E99" s="205"/>
      <c r="F99" s="204"/>
      <c r="G99" s="205"/>
      <c r="H99" s="204"/>
      <c r="I99" s="204"/>
      <c r="J99" s="187"/>
      <c r="K99" s="187"/>
    </row>
    <row r="100" spans="1:11">
      <c r="A100" s="192" t="s">
        <v>513</v>
      </c>
      <c r="B100" s="192" t="s">
        <v>514</v>
      </c>
      <c r="C100" s="192" t="s">
        <v>402</v>
      </c>
      <c r="D100" s="198">
        <v>32</v>
      </c>
      <c r="E100" s="239"/>
      <c r="F100" s="198">
        <f>D100*E100</f>
        <v>0</v>
      </c>
      <c r="G100" s="239"/>
      <c r="H100" s="198">
        <f>D100*G100</f>
        <v>0</v>
      </c>
      <c r="I100" s="198">
        <f>F100+H100</f>
        <v>0</v>
      </c>
      <c r="J100" s="187"/>
      <c r="K100" s="187"/>
    </row>
    <row r="101" spans="1:11">
      <c r="A101" s="192" t="s">
        <v>515</v>
      </c>
      <c r="B101" s="192" t="s">
        <v>516</v>
      </c>
      <c r="C101" s="192" t="s">
        <v>402</v>
      </c>
      <c r="D101" s="198">
        <v>32</v>
      </c>
      <c r="E101" s="239"/>
      <c r="F101" s="198">
        <f>D101*E101</f>
        <v>0</v>
      </c>
      <c r="G101" s="239"/>
      <c r="H101" s="198">
        <f>D101*G101</f>
        <v>0</v>
      </c>
      <c r="I101" s="198">
        <f>F101+H101</f>
        <v>0</v>
      </c>
      <c r="J101" s="187"/>
      <c r="K101" s="187"/>
    </row>
    <row r="102" spans="1:11">
      <c r="A102" s="192" t="s">
        <v>517</v>
      </c>
      <c r="B102" s="192" t="s">
        <v>518</v>
      </c>
      <c r="C102" s="192" t="s">
        <v>402</v>
      </c>
      <c r="D102" s="198">
        <v>32</v>
      </c>
      <c r="E102" s="239"/>
      <c r="F102" s="198">
        <f>D102*E102</f>
        <v>0</v>
      </c>
      <c r="G102" s="239"/>
      <c r="H102" s="198">
        <f>D102*G102</f>
        <v>0</v>
      </c>
      <c r="I102" s="198">
        <f>F102+H102</f>
        <v>0</v>
      </c>
      <c r="J102" s="187"/>
      <c r="K102" s="187"/>
    </row>
    <row r="103" spans="1:11">
      <c r="A103" s="203" t="s">
        <v>1</v>
      </c>
      <c r="B103" s="203" t="s">
        <v>519</v>
      </c>
      <c r="C103" s="203" t="s">
        <v>1</v>
      </c>
      <c r="D103" s="204"/>
      <c r="E103" s="205"/>
      <c r="F103" s="204"/>
      <c r="G103" s="205"/>
      <c r="H103" s="204"/>
      <c r="I103" s="204"/>
      <c r="J103" s="187"/>
      <c r="K103" s="187"/>
    </row>
    <row r="104" spans="1:11">
      <c r="A104" s="192" t="s">
        <v>520</v>
      </c>
      <c r="B104" s="192" t="s">
        <v>521</v>
      </c>
      <c r="C104" s="192" t="s">
        <v>402</v>
      </c>
      <c r="D104" s="198">
        <v>12</v>
      </c>
      <c r="E104" s="239"/>
      <c r="F104" s="198">
        <f>D104*E104</f>
        <v>0</v>
      </c>
      <c r="G104" s="239"/>
      <c r="H104" s="198">
        <f>D104*G104</f>
        <v>0</v>
      </c>
      <c r="I104" s="198">
        <f>F104+H104</f>
        <v>0</v>
      </c>
      <c r="J104" s="187"/>
      <c r="K104" s="187"/>
    </row>
    <row r="105" spans="1:11">
      <c r="A105" s="192" t="s">
        <v>522</v>
      </c>
      <c r="B105" s="192" t="s">
        <v>523</v>
      </c>
      <c r="C105" s="192" t="s">
        <v>402</v>
      </c>
      <c r="D105" s="198">
        <v>12</v>
      </c>
      <c r="E105" s="239"/>
      <c r="F105" s="198">
        <f>D105*E105</f>
        <v>0</v>
      </c>
      <c r="G105" s="239"/>
      <c r="H105" s="198">
        <f>D105*G105</f>
        <v>0</v>
      </c>
      <c r="I105" s="198">
        <f>F105+H105</f>
        <v>0</v>
      </c>
      <c r="J105" s="187"/>
      <c r="K105" s="187"/>
    </row>
    <row r="106" spans="1:11">
      <c r="A106" s="203" t="s">
        <v>1</v>
      </c>
      <c r="B106" s="203" t="s">
        <v>524</v>
      </c>
      <c r="C106" s="203" t="s">
        <v>1</v>
      </c>
      <c r="D106" s="204"/>
      <c r="E106" s="205"/>
      <c r="F106" s="204"/>
      <c r="G106" s="205"/>
      <c r="H106" s="204"/>
      <c r="I106" s="204"/>
      <c r="J106" s="187"/>
      <c r="K106" s="187"/>
    </row>
    <row r="107" spans="1:11">
      <c r="A107" s="192" t="s">
        <v>525</v>
      </c>
      <c r="B107" s="192" t="s">
        <v>526</v>
      </c>
      <c r="C107" s="192" t="s">
        <v>102</v>
      </c>
      <c r="D107" s="198">
        <v>12</v>
      </c>
      <c r="E107" s="239"/>
      <c r="F107" s="198">
        <f t="shared" ref="F107:F112" si="12">D107*E107</f>
        <v>0</v>
      </c>
      <c r="G107" s="239"/>
      <c r="H107" s="198">
        <f t="shared" ref="H107:H112" si="13">D107*G107</f>
        <v>0</v>
      </c>
      <c r="I107" s="198">
        <f t="shared" ref="I107:I112" si="14">F107+H107</f>
        <v>0</v>
      </c>
      <c r="J107" s="187"/>
      <c r="K107" s="187"/>
    </row>
    <row r="108" spans="1:11">
      <c r="A108" s="192" t="s">
        <v>527</v>
      </c>
      <c r="B108" s="192" t="s">
        <v>528</v>
      </c>
      <c r="C108" s="192" t="s">
        <v>102</v>
      </c>
      <c r="D108" s="198">
        <v>30</v>
      </c>
      <c r="E108" s="239"/>
      <c r="F108" s="198">
        <f t="shared" si="12"/>
        <v>0</v>
      </c>
      <c r="G108" s="239"/>
      <c r="H108" s="198">
        <f t="shared" si="13"/>
        <v>0</v>
      </c>
      <c r="I108" s="198">
        <f t="shared" si="14"/>
        <v>0</v>
      </c>
      <c r="J108" s="187"/>
      <c r="K108" s="187"/>
    </row>
    <row r="109" spans="1:11">
      <c r="A109" s="192" t="s">
        <v>529</v>
      </c>
      <c r="B109" s="192" t="s">
        <v>530</v>
      </c>
      <c r="C109" s="192" t="s">
        <v>402</v>
      </c>
      <c r="D109" s="198">
        <v>30</v>
      </c>
      <c r="E109" s="239"/>
      <c r="F109" s="198">
        <f t="shared" si="12"/>
        <v>0</v>
      </c>
      <c r="G109" s="239"/>
      <c r="H109" s="198">
        <f t="shared" si="13"/>
        <v>0</v>
      </c>
      <c r="I109" s="198">
        <f t="shared" si="14"/>
        <v>0</v>
      </c>
      <c r="J109" s="187"/>
      <c r="K109" s="187"/>
    </row>
    <row r="110" spans="1:11">
      <c r="A110" s="192" t="s">
        <v>531</v>
      </c>
      <c r="B110" s="192" t="s">
        <v>532</v>
      </c>
      <c r="C110" s="192" t="s">
        <v>402</v>
      </c>
      <c r="D110" s="198">
        <v>5</v>
      </c>
      <c r="E110" s="239"/>
      <c r="F110" s="198">
        <f t="shared" si="12"/>
        <v>0</v>
      </c>
      <c r="G110" s="239"/>
      <c r="H110" s="198">
        <f t="shared" si="13"/>
        <v>0</v>
      </c>
      <c r="I110" s="198">
        <f t="shared" si="14"/>
        <v>0</v>
      </c>
      <c r="J110" s="187"/>
      <c r="K110" s="187"/>
    </row>
    <row r="111" spans="1:11">
      <c r="A111" s="192" t="s">
        <v>533</v>
      </c>
      <c r="B111" s="192" t="s">
        <v>534</v>
      </c>
      <c r="C111" s="192" t="s">
        <v>402</v>
      </c>
      <c r="D111" s="198">
        <v>4</v>
      </c>
      <c r="E111" s="239"/>
      <c r="F111" s="198">
        <f t="shared" si="12"/>
        <v>0</v>
      </c>
      <c r="G111" s="239"/>
      <c r="H111" s="198">
        <f t="shared" si="13"/>
        <v>0</v>
      </c>
      <c r="I111" s="198">
        <f t="shared" si="14"/>
        <v>0</v>
      </c>
      <c r="J111" s="187"/>
      <c r="K111" s="187"/>
    </row>
    <row r="112" spans="1:11">
      <c r="A112" s="192" t="s">
        <v>535</v>
      </c>
      <c r="B112" s="192" t="s">
        <v>536</v>
      </c>
      <c r="C112" s="192" t="s">
        <v>402</v>
      </c>
      <c r="D112" s="198">
        <v>1</v>
      </c>
      <c r="E112" s="239"/>
      <c r="F112" s="198">
        <f t="shared" si="12"/>
        <v>0</v>
      </c>
      <c r="G112" s="239"/>
      <c r="H112" s="198">
        <f t="shared" si="13"/>
        <v>0</v>
      </c>
      <c r="I112" s="198">
        <f t="shared" si="14"/>
        <v>0</v>
      </c>
      <c r="J112" s="187"/>
      <c r="K112" s="187"/>
    </row>
    <row r="113" spans="1:11">
      <c r="A113" s="203" t="s">
        <v>1</v>
      </c>
      <c r="B113" s="203" t="s">
        <v>537</v>
      </c>
      <c r="C113" s="203" t="s">
        <v>1</v>
      </c>
      <c r="D113" s="204"/>
      <c r="E113" s="205"/>
      <c r="F113" s="204"/>
      <c r="G113" s="205"/>
      <c r="H113" s="204"/>
      <c r="I113" s="204"/>
      <c r="J113" s="187"/>
      <c r="K113" s="187"/>
    </row>
    <row r="114" spans="1:11">
      <c r="A114" s="192" t="s">
        <v>538</v>
      </c>
      <c r="B114" s="192" t="s">
        <v>539</v>
      </c>
      <c r="C114" s="192" t="s">
        <v>402</v>
      </c>
      <c r="D114" s="198">
        <v>6</v>
      </c>
      <c r="E114" s="239"/>
      <c r="F114" s="198">
        <f>D114*E114</f>
        <v>0</v>
      </c>
      <c r="G114" s="239"/>
      <c r="H114" s="198">
        <f>D114*G114</f>
        <v>0</v>
      </c>
      <c r="I114" s="198">
        <f>F114+H114</f>
        <v>0</v>
      </c>
      <c r="J114" s="187"/>
      <c r="K114" s="187"/>
    </row>
    <row r="115" spans="1:11">
      <c r="A115" s="192" t="s">
        <v>540</v>
      </c>
      <c r="B115" s="192" t="s">
        <v>541</v>
      </c>
      <c r="C115" s="192" t="s">
        <v>402</v>
      </c>
      <c r="D115" s="198">
        <v>30</v>
      </c>
      <c r="E115" s="239"/>
      <c r="F115" s="198">
        <f>D115*E115</f>
        <v>0</v>
      </c>
      <c r="G115" s="239"/>
      <c r="H115" s="198">
        <f>D115*G115</f>
        <v>0</v>
      </c>
      <c r="I115" s="198">
        <f>F115+H115</f>
        <v>0</v>
      </c>
      <c r="J115" s="187"/>
      <c r="K115" s="187"/>
    </row>
    <row r="116" spans="1:11">
      <c r="A116" s="203" t="s">
        <v>1</v>
      </c>
      <c r="B116" s="203" t="s">
        <v>542</v>
      </c>
      <c r="C116" s="203" t="s">
        <v>1</v>
      </c>
      <c r="D116" s="204"/>
      <c r="E116" s="205"/>
      <c r="F116" s="204"/>
      <c r="G116" s="205"/>
      <c r="H116" s="204"/>
      <c r="I116" s="204"/>
      <c r="J116" s="187"/>
      <c r="K116" s="187"/>
    </row>
    <row r="117" spans="1:11">
      <c r="A117" s="192" t="s">
        <v>543</v>
      </c>
      <c r="B117" s="192" t="s">
        <v>544</v>
      </c>
      <c r="C117" s="192" t="s">
        <v>402</v>
      </c>
      <c r="D117" s="198">
        <v>33</v>
      </c>
      <c r="E117" s="239"/>
      <c r="F117" s="198">
        <f>D117*E117</f>
        <v>0</v>
      </c>
      <c r="G117" s="239"/>
      <c r="H117" s="198">
        <f>D117*G117</f>
        <v>0</v>
      </c>
      <c r="I117" s="198">
        <f>F117+H117</f>
        <v>0</v>
      </c>
      <c r="J117" s="187"/>
      <c r="K117" s="187"/>
    </row>
    <row r="118" spans="1:11">
      <c r="A118" s="203" t="s">
        <v>1</v>
      </c>
      <c r="B118" s="203" t="s">
        <v>545</v>
      </c>
      <c r="C118" s="203" t="s">
        <v>1</v>
      </c>
      <c r="D118" s="204"/>
      <c r="E118" s="205"/>
      <c r="F118" s="204"/>
      <c r="G118" s="205"/>
      <c r="H118" s="204"/>
      <c r="I118" s="204"/>
      <c r="J118" s="187"/>
      <c r="K118" s="187"/>
    </row>
    <row r="119" spans="1:11">
      <c r="A119" s="192" t="s">
        <v>546</v>
      </c>
      <c r="B119" s="192" t="s">
        <v>547</v>
      </c>
      <c r="C119" s="192" t="s">
        <v>402</v>
      </c>
      <c r="D119" s="198">
        <v>1</v>
      </c>
      <c r="E119" s="239"/>
      <c r="F119" s="198">
        <f>D119*E119</f>
        <v>0</v>
      </c>
      <c r="G119" s="239"/>
      <c r="H119" s="198">
        <f>D119*G119</f>
        <v>0</v>
      </c>
      <c r="I119" s="198">
        <f>F119+H119</f>
        <v>0</v>
      </c>
      <c r="J119" s="187"/>
      <c r="K119" s="187"/>
    </row>
    <row r="120" spans="1:11">
      <c r="A120" s="192" t="s">
        <v>548</v>
      </c>
      <c r="B120" s="192" t="s">
        <v>549</v>
      </c>
      <c r="C120" s="192" t="s">
        <v>402</v>
      </c>
      <c r="D120" s="198">
        <v>1</v>
      </c>
      <c r="E120" s="239"/>
      <c r="F120" s="198">
        <f>D120*E120</f>
        <v>0</v>
      </c>
      <c r="G120" s="239"/>
      <c r="H120" s="198">
        <f>D120*G120</f>
        <v>0</v>
      </c>
      <c r="I120" s="198">
        <f>F120+H120</f>
        <v>0</v>
      </c>
      <c r="J120" s="187"/>
      <c r="K120" s="187"/>
    </row>
    <row r="121" spans="1:11">
      <c r="A121" s="192" t="s">
        <v>550</v>
      </c>
      <c r="B121" s="192" t="s">
        <v>551</v>
      </c>
      <c r="C121" s="192" t="s">
        <v>402</v>
      </c>
      <c r="D121" s="198">
        <v>1</v>
      </c>
      <c r="E121" s="239"/>
      <c r="F121" s="198">
        <f>D121*E121</f>
        <v>0</v>
      </c>
      <c r="G121" s="239"/>
      <c r="H121" s="198">
        <f>D121*G121</f>
        <v>0</v>
      </c>
      <c r="I121" s="198">
        <f>F121+H121</f>
        <v>0</v>
      </c>
      <c r="J121" s="187"/>
      <c r="K121" s="187"/>
    </row>
    <row r="122" spans="1:11">
      <c r="A122" s="203" t="s">
        <v>1</v>
      </c>
      <c r="B122" s="203" t="s">
        <v>552</v>
      </c>
      <c r="C122" s="203" t="s">
        <v>1</v>
      </c>
      <c r="D122" s="204"/>
      <c r="E122" s="205"/>
      <c r="F122" s="204"/>
      <c r="G122" s="205"/>
      <c r="H122" s="204"/>
      <c r="I122" s="204"/>
      <c r="J122" s="187"/>
      <c r="K122" s="187"/>
    </row>
    <row r="123" spans="1:11">
      <c r="A123" s="192" t="s">
        <v>553</v>
      </c>
      <c r="B123" s="192" t="s">
        <v>554</v>
      </c>
      <c r="C123" s="192" t="s">
        <v>402</v>
      </c>
      <c r="D123" s="198">
        <v>1</v>
      </c>
      <c r="E123" s="239"/>
      <c r="F123" s="198">
        <f>D123*E123</f>
        <v>0</v>
      </c>
      <c r="G123" s="239"/>
      <c r="H123" s="198">
        <f>D123*G123</f>
        <v>0</v>
      </c>
      <c r="I123" s="198">
        <f>F123+H123</f>
        <v>0</v>
      </c>
      <c r="J123" s="187"/>
      <c r="K123" s="187"/>
    </row>
    <row r="124" spans="1:11">
      <c r="A124" s="192" t="s">
        <v>555</v>
      </c>
      <c r="B124" s="192" t="s">
        <v>556</v>
      </c>
      <c r="C124" s="192" t="s">
        <v>402</v>
      </c>
      <c r="D124" s="198">
        <v>1</v>
      </c>
      <c r="E124" s="239"/>
      <c r="F124" s="198">
        <f>D124*E124</f>
        <v>0</v>
      </c>
      <c r="G124" s="239"/>
      <c r="H124" s="198">
        <f>D124*G124</f>
        <v>0</v>
      </c>
      <c r="I124" s="198">
        <f>F124+H124</f>
        <v>0</v>
      </c>
      <c r="J124" s="187"/>
      <c r="K124" s="187"/>
    </row>
    <row r="125" spans="1:11">
      <c r="A125" s="203" t="s">
        <v>1</v>
      </c>
      <c r="B125" s="203" t="s">
        <v>557</v>
      </c>
      <c r="C125" s="203" t="s">
        <v>1</v>
      </c>
      <c r="D125" s="204"/>
      <c r="E125" s="205"/>
      <c r="F125" s="204"/>
      <c r="G125" s="205"/>
      <c r="H125" s="204"/>
      <c r="I125" s="204"/>
      <c r="J125" s="187"/>
      <c r="K125" s="187"/>
    </row>
    <row r="126" spans="1:11">
      <c r="A126" s="192" t="s">
        <v>558</v>
      </c>
      <c r="B126" s="192" t="s">
        <v>559</v>
      </c>
      <c r="C126" s="192" t="s">
        <v>402</v>
      </c>
      <c r="D126" s="198">
        <v>1</v>
      </c>
      <c r="E126" s="239"/>
      <c r="F126" s="198">
        <f>D126*E126</f>
        <v>0</v>
      </c>
      <c r="G126" s="239"/>
      <c r="H126" s="198">
        <f>D126*G126</f>
        <v>0</v>
      </c>
      <c r="I126" s="198">
        <f>F126+H126</f>
        <v>0</v>
      </c>
      <c r="J126" s="187"/>
      <c r="K126" s="187"/>
    </row>
    <row r="127" spans="1:11">
      <c r="A127" s="192" t="s">
        <v>560</v>
      </c>
      <c r="B127" s="192" t="s">
        <v>561</v>
      </c>
      <c r="C127" s="192" t="s">
        <v>402</v>
      </c>
      <c r="D127" s="198">
        <v>1</v>
      </c>
      <c r="E127" s="239"/>
      <c r="F127" s="198">
        <f>D127*E127</f>
        <v>0</v>
      </c>
      <c r="G127" s="239"/>
      <c r="H127" s="198">
        <f>D127*G127</f>
        <v>0</v>
      </c>
      <c r="I127" s="198">
        <f>F127+H127</f>
        <v>0</v>
      </c>
      <c r="J127" s="187"/>
      <c r="K127" s="187"/>
    </row>
    <row r="128" spans="1:11">
      <c r="A128" s="192" t="s">
        <v>562</v>
      </c>
      <c r="B128" s="192" t="s">
        <v>563</v>
      </c>
      <c r="C128" s="192" t="s">
        <v>402</v>
      </c>
      <c r="D128" s="198">
        <v>1</v>
      </c>
      <c r="E128" s="239"/>
      <c r="F128" s="198">
        <f>D128*E128</f>
        <v>0</v>
      </c>
      <c r="G128" s="239"/>
      <c r="H128" s="198">
        <f>D128*G128</f>
        <v>0</v>
      </c>
      <c r="I128" s="198">
        <f>F128+H128</f>
        <v>0</v>
      </c>
      <c r="J128" s="187"/>
      <c r="K128" s="187"/>
    </row>
    <row r="129" spans="1:11">
      <c r="A129" s="192" t="s">
        <v>564</v>
      </c>
      <c r="B129" s="192" t="s">
        <v>565</v>
      </c>
      <c r="C129" s="192" t="s">
        <v>402</v>
      </c>
      <c r="D129" s="198">
        <v>1</v>
      </c>
      <c r="E129" s="239"/>
      <c r="F129" s="198">
        <f>D129*E129</f>
        <v>0</v>
      </c>
      <c r="G129" s="239"/>
      <c r="H129" s="198">
        <f>D129*G129</f>
        <v>0</v>
      </c>
      <c r="I129" s="198">
        <f>F129+H129</f>
        <v>0</v>
      </c>
      <c r="J129" s="187"/>
      <c r="K129" s="187"/>
    </row>
    <row r="130" spans="1:11">
      <c r="A130" s="192" t="s">
        <v>566</v>
      </c>
      <c r="B130" s="192" t="s">
        <v>567</v>
      </c>
      <c r="C130" s="192" t="s">
        <v>402</v>
      </c>
      <c r="D130" s="198">
        <v>1</v>
      </c>
      <c r="E130" s="239"/>
      <c r="F130" s="198">
        <f>D130*E130</f>
        <v>0</v>
      </c>
      <c r="G130" s="239"/>
      <c r="H130" s="198">
        <f>D130*G130</f>
        <v>0</v>
      </c>
      <c r="I130" s="198">
        <f>F130+H130</f>
        <v>0</v>
      </c>
      <c r="J130" s="187"/>
      <c r="K130" s="187"/>
    </row>
    <row r="131" spans="1:11">
      <c r="A131" s="203" t="s">
        <v>1</v>
      </c>
      <c r="B131" s="203" t="s">
        <v>568</v>
      </c>
      <c r="C131" s="203" t="s">
        <v>1</v>
      </c>
      <c r="D131" s="204"/>
      <c r="E131" s="205"/>
      <c r="F131" s="204"/>
      <c r="G131" s="205"/>
      <c r="H131" s="204"/>
      <c r="I131" s="204"/>
      <c r="J131" s="187"/>
      <c r="K131" s="187"/>
    </row>
    <row r="132" spans="1:11">
      <c r="A132" s="192" t="s">
        <v>569</v>
      </c>
      <c r="B132" s="192" t="s">
        <v>570</v>
      </c>
      <c r="C132" s="192" t="s">
        <v>402</v>
      </c>
      <c r="D132" s="198">
        <v>34</v>
      </c>
      <c r="E132" s="239"/>
      <c r="F132" s="198">
        <f>D132*E132</f>
        <v>0</v>
      </c>
      <c r="G132" s="239"/>
      <c r="H132" s="198">
        <f>D132*G132</f>
        <v>0</v>
      </c>
      <c r="I132" s="198">
        <f>F132+H132</f>
        <v>0</v>
      </c>
      <c r="J132" s="187"/>
      <c r="K132" s="187"/>
    </row>
    <row r="133" spans="1:11">
      <c r="A133" s="192" t="s">
        <v>571</v>
      </c>
      <c r="B133" s="192" t="s">
        <v>405</v>
      </c>
      <c r="C133" s="192" t="s">
        <v>154</v>
      </c>
      <c r="D133" s="198">
        <v>8</v>
      </c>
      <c r="E133" s="239"/>
      <c r="F133" s="198">
        <f>D133*E133</f>
        <v>0</v>
      </c>
      <c r="G133" s="239"/>
      <c r="H133" s="198">
        <f>D133*G133</f>
        <v>0</v>
      </c>
      <c r="I133" s="198">
        <f>F133+H133</f>
        <v>0</v>
      </c>
      <c r="J133" s="187"/>
      <c r="K133" s="187"/>
    </row>
    <row r="134" spans="1:11">
      <c r="A134" s="203" t="s">
        <v>1</v>
      </c>
      <c r="B134" s="203" t="s">
        <v>572</v>
      </c>
      <c r="C134" s="203" t="s">
        <v>1</v>
      </c>
      <c r="D134" s="204"/>
      <c r="E134" s="205"/>
      <c r="F134" s="204"/>
      <c r="G134" s="205"/>
      <c r="H134" s="204"/>
      <c r="I134" s="204"/>
      <c r="J134" s="187"/>
      <c r="K134" s="187"/>
    </row>
    <row r="135" spans="1:11">
      <c r="A135" s="192" t="s">
        <v>573</v>
      </c>
      <c r="B135" s="192" t="s">
        <v>574</v>
      </c>
      <c r="C135" s="192" t="s">
        <v>402</v>
      </c>
      <c r="D135" s="198">
        <v>1</v>
      </c>
      <c r="E135" s="239"/>
      <c r="F135" s="198">
        <f>D135*E135</f>
        <v>0</v>
      </c>
      <c r="G135" s="239"/>
      <c r="H135" s="198">
        <f>D135*G135</f>
        <v>0</v>
      </c>
      <c r="I135" s="198">
        <f>F135+H135</f>
        <v>0</v>
      </c>
      <c r="J135" s="187"/>
      <c r="K135" s="187"/>
    </row>
    <row r="136" spans="1:11">
      <c r="A136" s="192" t="s">
        <v>575</v>
      </c>
      <c r="B136" s="192" t="s">
        <v>576</v>
      </c>
      <c r="C136" s="192" t="s">
        <v>402</v>
      </c>
      <c r="D136" s="198">
        <v>15</v>
      </c>
      <c r="E136" s="239"/>
      <c r="F136" s="198">
        <f>D136*E136</f>
        <v>0</v>
      </c>
      <c r="G136" s="239"/>
      <c r="H136" s="198">
        <f>D136*G136</f>
        <v>0</v>
      </c>
      <c r="I136" s="198">
        <f>F136+H136</f>
        <v>0</v>
      </c>
      <c r="J136" s="187"/>
      <c r="K136" s="187"/>
    </row>
    <row r="137" spans="1:11">
      <c r="A137" s="192" t="s">
        <v>577</v>
      </c>
      <c r="B137" s="192" t="s">
        <v>578</v>
      </c>
      <c r="C137" s="192" t="s">
        <v>402</v>
      </c>
      <c r="D137" s="198">
        <v>12</v>
      </c>
      <c r="E137" s="239"/>
      <c r="F137" s="198">
        <f>D137*E137</f>
        <v>0</v>
      </c>
      <c r="G137" s="239"/>
      <c r="H137" s="198">
        <f>D137*G137</f>
        <v>0</v>
      </c>
      <c r="I137" s="198">
        <f>F137+H137</f>
        <v>0</v>
      </c>
      <c r="J137" s="187"/>
      <c r="K137" s="187"/>
    </row>
    <row r="138" spans="1:11">
      <c r="A138" s="192" t="s">
        <v>579</v>
      </c>
      <c r="B138" s="192" t="s">
        <v>580</v>
      </c>
      <c r="C138" s="192" t="s">
        <v>402</v>
      </c>
      <c r="D138" s="198">
        <v>6</v>
      </c>
      <c r="E138" s="239"/>
      <c r="F138" s="198">
        <f>D138*E138</f>
        <v>0</v>
      </c>
      <c r="G138" s="239"/>
      <c r="H138" s="198">
        <f>D138*G138</f>
        <v>0</v>
      </c>
      <c r="I138" s="198">
        <f>F138+H138</f>
        <v>0</v>
      </c>
      <c r="J138" s="187"/>
      <c r="K138" s="187"/>
    </row>
    <row r="139" spans="1:11">
      <c r="A139" s="203" t="s">
        <v>1</v>
      </c>
      <c r="B139" s="203" t="s">
        <v>581</v>
      </c>
      <c r="C139" s="203" t="s">
        <v>1</v>
      </c>
      <c r="D139" s="204"/>
      <c r="E139" s="205"/>
      <c r="F139" s="204"/>
      <c r="G139" s="205"/>
      <c r="H139" s="204"/>
      <c r="I139" s="204"/>
      <c r="J139" s="187"/>
      <c r="K139" s="187"/>
    </row>
    <row r="140" spans="1:11">
      <c r="A140" s="192" t="s">
        <v>582</v>
      </c>
      <c r="B140" s="192" t="s">
        <v>583</v>
      </c>
      <c r="C140" s="192" t="s">
        <v>102</v>
      </c>
      <c r="D140" s="198">
        <v>1400</v>
      </c>
      <c r="E140" s="239"/>
      <c r="F140" s="198">
        <f>D140*E140</f>
        <v>0</v>
      </c>
      <c r="G140" s="239"/>
      <c r="H140" s="198">
        <f>D140*G140</f>
        <v>0</v>
      </c>
      <c r="I140" s="198">
        <f>F140+H140</f>
        <v>0</v>
      </c>
      <c r="J140" s="187"/>
      <c r="K140" s="187"/>
    </row>
    <row r="141" spans="1:11">
      <c r="A141" s="192" t="s">
        <v>584</v>
      </c>
      <c r="B141" s="192" t="s">
        <v>585</v>
      </c>
      <c r="C141" s="192" t="s">
        <v>402</v>
      </c>
      <c r="D141" s="198">
        <v>140</v>
      </c>
      <c r="E141" s="239"/>
      <c r="F141" s="198">
        <f>D141*E141</f>
        <v>0</v>
      </c>
      <c r="G141" s="239"/>
      <c r="H141" s="198">
        <f>D141*G141</f>
        <v>0</v>
      </c>
      <c r="I141" s="198">
        <f>F141+H141</f>
        <v>0</v>
      </c>
      <c r="J141" s="187"/>
      <c r="K141" s="187"/>
    </row>
    <row r="142" spans="1:11">
      <c r="A142" s="192" t="s">
        <v>586</v>
      </c>
      <c r="B142" s="192" t="s">
        <v>587</v>
      </c>
      <c r="C142" s="192" t="s">
        <v>402</v>
      </c>
      <c r="D142" s="198">
        <v>34</v>
      </c>
      <c r="E142" s="239"/>
      <c r="F142" s="198">
        <f>D142*E142</f>
        <v>0</v>
      </c>
      <c r="G142" s="239"/>
      <c r="H142" s="198">
        <f>D142*G142</f>
        <v>0</v>
      </c>
      <c r="I142" s="198">
        <f>F142+H142</f>
        <v>0</v>
      </c>
      <c r="J142" s="187"/>
      <c r="K142" s="187"/>
    </row>
    <row r="143" spans="1:11">
      <c r="A143" s="192" t="s">
        <v>588</v>
      </c>
      <c r="B143" s="192" t="s">
        <v>589</v>
      </c>
      <c r="C143" s="192" t="s">
        <v>102</v>
      </c>
      <c r="D143" s="198">
        <v>30</v>
      </c>
      <c r="E143" s="239"/>
      <c r="F143" s="198">
        <f>D143*E143</f>
        <v>0</v>
      </c>
      <c r="G143" s="239"/>
      <c r="H143" s="198">
        <f>D143*G143</f>
        <v>0</v>
      </c>
      <c r="I143" s="198">
        <f>F143+H143</f>
        <v>0</v>
      </c>
      <c r="J143" s="187"/>
      <c r="K143" s="187"/>
    </row>
    <row r="144" spans="1:11">
      <c r="A144" s="203" t="s">
        <v>1</v>
      </c>
      <c r="B144" s="203" t="s">
        <v>590</v>
      </c>
      <c r="C144" s="203" t="s">
        <v>1</v>
      </c>
      <c r="D144" s="204"/>
      <c r="E144" s="205"/>
      <c r="F144" s="204"/>
      <c r="G144" s="205"/>
      <c r="H144" s="204"/>
      <c r="I144" s="204"/>
      <c r="J144" s="187"/>
      <c r="K144" s="187"/>
    </row>
    <row r="145" spans="1:11">
      <c r="A145" s="192" t="s">
        <v>591</v>
      </c>
      <c r="B145" s="192" t="s">
        <v>592</v>
      </c>
      <c r="C145" s="192" t="s">
        <v>402</v>
      </c>
      <c r="D145" s="198">
        <v>2</v>
      </c>
      <c r="E145" s="239"/>
      <c r="F145" s="198">
        <f>D145*E145</f>
        <v>0</v>
      </c>
      <c r="G145" s="239"/>
      <c r="H145" s="198">
        <f>D145*G145</f>
        <v>0</v>
      </c>
      <c r="I145" s="198">
        <f t="shared" ref="I145:I150" si="15">F145+H145</f>
        <v>0</v>
      </c>
      <c r="J145" s="187"/>
      <c r="K145" s="187"/>
    </row>
    <row r="146" spans="1:11">
      <c r="A146" s="203" t="s">
        <v>1</v>
      </c>
      <c r="B146" s="203" t="s">
        <v>593</v>
      </c>
      <c r="C146" s="203" t="s">
        <v>1</v>
      </c>
      <c r="D146" s="204"/>
      <c r="E146" s="205"/>
      <c r="F146" s="204"/>
      <c r="G146" s="205"/>
      <c r="H146" s="204"/>
      <c r="I146" s="204"/>
      <c r="J146" s="187"/>
      <c r="K146" s="187"/>
    </row>
    <row r="147" spans="1:11">
      <c r="A147" s="192" t="s">
        <v>594</v>
      </c>
      <c r="B147" s="192" t="s">
        <v>595</v>
      </c>
      <c r="C147" s="192" t="s">
        <v>154</v>
      </c>
      <c r="D147" s="198">
        <v>24</v>
      </c>
      <c r="E147" s="239"/>
      <c r="F147" s="198">
        <f>D147*E147</f>
        <v>0</v>
      </c>
      <c r="G147" s="239"/>
      <c r="H147" s="198">
        <f>D147*G147</f>
        <v>0</v>
      </c>
      <c r="I147" s="198">
        <f t="shared" si="15"/>
        <v>0</v>
      </c>
      <c r="J147" s="187"/>
      <c r="K147" s="187"/>
    </row>
    <row r="148" spans="1:11">
      <c r="A148" s="192" t="s">
        <v>596</v>
      </c>
      <c r="B148" s="192" t="s">
        <v>597</v>
      </c>
      <c r="C148" s="192" t="s">
        <v>402</v>
      </c>
      <c r="D148" s="198">
        <v>32</v>
      </c>
      <c r="E148" s="239"/>
      <c r="F148" s="198">
        <f>D148*E148</f>
        <v>0</v>
      </c>
      <c r="G148" s="239"/>
      <c r="H148" s="198">
        <f>D148*G148</f>
        <v>0</v>
      </c>
      <c r="I148" s="198">
        <f t="shared" si="15"/>
        <v>0</v>
      </c>
      <c r="J148" s="187"/>
      <c r="K148" s="187"/>
    </row>
    <row r="149" spans="1:11">
      <c r="A149" s="192" t="s">
        <v>598</v>
      </c>
      <c r="B149" s="192" t="s">
        <v>599</v>
      </c>
      <c r="C149" s="192" t="s">
        <v>402</v>
      </c>
      <c r="D149" s="198">
        <v>70</v>
      </c>
      <c r="E149" s="239"/>
      <c r="F149" s="198">
        <f>D149*E149</f>
        <v>0</v>
      </c>
      <c r="G149" s="239"/>
      <c r="H149" s="198">
        <f>D149*G149</f>
        <v>0</v>
      </c>
      <c r="I149" s="198">
        <f t="shared" si="15"/>
        <v>0</v>
      </c>
      <c r="J149" s="187"/>
      <c r="K149" s="187"/>
    </row>
    <row r="150" spans="1:11">
      <c r="A150" s="192" t="s">
        <v>600</v>
      </c>
      <c r="B150" s="192" t="s">
        <v>601</v>
      </c>
      <c r="C150" s="192" t="s">
        <v>154</v>
      </c>
      <c r="D150" s="198">
        <v>8</v>
      </c>
      <c r="E150" s="239"/>
      <c r="F150" s="198">
        <f>D150*E150</f>
        <v>0</v>
      </c>
      <c r="G150" s="239"/>
      <c r="H150" s="198">
        <f>D150*G150</f>
        <v>0</v>
      </c>
      <c r="I150" s="198">
        <f t="shared" si="15"/>
        <v>0</v>
      </c>
      <c r="J150" s="187"/>
      <c r="K150" s="187"/>
    </row>
    <row r="151" spans="1:11">
      <c r="A151" s="203" t="s">
        <v>1</v>
      </c>
      <c r="B151" s="203" t="s">
        <v>602</v>
      </c>
      <c r="C151" s="203" t="s">
        <v>1</v>
      </c>
      <c r="D151" s="204"/>
      <c r="E151" s="205"/>
      <c r="F151" s="204"/>
      <c r="G151" s="205"/>
      <c r="H151" s="204"/>
      <c r="I151" s="204"/>
      <c r="J151" s="187"/>
      <c r="K151" s="187"/>
    </row>
    <row r="152" spans="1:11">
      <c r="A152" s="192" t="s">
        <v>603</v>
      </c>
      <c r="B152" s="192" t="s">
        <v>604</v>
      </c>
      <c r="C152" s="192" t="s">
        <v>605</v>
      </c>
      <c r="D152" s="198">
        <v>60</v>
      </c>
      <c r="E152" s="239"/>
      <c r="F152" s="198">
        <f>D152*E152</f>
        <v>0</v>
      </c>
      <c r="G152" s="239"/>
      <c r="H152" s="198">
        <f>D152*G152</f>
        <v>0</v>
      </c>
      <c r="I152" s="198">
        <f>F152+H152</f>
        <v>0</v>
      </c>
      <c r="J152" s="187"/>
      <c r="K152" s="187"/>
    </row>
    <row r="153" spans="1:11">
      <c r="A153" s="192" t="s">
        <v>606</v>
      </c>
      <c r="B153" s="192" t="s">
        <v>607</v>
      </c>
      <c r="C153" s="192" t="s">
        <v>154</v>
      </c>
      <c r="D153" s="198">
        <v>8</v>
      </c>
      <c r="E153" s="239"/>
      <c r="F153" s="198">
        <f>D153*E153</f>
        <v>0</v>
      </c>
      <c r="G153" s="239"/>
      <c r="H153" s="198">
        <f>D153*G153</f>
        <v>0</v>
      </c>
      <c r="I153" s="198">
        <f>F153+H153</f>
        <v>0</v>
      </c>
      <c r="J153" s="187"/>
      <c r="K153" s="187"/>
    </row>
    <row r="154" spans="1:11">
      <c r="A154" s="192" t="s">
        <v>608</v>
      </c>
      <c r="B154" s="192" t="s">
        <v>609</v>
      </c>
      <c r="C154" s="192" t="s">
        <v>605</v>
      </c>
      <c r="D154" s="198">
        <v>30</v>
      </c>
      <c r="E154" s="239"/>
      <c r="F154" s="198">
        <f>D154*E154</f>
        <v>0</v>
      </c>
      <c r="G154" s="239"/>
      <c r="H154" s="198">
        <f>D154*G154</f>
        <v>0</v>
      </c>
      <c r="I154" s="198">
        <f>F154+H154</f>
        <v>0</v>
      </c>
      <c r="J154" s="187"/>
      <c r="K154" s="187"/>
    </row>
    <row r="155" spans="1:11">
      <c r="A155" s="192" t="s">
        <v>610</v>
      </c>
      <c r="B155" s="192" t="s">
        <v>611</v>
      </c>
      <c r="C155" s="192" t="s">
        <v>402</v>
      </c>
      <c r="D155" s="198">
        <v>20</v>
      </c>
      <c r="E155" s="239"/>
      <c r="F155" s="198">
        <f>D155*E155</f>
        <v>0</v>
      </c>
      <c r="G155" s="239"/>
      <c r="H155" s="198">
        <f>D155*G155</f>
        <v>0</v>
      </c>
      <c r="I155" s="198">
        <f>F155+H155</f>
        <v>0</v>
      </c>
      <c r="J155" s="187"/>
      <c r="K155" s="187"/>
    </row>
    <row r="156" spans="1:11">
      <c r="A156" s="203" t="s">
        <v>1</v>
      </c>
      <c r="B156" s="203" t="s">
        <v>612</v>
      </c>
      <c r="C156" s="203" t="s">
        <v>1</v>
      </c>
      <c r="D156" s="204"/>
      <c r="E156" s="205"/>
      <c r="F156" s="204"/>
      <c r="G156" s="205"/>
      <c r="H156" s="204"/>
      <c r="I156" s="204"/>
      <c r="J156" s="187"/>
      <c r="K156" s="187"/>
    </row>
    <row r="157" spans="1:11">
      <c r="A157" s="192" t="s">
        <v>613</v>
      </c>
      <c r="B157" s="192" t="s">
        <v>614</v>
      </c>
      <c r="C157" s="192" t="s">
        <v>402</v>
      </c>
      <c r="D157" s="198">
        <v>10</v>
      </c>
      <c r="E157" s="239"/>
      <c r="F157" s="198">
        <f>D157*E157</f>
        <v>0</v>
      </c>
      <c r="G157" s="239"/>
      <c r="H157" s="198">
        <f>D157*G157</f>
        <v>0</v>
      </c>
      <c r="I157" s="198">
        <f t="shared" ref="I157:I164" si="16">F157+H157</f>
        <v>0</v>
      </c>
      <c r="J157" s="187"/>
      <c r="K157" s="187"/>
    </row>
    <row r="158" spans="1:11">
      <c r="A158" s="192" t="s">
        <v>615</v>
      </c>
      <c r="B158" s="192" t="s">
        <v>616</v>
      </c>
      <c r="C158" s="192" t="s">
        <v>402</v>
      </c>
      <c r="D158" s="198">
        <v>6</v>
      </c>
      <c r="E158" s="239"/>
      <c r="F158" s="198">
        <f>D158*E158</f>
        <v>0</v>
      </c>
      <c r="G158" s="239"/>
      <c r="H158" s="198">
        <f>D158*G158</f>
        <v>0</v>
      </c>
      <c r="I158" s="198">
        <f t="shared" si="16"/>
        <v>0</v>
      </c>
      <c r="J158" s="187"/>
      <c r="K158" s="187"/>
    </row>
    <row r="159" spans="1:11">
      <c r="A159" s="203" t="s">
        <v>1</v>
      </c>
      <c r="B159" s="203" t="s">
        <v>617</v>
      </c>
      <c r="C159" s="203" t="s">
        <v>1</v>
      </c>
      <c r="D159" s="204"/>
      <c r="E159" s="205"/>
      <c r="F159" s="204"/>
      <c r="G159" s="205"/>
      <c r="H159" s="204"/>
      <c r="I159" s="204"/>
      <c r="J159" s="187"/>
      <c r="K159" s="187"/>
    </row>
    <row r="160" spans="1:11">
      <c r="A160" s="192" t="s">
        <v>618</v>
      </c>
      <c r="B160" s="192" t="s">
        <v>619</v>
      </c>
      <c r="C160" s="192" t="s">
        <v>402</v>
      </c>
      <c r="D160" s="198">
        <v>80</v>
      </c>
      <c r="E160" s="239"/>
      <c r="F160" s="198">
        <f>D160*E160</f>
        <v>0</v>
      </c>
      <c r="G160" s="239"/>
      <c r="H160" s="198">
        <f>D160*G160</f>
        <v>0</v>
      </c>
      <c r="I160" s="198">
        <f t="shared" si="16"/>
        <v>0</v>
      </c>
      <c r="J160" s="187"/>
      <c r="K160" s="187"/>
    </row>
    <row r="161" spans="1:11">
      <c r="A161" s="192" t="s">
        <v>620</v>
      </c>
      <c r="B161" s="192" t="s">
        <v>621</v>
      </c>
      <c r="C161" s="192" t="s">
        <v>402</v>
      </c>
      <c r="D161" s="198">
        <v>40</v>
      </c>
      <c r="E161" s="239"/>
      <c r="F161" s="198">
        <f>D161*E161</f>
        <v>0</v>
      </c>
      <c r="G161" s="239"/>
      <c r="H161" s="198">
        <f>D161*G161</f>
        <v>0</v>
      </c>
      <c r="I161" s="198">
        <f t="shared" si="16"/>
        <v>0</v>
      </c>
      <c r="J161" s="187"/>
      <c r="K161" s="187"/>
    </row>
    <row r="162" spans="1:11">
      <c r="A162" s="192" t="s">
        <v>622</v>
      </c>
      <c r="B162" s="192" t="s">
        <v>623</v>
      </c>
      <c r="C162" s="192" t="s">
        <v>402</v>
      </c>
      <c r="D162" s="198">
        <v>40</v>
      </c>
      <c r="E162" s="239"/>
      <c r="F162" s="198">
        <f>D162*E162</f>
        <v>0</v>
      </c>
      <c r="G162" s="239"/>
      <c r="H162" s="198">
        <f>D162*G162</f>
        <v>0</v>
      </c>
      <c r="I162" s="198">
        <f t="shared" si="16"/>
        <v>0</v>
      </c>
      <c r="J162" s="187"/>
      <c r="K162" s="187"/>
    </row>
    <row r="163" spans="1:11">
      <c r="A163" s="192" t="s">
        <v>624</v>
      </c>
      <c r="B163" s="192" t="s">
        <v>625</v>
      </c>
      <c r="C163" s="192" t="s">
        <v>402</v>
      </c>
      <c r="D163" s="198">
        <v>36</v>
      </c>
      <c r="E163" s="239"/>
      <c r="F163" s="198">
        <f>D163*E163</f>
        <v>0</v>
      </c>
      <c r="G163" s="239"/>
      <c r="H163" s="198">
        <f>D163*G163</f>
        <v>0</v>
      </c>
      <c r="I163" s="198">
        <f t="shared" si="16"/>
        <v>0</v>
      </c>
      <c r="J163" s="187"/>
      <c r="K163" s="187"/>
    </row>
    <row r="164" spans="1:11">
      <c r="A164" s="192" t="s">
        <v>626</v>
      </c>
      <c r="B164" s="192" t="s">
        <v>627</v>
      </c>
      <c r="C164" s="192" t="s">
        <v>402</v>
      </c>
      <c r="D164" s="198">
        <v>4</v>
      </c>
      <c r="E164" s="239"/>
      <c r="F164" s="198">
        <f>D164*E164</f>
        <v>0</v>
      </c>
      <c r="G164" s="239"/>
      <c r="H164" s="198">
        <f>D164*G164</f>
        <v>0</v>
      </c>
      <c r="I164" s="198">
        <f t="shared" si="16"/>
        <v>0</v>
      </c>
      <c r="J164" s="187"/>
      <c r="K164" s="187"/>
    </row>
    <row r="165" spans="1:11">
      <c r="A165" s="203" t="s">
        <v>1</v>
      </c>
      <c r="B165" s="203" t="s">
        <v>628</v>
      </c>
      <c r="C165" s="203" t="s">
        <v>1</v>
      </c>
      <c r="D165" s="204"/>
      <c r="E165" s="205"/>
      <c r="F165" s="204"/>
      <c r="G165" s="205"/>
      <c r="H165" s="204"/>
      <c r="I165" s="204"/>
      <c r="J165" s="187"/>
      <c r="K165" s="187"/>
    </row>
    <row r="166" spans="1:11">
      <c r="A166" s="192" t="s">
        <v>629</v>
      </c>
      <c r="B166" s="192" t="s">
        <v>630</v>
      </c>
      <c r="C166" s="192" t="s">
        <v>402</v>
      </c>
      <c r="D166" s="198">
        <v>2</v>
      </c>
      <c r="E166" s="239"/>
      <c r="F166" s="198">
        <f>D166*E166</f>
        <v>0</v>
      </c>
      <c r="G166" s="239"/>
      <c r="H166" s="198">
        <f>D166*G166</f>
        <v>0</v>
      </c>
      <c r="I166" s="198">
        <f>F166+H166</f>
        <v>0</v>
      </c>
      <c r="J166" s="187"/>
      <c r="K166" s="187"/>
    </row>
    <row r="167" spans="1:11">
      <c r="A167" s="203" t="s">
        <v>1</v>
      </c>
      <c r="B167" s="203" t="s">
        <v>631</v>
      </c>
      <c r="C167" s="203" t="s">
        <v>1</v>
      </c>
      <c r="D167" s="204"/>
      <c r="E167" s="205"/>
      <c r="F167" s="204"/>
      <c r="G167" s="205"/>
      <c r="H167" s="204"/>
      <c r="I167" s="204"/>
      <c r="J167" s="187"/>
      <c r="K167" s="187"/>
    </row>
    <row r="168" spans="1:11">
      <c r="A168" s="192" t="s">
        <v>632</v>
      </c>
      <c r="B168" s="192" t="s">
        <v>633</v>
      </c>
      <c r="C168" s="192" t="s">
        <v>154</v>
      </c>
      <c r="D168" s="198">
        <v>4</v>
      </c>
      <c r="E168" s="239"/>
      <c r="F168" s="198">
        <f>D168*E168</f>
        <v>0</v>
      </c>
      <c r="G168" s="239"/>
      <c r="H168" s="198">
        <f>D168*G168</f>
        <v>0</v>
      </c>
      <c r="I168" s="198">
        <f>F168+H168</f>
        <v>0</v>
      </c>
      <c r="J168" s="187"/>
      <c r="K168" s="187"/>
    </row>
    <row r="169" spans="1:11">
      <c r="A169" s="192" t="s">
        <v>634</v>
      </c>
      <c r="B169" s="192" t="s">
        <v>635</v>
      </c>
      <c r="C169" s="192" t="s">
        <v>154</v>
      </c>
      <c r="D169" s="198">
        <v>4</v>
      </c>
      <c r="E169" s="239"/>
      <c r="F169" s="198">
        <f>D169*E169</f>
        <v>0</v>
      </c>
      <c r="G169" s="239"/>
      <c r="H169" s="198">
        <f>D169*G169</f>
        <v>0</v>
      </c>
      <c r="I169" s="198">
        <f>F169+H169</f>
        <v>0</v>
      </c>
      <c r="J169" s="187"/>
      <c r="K169" s="187"/>
    </row>
    <row r="170" spans="1:11">
      <c r="A170" s="192" t="s">
        <v>636</v>
      </c>
      <c r="B170" s="192" t="s">
        <v>637</v>
      </c>
      <c r="C170" s="192" t="s">
        <v>154</v>
      </c>
      <c r="D170" s="198">
        <v>6</v>
      </c>
      <c r="E170" s="239"/>
      <c r="F170" s="198">
        <f>D170*E170</f>
        <v>0</v>
      </c>
      <c r="G170" s="239"/>
      <c r="H170" s="198">
        <f>D170*G170</f>
        <v>0</v>
      </c>
      <c r="I170" s="198">
        <f>F170+H170</f>
        <v>0</v>
      </c>
      <c r="J170" s="187"/>
      <c r="K170" s="187"/>
    </row>
    <row r="171" spans="1:11">
      <c r="A171" s="192" t="s">
        <v>638</v>
      </c>
      <c r="B171" s="192" t="s">
        <v>639</v>
      </c>
      <c r="C171" s="192" t="s">
        <v>154</v>
      </c>
      <c r="D171" s="198">
        <v>3</v>
      </c>
      <c r="E171" s="239"/>
      <c r="F171" s="198">
        <f>D171*E171</f>
        <v>0</v>
      </c>
      <c r="G171" s="239"/>
      <c r="H171" s="198">
        <f>D171*G171</f>
        <v>0</v>
      </c>
      <c r="I171" s="198">
        <f>F171+H171</f>
        <v>0</v>
      </c>
      <c r="J171" s="187"/>
      <c r="K171" s="187"/>
    </row>
    <row r="172" spans="1:11">
      <c r="A172" s="203" t="s">
        <v>1</v>
      </c>
      <c r="B172" s="203" t="s">
        <v>640</v>
      </c>
      <c r="C172" s="203" t="s">
        <v>1</v>
      </c>
      <c r="D172" s="204"/>
      <c r="E172" s="205"/>
      <c r="F172" s="204"/>
      <c r="G172" s="205"/>
      <c r="H172" s="204"/>
      <c r="I172" s="204"/>
      <c r="J172" s="187"/>
      <c r="K172" s="187"/>
    </row>
    <row r="173" spans="1:11">
      <c r="A173" s="192" t="s">
        <v>641</v>
      </c>
      <c r="B173" s="192" t="s">
        <v>642</v>
      </c>
      <c r="C173" s="192" t="s">
        <v>154</v>
      </c>
      <c r="D173" s="198">
        <v>10</v>
      </c>
      <c r="E173" s="239"/>
      <c r="F173" s="198">
        <f>D173*E173</f>
        <v>0</v>
      </c>
      <c r="G173" s="239"/>
      <c r="H173" s="198">
        <f>D173*G173</f>
        <v>0</v>
      </c>
      <c r="I173" s="198">
        <f>F173+H173</f>
        <v>0</v>
      </c>
      <c r="J173" s="187"/>
      <c r="K173" s="187"/>
    </row>
    <row r="174" spans="1:11">
      <c r="A174" s="192" t="s">
        <v>643</v>
      </c>
      <c r="B174" s="192" t="s">
        <v>644</v>
      </c>
      <c r="C174" s="192" t="s">
        <v>154</v>
      </c>
      <c r="D174" s="198">
        <v>3</v>
      </c>
      <c r="E174" s="239"/>
      <c r="F174" s="198">
        <f>D174*E174</f>
        <v>0</v>
      </c>
      <c r="G174" s="239"/>
      <c r="H174" s="198">
        <f>D174*G174</f>
        <v>0</v>
      </c>
      <c r="I174" s="198">
        <f>F174+H174</f>
        <v>0</v>
      </c>
      <c r="J174" s="187"/>
      <c r="K174" s="187"/>
    </row>
    <row r="175" spans="1:11">
      <c r="A175" s="192" t="s">
        <v>645</v>
      </c>
      <c r="B175" s="192" t="s">
        <v>646</v>
      </c>
      <c r="C175" s="192" t="s">
        <v>154</v>
      </c>
      <c r="D175" s="198">
        <v>6</v>
      </c>
      <c r="E175" s="239"/>
      <c r="F175" s="198">
        <f>D175*E175</f>
        <v>0</v>
      </c>
      <c r="G175" s="239"/>
      <c r="H175" s="198">
        <f>D175*G175</f>
        <v>0</v>
      </c>
      <c r="I175" s="198">
        <f>F175+H175</f>
        <v>0</v>
      </c>
      <c r="J175" s="187"/>
      <c r="K175" s="187"/>
    </row>
    <row r="176" spans="1:11">
      <c r="A176" s="206" t="s">
        <v>1</v>
      </c>
      <c r="B176" s="206" t="s">
        <v>647</v>
      </c>
      <c r="C176" s="206" t="s">
        <v>1</v>
      </c>
      <c r="D176" s="207"/>
      <c r="E176" s="208"/>
      <c r="F176" s="207"/>
      <c r="G176" s="208"/>
      <c r="H176" s="207"/>
      <c r="I176" s="207"/>
      <c r="J176" s="187"/>
      <c r="K176" s="187"/>
    </row>
    <row r="177" spans="1:11">
      <c r="A177" s="192" t="s">
        <v>648</v>
      </c>
      <c r="B177" s="192" t="s">
        <v>649</v>
      </c>
      <c r="C177" s="192" t="s">
        <v>154</v>
      </c>
      <c r="D177" s="198">
        <v>12</v>
      </c>
      <c r="E177" s="239"/>
      <c r="F177" s="198">
        <f>D177*E177</f>
        <v>0</v>
      </c>
      <c r="G177" s="239"/>
      <c r="H177" s="198">
        <f>D177*G177</f>
        <v>0</v>
      </c>
      <c r="I177" s="198">
        <f>F177+H177</f>
        <v>0</v>
      </c>
      <c r="J177" s="187"/>
      <c r="K177" s="187"/>
    </row>
    <row r="178" spans="1:11">
      <c r="A178" s="192" t="s">
        <v>650</v>
      </c>
      <c r="B178" s="192" t="s">
        <v>651</v>
      </c>
      <c r="C178" s="192" t="s">
        <v>154</v>
      </c>
      <c r="D178" s="198">
        <v>31</v>
      </c>
      <c r="E178" s="239"/>
      <c r="F178" s="198">
        <f>D178*E178</f>
        <v>0</v>
      </c>
      <c r="G178" s="239"/>
      <c r="H178" s="198">
        <f>D178*G178</f>
        <v>0</v>
      </c>
      <c r="I178" s="198">
        <f>F178+H178</f>
        <v>0</v>
      </c>
      <c r="J178" s="187"/>
      <c r="K178" s="187"/>
    </row>
    <row r="179" spans="1:11">
      <c r="A179" s="203" t="s">
        <v>1</v>
      </c>
      <c r="B179" s="203" t="s">
        <v>652</v>
      </c>
      <c r="C179" s="203" t="s">
        <v>1</v>
      </c>
      <c r="D179" s="204"/>
      <c r="E179" s="205"/>
      <c r="F179" s="204"/>
      <c r="G179" s="205"/>
      <c r="H179" s="204"/>
      <c r="I179" s="204"/>
      <c r="J179" s="187"/>
      <c r="K179" s="187"/>
    </row>
    <row r="180" spans="1:11">
      <c r="A180" s="192" t="s">
        <v>653</v>
      </c>
      <c r="B180" s="192" t="s">
        <v>654</v>
      </c>
      <c r="C180" s="192" t="s">
        <v>154</v>
      </c>
      <c r="D180" s="198">
        <v>12</v>
      </c>
      <c r="E180" s="239"/>
      <c r="F180" s="198">
        <f>D180*E180</f>
        <v>0</v>
      </c>
      <c r="G180" s="239"/>
      <c r="H180" s="198">
        <f>D180*G180</f>
        <v>0</v>
      </c>
      <c r="I180" s="198">
        <f>F180+H180</f>
        <v>0</v>
      </c>
      <c r="J180" s="187"/>
      <c r="K180" s="187"/>
    </row>
    <row r="181" spans="1:11">
      <c r="A181" s="203" t="s">
        <v>1</v>
      </c>
      <c r="B181" s="203" t="s">
        <v>655</v>
      </c>
      <c r="C181" s="203" t="s">
        <v>1</v>
      </c>
      <c r="D181" s="204"/>
      <c r="E181" s="205"/>
      <c r="F181" s="204"/>
      <c r="G181" s="205"/>
      <c r="H181" s="204"/>
      <c r="I181" s="204"/>
      <c r="J181" s="187"/>
      <c r="K181" s="187"/>
    </row>
    <row r="182" spans="1:11">
      <c r="A182" s="192" t="s">
        <v>656</v>
      </c>
      <c r="B182" s="192" t="s">
        <v>657</v>
      </c>
      <c r="C182" s="192" t="s">
        <v>154</v>
      </c>
      <c r="D182" s="198">
        <v>8</v>
      </c>
      <c r="E182" s="239"/>
      <c r="F182" s="198">
        <f>D182*E182</f>
        <v>0</v>
      </c>
      <c r="G182" s="239"/>
      <c r="H182" s="198">
        <f>D182*G182</f>
        <v>0</v>
      </c>
      <c r="I182" s="198">
        <f>F182+H182</f>
        <v>0</v>
      </c>
      <c r="J182" s="187"/>
      <c r="K182" s="187"/>
    </row>
    <row r="183" spans="1:11">
      <c r="A183" s="203" t="s">
        <v>1</v>
      </c>
      <c r="B183" s="203" t="s">
        <v>658</v>
      </c>
      <c r="C183" s="203" t="s">
        <v>1</v>
      </c>
      <c r="D183" s="204"/>
      <c r="E183" s="205"/>
      <c r="F183" s="204"/>
      <c r="G183" s="205"/>
      <c r="H183" s="204"/>
      <c r="I183" s="204"/>
      <c r="J183" s="187"/>
      <c r="K183" s="187"/>
    </row>
    <row r="184" spans="1:11">
      <c r="A184" s="203" t="s">
        <v>1</v>
      </c>
      <c r="B184" s="203" t="s">
        <v>301</v>
      </c>
      <c r="C184" s="203" t="s">
        <v>1</v>
      </c>
      <c r="D184" s="204"/>
      <c r="E184" s="205"/>
      <c r="F184" s="204"/>
      <c r="G184" s="205"/>
      <c r="H184" s="204"/>
      <c r="I184" s="204"/>
      <c r="J184" s="187"/>
      <c r="K184" s="187"/>
    </row>
    <row r="185" spans="1:11">
      <c r="A185" s="203" t="s">
        <v>1</v>
      </c>
      <c r="B185" s="203" t="s">
        <v>659</v>
      </c>
      <c r="C185" s="203" t="s">
        <v>1</v>
      </c>
      <c r="D185" s="204"/>
      <c r="E185" s="205"/>
      <c r="F185" s="204"/>
      <c r="G185" s="205"/>
      <c r="H185" s="204"/>
      <c r="I185" s="204"/>
      <c r="J185" s="187"/>
      <c r="K185" s="187"/>
    </row>
    <row r="186" spans="1:11">
      <c r="A186" s="192" t="s">
        <v>1</v>
      </c>
      <c r="B186" s="192" t="s">
        <v>660</v>
      </c>
      <c r="C186" s="192" t="s">
        <v>1</v>
      </c>
      <c r="D186" s="209"/>
      <c r="E186" s="210"/>
      <c r="F186" s="198">
        <f>L5+'EL-Parametry'!B33/100*F170+'EL-Parametry'!B33/100*F171+'EL-Parametry'!B33/100*F173+'EL-Parametry'!B33/100*F174+'EL-Parametry'!B33/100*F175+'EL-Parametry'!B33/100*F177+'EL-Parametry'!B33/100*F178+'EL-Parametry'!B33/100*F180+'EL-Parametry'!B33/100*F182</f>
        <v>0</v>
      </c>
      <c r="G186" s="210"/>
      <c r="H186" s="209"/>
      <c r="I186" s="198">
        <f>F186+H186</f>
        <v>0</v>
      </c>
      <c r="J186" s="187"/>
      <c r="K186" s="187"/>
    </row>
    <row r="187" spans="1:11">
      <c r="A187" s="189" t="s">
        <v>1</v>
      </c>
      <c r="B187" s="189" t="s">
        <v>661</v>
      </c>
      <c r="C187" s="189" t="s">
        <v>1</v>
      </c>
      <c r="D187" s="201"/>
      <c r="E187" s="211"/>
      <c r="F187" s="201">
        <f>SUM(F9:F186)</f>
        <v>0</v>
      </c>
      <c r="G187" s="211"/>
      <c r="H187" s="201">
        <f>SUM(H9:H186)</f>
        <v>0</v>
      </c>
      <c r="I187" s="201">
        <f>SUM(I9:I186)</f>
        <v>0</v>
      </c>
      <c r="J187" s="187"/>
      <c r="K187" s="187"/>
    </row>
    <row r="188" spans="1:11">
      <c r="A188" s="189" t="s">
        <v>1</v>
      </c>
      <c r="B188" s="189" t="s">
        <v>368</v>
      </c>
      <c r="C188" s="189" t="s">
        <v>1</v>
      </c>
      <c r="D188" s="201"/>
      <c r="E188" s="211"/>
      <c r="F188" s="201"/>
      <c r="G188" s="211"/>
      <c r="H188" s="201"/>
      <c r="I188" s="201"/>
      <c r="J188" s="187"/>
      <c r="K188" s="187"/>
    </row>
    <row r="189" spans="1:11">
      <c r="A189" s="203" t="s">
        <v>1</v>
      </c>
      <c r="B189" s="203" t="s">
        <v>662</v>
      </c>
      <c r="C189" s="203" t="s">
        <v>1</v>
      </c>
      <c r="D189" s="204"/>
      <c r="E189" s="205"/>
      <c r="F189" s="204"/>
      <c r="G189" s="205"/>
      <c r="H189" s="204"/>
      <c r="I189" s="204"/>
      <c r="J189" s="187"/>
      <c r="K189" s="187"/>
    </row>
    <row r="190" spans="1:11">
      <c r="A190" s="192" t="s">
        <v>663</v>
      </c>
      <c r="B190" s="192" t="s">
        <v>664</v>
      </c>
      <c r="C190" s="192" t="s">
        <v>402</v>
      </c>
      <c r="D190" s="198">
        <v>8</v>
      </c>
      <c r="E190" s="239"/>
      <c r="F190" s="198">
        <f>D190*E190</f>
        <v>0</v>
      </c>
      <c r="G190" s="239"/>
      <c r="H190" s="198">
        <f>D190*G190</f>
        <v>0</v>
      </c>
      <c r="I190" s="198">
        <f>F190+H190</f>
        <v>0</v>
      </c>
      <c r="J190" s="187"/>
      <c r="K190" s="187"/>
    </row>
    <row r="191" spans="1:11">
      <c r="A191" s="203" t="s">
        <v>1</v>
      </c>
      <c r="B191" s="203" t="s">
        <v>665</v>
      </c>
      <c r="C191" s="203" t="s">
        <v>1</v>
      </c>
      <c r="D191" s="204"/>
      <c r="E191" s="205"/>
      <c r="F191" s="204"/>
      <c r="G191" s="205"/>
      <c r="H191" s="204"/>
      <c r="I191" s="204"/>
      <c r="J191" s="187"/>
      <c r="K191" s="187"/>
    </row>
    <row r="192" spans="1:11">
      <c r="A192" s="192" t="s">
        <v>666</v>
      </c>
      <c r="B192" s="192" t="s">
        <v>667</v>
      </c>
      <c r="C192" s="192" t="s">
        <v>402</v>
      </c>
      <c r="D192" s="198">
        <v>1</v>
      </c>
      <c r="E192" s="239"/>
      <c r="F192" s="198">
        <f>D192*E192</f>
        <v>0</v>
      </c>
      <c r="G192" s="239"/>
      <c r="H192" s="198">
        <f>D192*G192</f>
        <v>0</v>
      </c>
      <c r="I192" s="198">
        <f>F192+H192</f>
        <v>0</v>
      </c>
      <c r="J192" s="187"/>
      <c r="K192" s="187"/>
    </row>
    <row r="193" spans="1:11">
      <c r="A193" s="192" t="s">
        <v>668</v>
      </c>
      <c r="B193" s="192" t="s">
        <v>669</v>
      </c>
      <c r="C193" s="192" t="s">
        <v>402</v>
      </c>
      <c r="D193" s="198">
        <v>3</v>
      </c>
      <c r="E193" s="239"/>
      <c r="F193" s="198">
        <f>D193*E193</f>
        <v>0</v>
      </c>
      <c r="G193" s="239"/>
      <c r="H193" s="198">
        <f>D193*G193</f>
        <v>0</v>
      </c>
      <c r="I193" s="198">
        <f>F193+H193</f>
        <v>0</v>
      </c>
      <c r="J193" s="187"/>
      <c r="K193" s="187"/>
    </row>
    <row r="194" spans="1:11">
      <c r="A194" s="192" t="s">
        <v>670</v>
      </c>
      <c r="B194" s="192" t="s">
        <v>671</v>
      </c>
      <c r="C194" s="192" t="s">
        <v>402</v>
      </c>
      <c r="D194" s="198">
        <v>3</v>
      </c>
      <c r="E194" s="239"/>
      <c r="F194" s="198">
        <f>D194*E194</f>
        <v>0</v>
      </c>
      <c r="G194" s="239"/>
      <c r="H194" s="198">
        <f>D194*G194</f>
        <v>0</v>
      </c>
      <c r="I194" s="198">
        <f>F194+H194</f>
        <v>0</v>
      </c>
      <c r="J194" s="187"/>
      <c r="K194" s="187"/>
    </row>
    <row r="195" spans="1:11">
      <c r="A195" s="203" t="s">
        <v>1</v>
      </c>
      <c r="B195" s="203" t="s">
        <v>672</v>
      </c>
      <c r="C195" s="203" t="s">
        <v>1</v>
      </c>
      <c r="D195" s="204"/>
      <c r="E195" s="205"/>
      <c r="F195" s="204"/>
      <c r="G195" s="205"/>
      <c r="H195" s="204"/>
      <c r="I195" s="204"/>
      <c r="J195" s="187"/>
      <c r="K195" s="187"/>
    </row>
    <row r="196" spans="1:11">
      <c r="A196" s="192" t="s">
        <v>673</v>
      </c>
      <c r="B196" s="192" t="s">
        <v>674</v>
      </c>
      <c r="C196" s="192" t="s">
        <v>102</v>
      </c>
      <c r="D196" s="198">
        <v>16</v>
      </c>
      <c r="E196" s="239"/>
      <c r="F196" s="198">
        <f>D196*E196</f>
        <v>0</v>
      </c>
      <c r="G196" s="239"/>
      <c r="H196" s="198">
        <f>D196*G196</f>
        <v>0</v>
      </c>
      <c r="I196" s="198">
        <f>F196+H196</f>
        <v>0</v>
      </c>
      <c r="J196" s="187"/>
      <c r="K196" s="187"/>
    </row>
    <row r="197" spans="1:11">
      <c r="A197" s="203" t="s">
        <v>1</v>
      </c>
      <c r="B197" s="203" t="s">
        <v>675</v>
      </c>
      <c r="C197" s="203" t="s">
        <v>1</v>
      </c>
      <c r="D197" s="204"/>
      <c r="E197" s="205"/>
      <c r="F197" s="204"/>
      <c r="G197" s="205"/>
      <c r="H197" s="204"/>
      <c r="I197" s="204"/>
      <c r="J197" s="187"/>
      <c r="K197" s="187"/>
    </row>
    <row r="198" spans="1:11">
      <c r="A198" s="192" t="s">
        <v>676</v>
      </c>
      <c r="B198" s="192" t="s">
        <v>677</v>
      </c>
      <c r="C198" s="192" t="s">
        <v>102</v>
      </c>
      <c r="D198" s="198">
        <v>15</v>
      </c>
      <c r="E198" s="239"/>
      <c r="F198" s="198">
        <f>D198*E198</f>
        <v>0</v>
      </c>
      <c r="G198" s="239"/>
      <c r="H198" s="198">
        <f>D198*G198</f>
        <v>0</v>
      </c>
      <c r="I198" s="198">
        <f>F198+H198</f>
        <v>0</v>
      </c>
      <c r="J198" s="187"/>
      <c r="K198" s="187"/>
    </row>
    <row r="199" spans="1:11">
      <c r="A199" s="192" t="s">
        <v>678</v>
      </c>
      <c r="B199" s="192" t="s">
        <v>679</v>
      </c>
      <c r="C199" s="192" t="s">
        <v>102</v>
      </c>
      <c r="D199" s="198">
        <v>25</v>
      </c>
      <c r="E199" s="239"/>
      <c r="F199" s="198">
        <f>D199*E199</f>
        <v>0</v>
      </c>
      <c r="G199" s="239"/>
      <c r="H199" s="198">
        <f>D199*G199</f>
        <v>0</v>
      </c>
      <c r="I199" s="198">
        <f>F199+H199</f>
        <v>0</v>
      </c>
      <c r="J199" s="187"/>
      <c r="K199" s="187"/>
    </row>
    <row r="200" spans="1:11">
      <c r="A200" s="203" t="s">
        <v>1</v>
      </c>
      <c r="B200" s="203" t="s">
        <v>680</v>
      </c>
      <c r="C200" s="203" t="s">
        <v>1</v>
      </c>
      <c r="D200" s="204"/>
      <c r="E200" s="205"/>
      <c r="F200" s="204"/>
      <c r="G200" s="205"/>
      <c r="H200" s="204"/>
      <c r="I200" s="204"/>
      <c r="J200" s="187"/>
      <c r="K200" s="187"/>
    </row>
    <row r="201" spans="1:11">
      <c r="A201" s="192" t="s">
        <v>681</v>
      </c>
      <c r="B201" s="192" t="s">
        <v>682</v>
      </c>
      <c r="C201" s="192" t="s">
        <v>605</v>
      </c>
      <c r="D201" s="198">
        <v>2</v>
      </c>
      <c r="E201" s="239"/>
      <c r="F201" s="198">
        <f>D201*E201</f>
        <v>0</v>
      </c>
      <c r="G201" s="239"/>
      <c r="H201" s="198">
        <f>D201*G201</f>
        <v>0</v>
      </c>
      <c r="I201" s="198">
        <f>F201+H201</f>
        <v>0</v>
      </c>
      <c r="J201" s="187"/>
      <c r="K201" s="187"/>
    </row>
    <row r="202" spans="1:11">
      <c r="A202" s="203" t="s">
        <v>1</v>
      </c>
      <c r="B202" s="203" t="s">
        <v>683</v>
      </c>
      <c r="C202" s="203" t="s">
        <v>1</v>
      </c>
      <c r="D202" s="204"/>
      <c r="E202" s="205"/>
      <c r="F202" s="204"/>
      <c r="G202" s="205"/>
      <c r="H202" s="204"/>
      <c r="I202" s="204"/>
      <c r="J202" s="187"/>
      <c r="K202" s="187"/>
    </row>
    <row r="203" spans="1:11">
      <c r="A203" s="192" t="s">
        <v>684</v>
      </c>
      <c r="B203" s="192" t="s">
        <v>685</v>
      </c>
      <c r="C203" s="192" t="s">
        <v>94</v>
      </c>
      <c r="D203" s="198">
        <v>1</v>
      </c>
      <c r="E203" s="239"/>
      <c r="F203" s="198">
        <f>D203*E203</f>
        <v>0</v>
      </c>
      <c r="G203" s="239"/>
      <c r="H203" s="198">
        <f>D203*G203</f>
        <v>0</v>
      </c>
      <c r="I203" s="198">
        <f>F203+H203</f>
        <v>0</v>
      </c>
      <c r="J203" s="187"/>
      <c r="K203" s="187"/>
    </row>
    <row r="204" spans="1:11">
      <c r="A204" s="203" t="s">
        <v>1</v>
      </c>
      <c r="B204" s="203" t="s">
        <v>686</v>
      </c>
      <c r="C204" s="203" t="s">
        <v>1</v>
      </c>
      <c r="D204" s="204"/>
      <c r="E204" s="205"/>
      <c r="F204" s="204"/>
      <c r="G204" s="205"/>
      <c r="H204" s="204"/>
      <c r="I204" s="204"/>
      <c r="J204" s="187"/>
      <c r="K204" s="187"/>
    </row>
    <row r="205" spans="1:11">
      <c r="A205" s="192" t="s">
        <v>687</v>
      </c>
      <c r="B205" s="192" t="s">
        <v>688</v>
      </c>
      <c r="C205" s="192" t="s">
        <v>94</v>
      </c>
      <c r="D205" s="198">
        <v>5</v>
      </c>
      <c r="E205" s="239"/>
      <c r="F205" s="198">
        <f>D205*E205</f>
        <v>0</v>
      </c>
      <c r="G205" s="239"/>
      <c r="H205" s="198">
        <f>D205*G205</f>
        <v>0</v>
      </c>
      <c r="I205" s="198">
        <f>F205+H205</f>
        <v>0</v>
      </c>
      <c r="J205" s="187"/>
      <c r="K205" s="187"/>
    </row>
    <row r="206" spans="1:11">
      <c r="A206" s="203" t="s">
        <v>1</v>
      </c>
      <c r="B206" s="203" t="s">
        <v>689</v>
      </c>
      <c r="C206" s="203" t="s">
        <v>1</v>
      </c>
      <c r="D206" s="204"/>
      <c r="E206" s="205"/>
      <c r="F206" s="204"/>
      <c r="G206" s="205"/>
      <c r="H206" s="204"/>
      <c r="I206" s="204"/>
      <c r="J206" s="187"/>
      <c r="K206" s="187"/>
    </row>
    <row r="207" spans="1:11">
      <c r="A207" s="192" t="s">
        <v>690</v>
      </c>
      <c r="B207" s="192" t="s">
        <v>691</v>
      </c>
      <c r="C207" s="192" t="s">
        <v>94</v>
      </c>
      <c r="D207" s="198">
        <v>270</v>
      </c>
      <c r="E207" s="239"/>
      <c r="F207" s="198">
        <f>D207*E207</f>
        <v>0</v>
      </c>
      <c r="G207" s="239"/>
      <c r="H207" s="198">
        <f>D207*G207</f>
        <v>0</v>
      </c>
      <c r="I207" s="198">
        <f>F207+H207</f>
        <v>0</v>
      </c>
      <c r="J207" s="187"/>
      <c r="K207" s="187"/>
    </row>
    <row r="208" spans="1:11">
      <c r="A208" s="189" t="s">
        <v>1</v>
      </c>
      <c r="B208" s="189" t="s">
        <v>692</v>
      </c>
      <c r="C208" s="189" t="s">
        <v>1</v>
      </c>
      <c r="D208" s="201"/>
      <c r="E208" s="201"/>
      <c r="F208" s="201">
        <f>SUM(F189:F207)</f>
        <v>0</v>
      </c>
      <c r="G208" s="201"/>
      <c r="H208" s="201">
        <f>SUM(H189:H207)</f>
        <v>0</v>
      </c>
      <c r="I208" s="201">
        <f>SUM(I189:I207)</f>
        <v>0</v>
      </c>
      <c r="J208" s="187"/>
      <c r="K208" s="187"/>
    </row>
  </sheetData>
  <sheetProtection algorithmName="SHA-512" hashValue="wktP2bpgMtoRwO5uOIaIksA4zQC3HTWqqK70wf1ijXKn6oqBUU5hdGPpFFJZZkmYbX0VcekXBTF1vkggIPq+Fg==" saltValue="VVmEZvKRqltygc74M4CEjw==" spinCount="100000" sheet="1" objects="1" scenarios="1" formatCells="0" formatColumns="0" formatRows="0"/>
  <mergeCells count="1">
    <mergeCell ref="E7:I7"/>
  </mergeCells>
  <pageMargins left="0.56000000000000005" right="0.31" top="0.55000000000000004" bottom="0.46" header="0.28000000000000003" footer="0.23"/>
  <pageSetup paperSize="9" orientation="landscape" r:id="rId1"/>
  <headerFooter>
    <oddFooter>&amp;C&amp;P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31"/>
  <sheetViews>
    <sheetView zoomScaleNormal="100" workbookViewId="0"/>
  </sheetViews>
  <sheetFormatPr defaultRowHeight="11.25"/>
  <cols>
    <col min="1" max="1" width="21.83203125" customWidth="1"/>
    <col min="2" max="2" width="9.33203125" customWidth="1"/>
    <col min="13" max="13" width="2.33203125" customWidth="1"/>
    <col min="14" max="14" width="61.6640625" customWidth="1"/>
  </cols>
  <sheetData>
    <row r="1" spans="1:14" s="213" customFormat="1" ht="23.25">
      <c r="A1" s="231" t="s">
        <v>912</v>
      </c>
    </row>
    <row r="2" spans="1:14" s="213" customFormat="1" ht="18">
      <c r="A2" s="232" t="s">
        <v>913</v>
      </c>
    </row>
    <row r="3" spans="1:14" s="213" customFormat="1"/>
    <row r="4" spans="1:14" ht="53.25" customHeight="1">
      <c r="A4" s="273" t="s">
        <v>704</v>
      </c>
      <c r="B4" s="273"/>
      <c r="C4" s="273"/>
      <c r="D4" s="273"/>
      <c r="E4" s="273"/>
      <c r="F4" s="273"/>
      <c r="G4" s="273"/>
      <c r="H4" s="273"/>
      <c r="I4" s="273"/>
      <c r="J4" s="273"/>
      <c r="K4" s="273"/>
      <c r="L4" s="273"/>
      <c r="N4" s="233" t="s">
        <v>918</v>
      </c>
    </row>
    <row r="5" spans="1:14" ht="15" thickBot="1">
      <c r="A5" s="225"/>
    </row>
    <row r="6" spans="1:14" ht="15.75" thickBot="1">
      <c r="A6" s="226" t="s">
        <v>705</v>
      </c>
      <c r="N6" s="235"/>
    </row>
    <row r="7" spans="1:14" ht="30.75" customHeight="1">
      <c r="A7" s="272" t="s">
        <v>706</v>
      </c>
      <c r="B7" s="272"/>
      <c r="C7" s="272"/>
      <c r="D7" s="272"/>
      <c r="E7" s="272"/>
      <c r="F7" s="272"/>
      <c r="G7" s="272"/>
      <c r="H7" s="272"/>
      <c r="I7" s="272"/>
      <c r="J7" s="272"/>
      <c r="K7" s="272"/>
      <c r="L7" s="272"/>
    </row>
    <row r="8" spans="1:14" ht="14.25">
      <c r="A8" s="225"/>
    </row>
    <row r="9" spans="1:14" ht="35.25" customHeight="1">
      <c r="A9" s="272" t="s">
        <v>707</v>
      </c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</row>
    <row r="10" spans="1:14" ht="14.25">
      <c r="A10" s="225" t="s">
        <v>708</v>
      </c>
      <c r="B10" s="225" t="s">
        <v>709</v>
      </c>
    </row>
    <row r="11" spans="1:14" ht="14.25">
      <c r="A11" s="225" t="s">
        <v>710</v>
      </c>
      <c r="B11" s="225" t="s">
        <v>711</v>
      </c>
    </row>
    <row r="12" spans="1:14" ht="14.25">
      <c r="A12" s="225" t="s">
        <v>712</v>
      </c>
    </row>
    <row r="13" spans="1:14" ht="14.25">
      <c r="A13" s="225" t="s">
        <v>713</v>
      </c>
    </row>
    <row r="14" spans="1:14" ht="14.25">
      <c r="A14" s="225"/>
    </row>
    <row r="15" spans="1:14" ht="14.25">
      <c r="A15" s="225" t="s">
        <v>714</v>
      </c>
    </row>
    <row r="16" spans="1:14" ht="14.25">
      <c r="A16" s="225" t="s">
        <v>715</v>
      </c>
    </row>
    <row r="17" spans="1:14" ht="14.25">
      <c r="A17" s="225" t="s">
        <v>716</v>
      </c>
    </row>
    <row r="18" spans="1:14" ht="14.25">
      <c r="A18" s="225" t="s">
        <v>717</v>
      </c>
    </row>
    <row r="19" spans="1:14" ht="14.25">
      <c r="A19" s="225" t="s">
        <v>718</v>
      </c>
      <c r="C19" s="225" t="s">
        <v>719</v>
      </c>
    </row>
    <row r="20" spans="1:14" ht="15" thickBot="1">
      <c r="A20" s="225"/>
    </row>
    <row r="21" spans="1:14" ht="15.75" thickBot="1">
      <c r="A21" s="226" t="s">
        <v>720</v>
      </c>
      <c r="N21" s="235"/>
    </row>
    <row r="22" spans="1:14" ht="14.25">
      <c r="A22" s="225" t="s">
        <v>721</v>
      </c>
    </row>
    <row r="23" spans="1:14" ht="14.25">
      <c r="A23" s="225"/>
    </row>
    <row r="24" spans="1:14" ht="48.75" customHeight="1">
      <c r="A24" s="272" t="s">
        <v>722</v>
      </c>
      <c r="B24" s="272"/>
      <c r="C24" s="272"/>
      <c r="D24" s="272"/>
      <c r="E24" s="272"/>
      <c r="F24" s="272"/>
      <c r="G24" s="272"/>
      <c r="H24" s="272"/>
      <c r="I24" s="272"/>
      <c r="J24" s="272"/>
      <c r="K24" s="272"/>
      <c r="L24" s="272"/>
    </row>
    <row r="25" spans="1:14" ht="14.25">
      <c r="A25" s="225" t="s">
        <v>723</v>
      </c>
    </row>
    <row r="26" spans="1:14" ht="14.25">
      <c r="A26" s="225" t="s">
        <v>724</v>
      </c>
    </row>
    <row r="27" spans="1:14" ht="37.5" customHeight="1">
      <c r="A27" s="272" t="s">
        <v>725</v>
      </c>
      <c r="B27" s="272"/>
      <c r="C27" s="272"/>
      <c r="D27" s="272"/>
      <c r="E27" s="272"/>
      <c r="F27" s="272"/>
      <c r="G27" s="272"/>
      <c r="H27" s="272"/>
      <c r="I27" s="272"/>
      <c r="J27" s="272"/>
      <c r="K27" s="272"/>
      <c r="L27" s="272"/>
    </row>
    <row r="28" spans="1:14" ht="14.25">
      <c r="A28" s="225"/>
    </row>
    <row r="29" spans="1:14" ht="14.25">
      <c r="A29" s="225" t="s">
        <v>726</v>
      </c>
      <c r="B29" s="225" t="s">
        <v>727</v>
      </c>
    </row>
    <row r="30" spans="1:14" ht="14.25">
      <c r="A30" s="225" t="s">
        <v>728</v>
      </c>
      <c r="B30" s="225" t="s">
        <v>729</v>
      </c>
    </row>
    <row r="31" spans="1:14" ht="14.25">
      <c r="A31" s="225" t="s">
        <v>730</v>
      </c>
      <c r="B31" s="225" t="s">
        <v>731</v>
      </c>
    </row>
    <row r="32" spans="1:14" ht="14.25">
      <c r="A32" s="225" t="s">
        <v>732</v>
      </c>
      <c r="B32" s="225" t="s">
        <v>733</v>
      </c>
    </row>
    <row r="33" spans="1:12" ht="14.25">
      <c r="A33" s="225" t="s">
        <v>734</v>
      </c>
      <c r="B33" s="225" t="s">
        <v>735</v>
      </c>
    </row>
    <row r="34" spans="1:12" ht="14.25">
      <c r="A34" s="225" t="s">
        <v>736</v>
      </c>
      <c r="B34" s="225" t="s">
        <v>737</v>
      </c>
      <c r="C34" s="234" t="s">
        <v>738</v>
      </c>
    </row>
    <row r="35" spans="1:12" ht="14.25">
      <c r="A35" s="225" t="s">
        <v>739</v>
      </c>
    </row>
    <row r="36" spans="1:12" ht="15">
      <c r="A36" s="227" t="s">
        <v>740</v>
      </c>
    </row>
    <row r="37" spans="1:12" ht="15">
      <c r="A37" s="227" t="s">
        <v>741</v>
      </c>
    </row>
    <row r="38" spans="1:12" ht="31.5" customHeight="1">
      <c r="A38" s="272" t="s">
        <v>742</v>
      </c>
      <c r="B38" s="272"/>
      <c r="C38" s="272"/>
      <c r="D38" s="272"/>
      <c r="E38" s="272"/>
      <c r="F38" s="272"/>
      <c r="G38" s="272"/>
      <c r="H38" s="272"/>
      <c r="I38" s="272"/>
      <c r="J38" s="272"/>
      <c r="K38" s="272"/>
      <c r="L38" s="272"/>
    </row>
    <row r="39" spans="1:12" ht="15">
      <c r="A39" s="227" t="s">
        <v>743</v>
      </c>
    </row>
    <row r="40" spans="1:12" ht="15">
      <c r="A40" s="227" t="s">
        <v>744</v>
      </c>
    </row>
    <row r="41" spans="1:12" ht="15">
      <c r="A41" s="227" t="s">
        <v>745</v>
      </c>
    </row>
    <row r="42" spans="1:12" ht="15">
      <c r="A42" s="227" t="s">
        <v>746</v>
      </c>
    </row>
    <row r="43" spans="1:12" ht="15">
      <c r="A43" s="227" t="s">
        <v>747</v>
      </c>
    </row>
    <row r="44" spans="1:12" ht="15">
      <c r="A44" s="227" t="s">
        <v>748</v>
      </c>
    </row>
    <row r="45" spans="1:12" ht="15">
      <c r="A45" s="227" t="s">
        <v>749</v>
      </c>
    </row>
    <row r="46" spans="1:12" ht="15">
      <c r="A46" s="227" t="s">
        <v>750</v>
      </c>
    </row>
    <row r="47" spans="1:12" ht="15">
      <c r="A47" s="227" t="s">
        <v>751</v>
      </c>
    </row>
    <row r="48" spans="1:12" ht="15">
      <c r="A48" s="227" t="s">
        <v>752</v>
      </c>
    </row>
    <row r="50" spans="1:14" ht="12" thickBot="1"/>
    <row r="51" spans="1:14" ht="15.75" thickBot="1">
      <c r="A51" s="226" t="s">
        <v>753</v>
      </c>
      <c r="N51" s="235"/>
    </row>
    <row r="52" spans="1:14" ht="14.25">
      <c r="A52" s="225" t="s">
        <v>754</v>
      </c>
    </row>
    <row r="53" spans="1:14" ht="14.25">
      <c r="A53" s="225" t="s">
        <v>755</v>
      </c>
    </row>
    <row r="54" spans="1:14" ht="14.25">
      <c r="A54" s="225" t="s">
        <v>756</v>
      </c>
    </row>
    <row r="55" spans="1:14" ht="14.25">
      <c r="A55" s="225" t="s">
        <v>757</v>
      </c>
    </row>
    <row r="56" spans="1:14" ht="14.25">
      <c r="A56" s="225" t="s">
        <v>758</v>
      </c>
    </row>
    <row r="57" spans="1:14" ht="14.25">
      <c r="A57" s="225" t="s">
        <v>759</v>
      </c>
    </row>
    <row r="58" spans="1:14" ht="14.25">
      <c r="A58" s="225" t="s">
        <v>760</v>
      </c>
    </row>
    <row r="59" spans="1:14" ht="14.25">
      <c r="A59" s="225" t="s">
        <v>761</v>
      </c>
    </row>
    <row r="60" spans="1:14" ht="14.25">
      <c r="A60" s="225" t="s">
        <v>762</v>
      </c>
    </row>
    <row r="61" spans="1:14" ht="14.25">
      <c r="A61" s="225" t="s">
        <v>763</v>
      </c>
      <c r="B61" s="225" t="s">
        <v>764</v>
      </c>
    </row>
    <row r="62" spans="1:14" ht="28.5" customHeight="1">
      <c r="A62" s="272" t="s">
        <v>765</v>
      </c>
      <c r="B62" s="272"/>
      <c r="C62" s="272"/>
      <c r="D62" s="272"/>
      <c r="E62" s="272"/>
      <c r="F62" s="272"/>
      <c r="G62" s="272"/>
      <c r="H62" s="272"/>
      <c r="I62" s="272"/>
      <c r="J62" s="272"/>
      <c r="K62" s="272"/>
      <c r="L62" s="272"/>
    </row>
    <row r="63" spans="1:14" ht="14.25">
      <c r="A63" s="225" t="s">
        <v>766</v>
      </c>
    </row>
    <row r="64" spans="1:14" ht="14.25">
      <c r="A64" s="225" t="s">
        <v>767</v>
      </c>
    </row>
    <row r="65" spans="1:14" ht="14.25">
      <c r="A65" s="225" t="s">
        <v>768</v>
      </c>
    </row>
    <row r="66" spans="1:14" ht="14.25">
      <c r="A66" s="225" t="s">
        <v>769</v>
      </c>
    </row>
    <row r="67" spans="1:14" ht="14.25">
      <c r="A67" s="225" t="s">
        <v>770</v>
      </c>
    </row>
    <row r="68" spans="1:14" ht="14.25">
      <c r="A68" s="225" t="s">
        <v>771</v>
      </c>
    </row>
    <row r="69" spans="1:14" ht="14.25">
      <c r="A69" s="225" t="s">
        <v>772</v>
      </c>
    </row>
    <row r="70" spans="1:14" ht="14.25">
      <c r="A70" s="225"/>
    </row>
    <row r="71" spans="1:14" ht="15" thickBot="1">
      <c r="A71" s="225"/>
    </row>
    <row r="72" spans="1:14" ht="15.75" thickBot="1">
      <c r="A72" s="226" t="s">
        <v>773</v>
      </c>
      <c r="N72" s="235"/>
    </row>
    <row r="73" spans="1:14" ht="14.25">
      <c r="A73" s="225" t="s">
        <v>774</v>
      </c>
    </row>
    <row r="74" spans="1:14" ht="14.25">
      <c r="A74" s="225" t="s">
        <v>775</v>
      </c>
    </row>
    <row r="75" spans="1:14" ht="14.25">
      <c r="A75" s="225" t="s">
        <v>776</v>
      </c>
    </row>
    <row r="76" spans="1:14" ht="14.25">
      <c r="A76" s="225" t="s">
        <v>777</v>
      </c>
    </row>
    <row r="77" spans="1:14" ht="14.25">
      <c r="A77" s="225" t="s">
        <v>778</v>
      </c>
    </row>
    <row r="78" spans="1:14" ht="14.25">
      <c r="A78" s="225" t="s">
        <v>779</v>
      </c>
    </row>
    <row r="79" spans="1:14" ht="14.25">
      <c r="A79" s="225" t="s">
        <v>759</v>
      </c>
    </row>
    <row r="80" spans="1:14" ht="14.25">
      <c r="A80" s="225" t="s">
        <v>780</v>
      </c>
    </row>
    <row r="81" spans="1:14" ht="14.25">
      <c r="A81" s="225" t="s">
        <v>781</v>
      </c>
    </row>
    <row r="82" spans="1:14" ht="14.25">
      <c r="A82" s="225" t="s">
        <v>782</v>
      </c>
    </row>
    <row r="83" spans="1:14" ht="30" customHeight="1">
      <c r="A83" s="272" t="s">
        <v>783</v>
      </c>
      <c r="B83" s="272"/>
      <c r="C83" s="272"/>
      <c r="D83" s="272"/>
      <c r="E83" s="272"/>
      <c r="F83" s="272"/>
      <c r="G83" s="272"/>
      <c r="H83" s="272"/>
      <c r="I83" s="272"/>
      <c r="J83" s="272"/>
      <c r="K83" s="272"/>
      <c r="L83" s="272"/>
    </row>
    <row r="84" spans="1:14" ht="14.25">
      <c r="A84" s="225" t="s">
        <v>784</v>
      </c>
    </row>
    <row r="85" spans="1:14" ht="14.25">
      <c r="A85" s="225" t="s">
        <v>785</v>
      </c>
    </row>
    <row r="86" spans="1:14" ht="14.25">
      <c r="A86" s="225" t="s">
        <v>786</v>
      </c>
    </row>
    <row r="87" spans="1:14" ht="14.25">
      <c r="A87" s="225" t="s">
        <v>787</v>
      </c>
    </row>
    <row r="88" spans="1:14" ht="14.25">
      <c r="A88" s="225" t="s">
        <v>788</v>
      </c>
    </row>
    <row r="89" spans="1:14" ht="14.25">
      <c r="A89" s="225" t="s">
        <v>789</v>
      </c>
    </row>
    <row r="90" spans="1:14" ht="14.25">
      <c r="A90" s="225" t="s">
        <v>790</v>
      </c>
    </row>
    <row r="91" spans="1:14" ht="14.25">
      <c r="A91" s="225" t="s">
        <v>771</v>
      </c>
    </row>
    <row r="92" spans="1:14" ht="14.25">
      <c r="A92" s="225" t="s">
        <v>791</v>
      </c>
    </row>
    <row r="93" spans="1:14" ht="14.25">
      <c r="A93" s="225"/>
    </row>
    <row r="94" spans="1:14" ht="12" thickBot="1"/>
    <row r="95" spans="1:14" ht="15.75" thickBot="1">
      <c r="A95" s="226" t="s">
        <v>792</v>
      </c>
      <c r="N95" s="235"/>
    </row>
    <row r="96" spans="1:14" ht="14.25">
      <c r="A96" s="225" t="s">
        <v>793</v>
      </c>
    </row>
    <row r="97" spans="1:14" ht="14.25">
      <c r="A97" s="225" t="s">
        <v>794</v>
      </c>
    </row>
    <row r="98" spans="1:14" ht="14.25">
      <c r="A98" s="225" t="s">
        <v>795</v>
      </c>
    </row>
    <row r="99" spans="1:14" ht="14.25">
      <c r="A99" s="225" t="s">
        <v>796</v>
      </c>
    </row>
    <row r="100" spans="1:14" ht="14.25">
      <c r="A100" s="225" t="s">
        <v>797</v>
      </c>
    </row>
    <row r="102" spans="1:14" ht="15.75" thickBot="1">
      <c r="A102" s="229"/>
    </row>
    <row r="103" spans="1:14" ht="16.5" thickBot="1">
      <c r="A103" s="230" t="s">
        <v>798</v>
      </c>
      <c r="N103" s="235"/>
    </row>
    <row r="105" spans="1:14" ht="14.25">
      <c r="A105" s="225" t="s">
        <v>914</v>
      </c>
    </row>
    <row r="106" spans="1:14" ht="14.25">
      <c r="A106" s="225" t="s">
        <v>915</v>
      </c>
    </row>
    <row r="107" spans="1:14" ht="14.25">
      <c r="A107" s="225" t="s">
        <v>799</v>
      </c>
    </row>
    <row r="108" spans="1:14" ht="14.25">
      <c r="A108" s="225" t="s">
        <v>385</v>
      </c>
      <c r="B108" s="225" t="s">
        <v>800</v>
      </c>
    </row>
    <row r="109" spans="1:14" ht="14.25">
      <c r="A109" s="225" t="s">
        <v>801</v>
      </c>
      <c r="B109" s="225" t="s">
        <v>802</v>
      </c>
    </row>
    <row r="110" spans="1:14" ht="14.25">
      <c r="A110" s="225" t="s">
        <v>803</v>
      </c>
      <c r="B110" s="225" t="s">
        <v>804</v>
      </c>
    </row>
    <row r="111" spans="1:14" ht="14.25">
      <c r="A111" s="225" t="s">
        <v>805</v>
      </c>
      <c r="B111" s="225" t="s">
        <v>806</v>
      </c>
    </row>
    <row r="112" spans="1:14" ht="14.25">
      <c r="A112" s="225" t="s">
        <v>807</v>
      </c>
      <c r="B112" s="225" t="s">
        <v>808</v>
      </c>
    </row>
    <row r="113" spans="1:14" ht="14.25">
      <c r="A113" s="225" t="s">
        <v>809</v>
      </c>
      <c r="B113" s="225" t="s">
        <v>810</v>
      </c>
    </row>
    <row r="114" spans="1:14" ht="14.25">
      <c r="A114" s="225" t="s">
        <v>811</v>
      </c>
      <c r="B114" s="225" t="s">
        <v>812</v>
      </c>
    </row>
    <row r="115" spans="1:14" ht="12" thickBot="1"/>
    <row r="116" spans="1:14" ht="16.5" thickBot="1">
      <c r="A116" s="230" t="s">
        <v>813</v>
      </c>
      <c r="N116" s="235"/>
    </row>
    <row r="117" spans="1:14" ht="15">
      <c r="A117" s="229" t="s">
        <v>814</v>
      </c>
    </row>
    <row r="118" spans="1:14" ht="14.25">
      <c r="A118" s="225" t="s">
        <v>815</v>
      </c>
    </row>
    <row r="119" spans="1:14" ht="14.25">
      <c r="A119" s="225" t="s">
        <v>816</v>
      </c>
    </row>
    <row r="120" spans="1:14" ht="14.25">
      <c r="A120" s="225" t="s">
        <v>817</v>
      </c>
    </row>
    <row r="121" spans="1:14" ht="14.25">
      <c r="A121" s="225" t="s">
        <v>818</v>
      </c>
    </row>
    <row r="122" spans="1:14" ht="12" thickBot="1"/>
    <row r="123" spans="1:14" ht="16.5" thickBot="1">
      <c r="A123" s="230" t="s">
        <v>819</v>
      </c>
      <c r="N123" s="235"/>
    </row>
    <row r="124" spans="1:14" ht="14.25">
      <c r="A124" s="225" t="s">
        <v>916</v>
      </c>
    </row>
    <row r="125" spans="1:14" ht="14.25">
      <c r="A125" s="225"/>
      <c r="B125" s="225"/>
    </row>
    <row r="126" spans="1:14" ht="14.25">
      <c r="A126" s="225" t="s">
        <v>820</v>
      </c>
      <c r="B126" s="225" t="s">
        <v>821</v>
      </c>
    </row>
    <row r="127" spans="1:14" ht="14.25">
      <c r="A127" s="225" t="s">
        <v>822</v>
      </c>
      <c r="B127" s="225" t="s">
        <v>823</v>
      </c>
    </row>
    <row r="128" spans="1:14" ht="14.25">
      <c r="A128" s="225" t="s">
        <v>824</v>
      </c>
      <c r="B128" s="225" t="s">
        <v>825</v>
      </c>
    </row>
    <row r="129" spans="1:14" ht="14.25">
      <c r="A129" s="225" t="s">
        <v>826</v>
      </c>
      <c r="B129" s="225" t="s">
        <v>827</v>
      </c>
    </row>
    <row r="130" spans="1:14" ht="14.25">
      <c r="A130" s="225" t="s">
        <v>828</v>
      </c>
      <c r="C130" s="225" t="s">
        <v>829</v>
      </c>
    </row>
    <row r="131" spans="1:14" ht="14.25">
      <c r="A131" s="225" t="s">
        <v>830</v>
      </c>
      <c r="B131" s="225" t="s">
        <v>831</v>
      </c>
    </row>
    <row r="132" spans="1:14" ht="14.25">
      <c r="A132" s="225" t="s">
        <v>832</v>
      </c>
      <c r="B132" s="225" t="s">
        <v>833</v>
      </c>
    </row>
    <row r="133" spans="1:14" ht="14.25">
      <c r="A133" s="225" t="s">
        <v>834</v>
      </c>
      <c r="C133" s="225" t="s">
        <v>835</v>
      </c>
    </row>
    <row r="135" spans="1:14" ht="12" thickBot="1"/>
    <row r="136" spans="1:14" ht="16.5" thickBot="1">
      <c r="A136" s="230" t="s">
        <v>836</v>
      </c>
      <c r="N136" s="235"/>
    </row>
    <row r="137" spans="1:14" ht="14.25">
      <c r="A137" s="225" t="s">
        <v>837</v>
      </c>
    </row>
    <row r="139" spans="1:14" ht="14.25">
      <c r="A139" s="225"/>
    </row>
    <row r="140" spans="1:14" ht="14.25">
      <c r="A140" s="225"/>
    </row>
    <row r="141" spans="1:14" ht="14.25">
      <c r="A141" s="225"/>
    </row>
    <row r="142" spans="1:14" ht="14.25">
      <c r="A142" s="225"/>
    </row>
    <row r="143" spans="1:14" ht="14.25">
      <c r="A143" s="225"/>
    </row>
    <row r="144" spans="1:14" ht="14.25">
      <c r="A144" s="225"/>
    </row>
    <row r="145" spans="1:14" ht="14.25">
      <c r="A145" s="225"/>
    </row>
    <row r="146" spans="1:14" ht="14.25">
      <c r="A146" s="225"/>
    </row>
    <row r="147" spans="1:14" ht="15" thickBot="1">
      <c r="A147" s="225"/>
    </row>
    <row r="148" spans="1:14" ht="16.5" thickBot="1">
      <c r="A148" s="230" t="s">
        <v>838</v>
      </c>
      <c r="N148" s="235"/>
    </row>
    <row r="149" spans="1:14" ht="14.25">
      <c r="A149" s="225"/>
    </row>
    <row r="150" spans="1:14" ht="14.25">
      <c r="A150" s="225" t="s">
        <v>839</v>
      </c>
    </row>
    <row r="151" spans="1:14" ht="14.25">
      <c r="A151" s="225" t="s">
        <v>840</v>
      </c>
    </row>
    <row r="152" spans="1:14" ht="14.25">
      <c r="A152" s="225" t="s">
        <v>841</v>
      </c>
    </row>
    <row r="153" spans="1:14" ht="14.25">
      <c r="A153" s="225" t="s">
        <v>842</v>
      </c>
    </row>
    <row r="154" spans="1:14" ht="14.25">
      <c r="A154" s="225" t="s">
        <v>843</v>
      </c>
    </row>
    <row r="155" spans="1:14" ht="14.25">
      <c r="A155" s="225" t="s">
        <v>844</v>
      </c>
    </row>
    <row r="156" spans="1:14" ht="14.25">
      <c r="A156" s="225" t="s">
        <v>845</v>
      </c>
    </row>
    <row r="157" spans="1:14" ht="14.25">
      <c r="A157" s="225" t="s">
        <v>846</v>
      </c>
    </row>
    <row r="158" spans="1:14" ht="14.25">
      <c r="A158" s="225" t="s">
        <v>847</v>
      </c>
    </row>
    <row r="159" spans="1:14" ht="12" thickBot="1"/>
    <row r="160" spans="1:14" ht="16.5" thickBot="1">
      <c r="A160" s="230" t="s">
        <v>848</v>
      </c>
      <c r="N160" s="235"/>
    </row>
    <row r="161" spans="1:14" ht="14.25">
      <c r="A161" s="225"/>
    </row>
    <row r="162" spans="1:14" ht="14.25">
      <c r="A162" s="225" t="s">
        <v>849</v>
      </c>
    </row>
    <row r="164" spans="1:14" ht="14.25">
      <c r="A164" s="225"/>
    </row>
    <row r="165" spans="1:14" ht="15" thickBot="1">
      <c r="A165" s="225"/>
    </row>
    <row r="166" spans="1:14" ht="16.5" thickBot="1">
      <c r="A166" s="230" t="s">
        <v>850</v>
      </c>
      <c r="N166" s="235"/>
    </row>
    <row r="167" spans="1:14" ht="14.25">
      <c r="A167" s="225" t="s">
        <v>851</v>
      </c>
    </row>
    <row r="168" spans="1:14" ht="16.5">
      <c r="A168" s="225" t="s">
        <v>852</v>
      </c>
    </row>
    <row r="169" spans="1:14" ht="14.25">
      <c r="A169" s="225" t="s">
        <v>853</v>
      </c>
    </row>
    <row r="170" spans="1:14" ht="14.25">
      <c r="A170" s="228" t="s">
        <v>854</v>
      </c>
    </row>
    <row r="171" spans="1:14" ht="14.25">
      <c r="A171" s="228" t="s">
        <v>855</v>
      </c>
    </row>
    <row r="172" spans="1:14" ht="14.25">
      <c r="A172" s="228" t="s">
        <v>856</v>
      </c>
    </row>
    <row r="176" spans="1:14" ht="15" thickBot="1">
      <c r="A176" s="225"/>
    </row>
    <row r="177" spans="1:14" ht="16.5" thickBot="1">
      <c r="A177" s="230" t="s">
        <v>416</v>
      </c>
      <c r="N177" s="235"/>
    </row>
    <row r="178" spans="1:14" ht="14.25">
      <c r="A178" s="225" t="s">
        <v>857</v>
      </c>
    </row>
    <row r="179" spans="1:14" ht="14.25">
      <c r="A179" s="225" t="s">
        <v>858</v>
      </c>
    </row>
    <row r="180" spans="1:14" ht="14.25">
      <c r="A180" s="225" t="s">
        <v>859</v>
      </c>
    </row>
    <row r="181" spans="1:14" ht="14.25">
      <c r="A181" s="225" t="s">
        <v>860</v>
      </c>
    </row>
    <row r="182" spans="1:14" ht="14.25">
      <c r="A182" s="225" t="s">
        <v>861</v>
      </c>
    </row>
    <row r="183" spans="1:14" ht="14.25">
      <c r="A183" s="225" t="s">
        <v>862</v>
      </c>
    </row>
    <row r="184" spans="1:14" ht="14.25">
      <c r="A184" s="225" t="s">
        <v>863</v>
      </c>
    </row>
    <row r="185" spans="1:14" ht="14.25">
      <c r="A185" s="225" t="s">
        <v>864</v>
      </c>
    </row>
    <row r="186" spans="1:14" ht="14.25">
      <c r="A186" s="225" t="s">
        <v>865</v>
      </c>
    </row>
    <row r="187" spans="1:14" ht="14.25">
      <c r="A187" s="225" t="s">
        <v>866</v>
      </c>
    </row>
    <row r="188" spans="1:14" ht="14.25">
      <c r="A188" s="225" t="s">
        <v>867</v>
      </c>
    </row>
    <row r="189" spans="1:14" ht="14.25">
      <c r="A189" s="225" t="s">
        <v>868</v>
      </c>
    </row>
    <row r="190" spans="1:14" ht="14.25">
      <c r="A190" s="225" t="s">
        <v>869</v>
      </c>
    </row>
    <row r="191" spans="1:14" ht="14.25">
      <c r="A191" s="225" t="s">
        <v>870</v>
      </c>
    </row>
    <row r="192" spans="1:14" ht="14.25">
      <c r="A192" s="225" t="s">
        <v>871</v>
      </c>
    </row>
    <row r="193" spans="1:14" ht="12" thickBot="1"/>
    <row r="194" spans="1:14" ht="16.5" thickBot="1">
      <c r="A194" s="230" t="s">
        <v>872</v>
      </c>
      <c r="N194" s="235"/>
    </row>
    <row r="195" spans="1:14" ht="14.25">
      <c r="A195" s="225" t="s">
        <v>873</v>
      </c>
      <c r="C195" s="225" t="s">
        <v>874</v>
      </c>
    </row>
    <row r="196" spans="1:14" ht="14.25">
      <c r="A196" s="225" t="s">
        <v>917</v>
      </c>
      <c r="C196" s="225" t="s">
        <v>875</v>
      </c>
    </row>
    <row r="197" spans="1:14" ht="14.25">
      <c r="A197" s="225" t="s">
        <v>876</v>
      </c>
      <c r="C197" s="225" t="s">
        <v>877</v>
      </c>
    </row>
    <row r="198" spans="1:14" ht="14.25">
      <c r="A198" s="225" t="s">
        <v>878</v>
      </c>
      <c r="C198" s="225" t="s">
        <v>879</v>
      </c>
    </row>
    <row r="199" spans="1:14" ht="14.25">
      <c r="A199" s="225" t="s">
        <v>880</v>
      </c>
      <c r="C199" s="225">
        <v>95</v>
      </c>
    </row>
    <row r="200" spans="1:14" ht="14.25">
      <c r="A200" s="225" t="s">
        <v>881</v>
      </c>
      <c r="C200" s="225">
        <v>80</v>
      </c>
    </row>
    <row r="201" spans="1:14" ht="14.25">
      <c r="A201" s="225" t="s">
        <v>882</v>
      </c>
      <c r="C201" s="225" t="s">
        <v>883</v>
      </c>
    </row>
    <row r="202" spans="1:14" ht="14.25">
      <c r="A202" s="225" t="s">
        <v>884</v>
      </c>
      <c r="C202" s="225" t="s">
        <v>885</v>
      </c>
    </row>
    <row r="203" spans="1:14" ht="14.25">
      <c r="A203" s="225" t="s">
        <v>886</v>
      </c>
      <c r="C203" s="225" t="s">
        <v>887</v>
      </c>
    </row>
    <row r="204" spans="1:14" ht="14.25">
      <c r="A204" s="225" t="s">
        <v>888</v>
      </c>
    </row>
    <row r="205" spans="1:14" ht="14.25">
      <c r="A205" s="225" t="s">
        <v>889</v>
      </c>
    </row>
    <row r="206" spans="1:14" ht="14.25">
      <c r="A206" s="225" t="s">
        <v>890</v>
      </c>
    </row>
    <row r="207" spans="1:14" ht="12" thickBot="1"/>
    <row r="208" spans="1:14" ht="16.5" thickBot="1">
      <c r="A208" s="230" t="s">
        <v>891</v>
      </c>
      <c r="N208" s="235"/>
    </row>
    <row r="209" spans="1:12" ht="14.25">
      <c r="A209" s="225" t="s">
        <v>892</v>
      </c>
      <c r="C209" s="225" t="s">
        <v>893</v>
      </c>
    </row>
    <row r="210" spans="1:12" ht="14.25">
      <c r="A210" s="225" t="s">
        <v>894</v>
      </c>
      <c r="C210" s="225" t="s">
        <v>895</v>
      </c>
    </row>
    <row r="211" spans="1:12" ht="14.25">
      <c r="A211" s="225" t="s">
        <v>896</v>
      </c>
      <c r="C211" s="225" t="s">
        <v>897</v>
      </c>
    </row>
    <row r="212" spans="1:12" ht="14.25">
      <c r="A212" s="225" t="s">
        <v>898</v>
      </c>
      <c r="C212" s="225" t="s">
        <v>899</v>
      </c>
    </row>
    <row r="213" spans="1:12" ht="14.25">
      <c r="A213" s="225" t="s">
        <v>900</v>
      </c>
      <c r="C213" s="225" t="s">
        <v>901</v>
      </c>
    </row>
    <row r="214" spans="1:12" ht="14.25">
      <c r="A214" s="225" t="s">
        <v>902</v>
      </c>
      <c r="C214" s="225" t="s">
        <v>903</v>
      </c>
    </row>
    <row r="215" spans="1:12" ht="14.25">
      <c r="A215" s="225" t="s">
        <v>904</v>
      </c>
      <c r="C215" s="225" t="s">
        <v>905</v>
      </c>
    </row>
    <row r="216" spans="1:12" ht="14.25">
      <c r="A216" s="225" t="s">
        <v>906</v>
      </c>
    </row>
    <row r="217" spans="1:12" ht="14.25">
      <c r="A217" s="225" t="s">
        <v>873</v>
      </c>
      <c r="C217" s="225" t="s">
        <v>908</v>
      </c>
    </row>
    <row r="218" spans="1:12" ht="14.25">
      <c r="A218" s="225" t="s">
        <v>907</v>
      </c>
      <c r="B218" s="225"/>
      <c r="C218" s="225"/>
      <c r="D218" s="225"/>
      <c r="E218" s="225"/>
      <c r="F218" s="225"/>
      <c r="G218" s="225"/>
      <c r="H218" s="225"/>
      <c r="I218" s="225"/>
      <c r="J218" s="225"/>
      <c r="K218" s="225"/>
      <c r="L218" s="225"/>
    </row>
    <row r="219" spans="1:12" ht="14.25">
      <c r="A219" s="225" t="s">
        <v>909</v>
      </c>
      <c r="C219" s="225" t="s">
        <v>910</v>
      </c>
    </row>
    <row r="220" spans="1:12" ht="14.25">
      <c r="A220" s="225" t="s">
        <v>911</v>
      </c>
      <c r="C220" s="225" t="s">
        <v>887</v>
      </c>
    </row>
    <row r="222" spans="1:12" ht="14.25">
      <c r="A222" s="225"/>
    </row>
    <row r="223" spans="1:12" ht="14.25">
      <c r="A223" s="225"/>
    </row>
    <row r="225" spans="1:1" ht="14.25">
      <c r="A225" s="225"/>
    </row>
    <row r="226" spans="1:1" ht="14.25">
      <c r="A226" s="225"/>
    </row>
    <row r="227" spans="1:1" ht="14.25">
      <c r="A227" s="225"/>
    </row>
    <row r="228" spans="1:1" ht="14.25">
      <c r="A228" s="225"/>
    </row>
    <row r="229" spans="1:1" ht="14.25">
      <c r="A229" s="225"/>
    </row>
    <row r="230" spans="1:1" ht="14.25">
      <c r="A230" s="225"/>
    </row>
    <row r="231" spans="1:1" ht="14.25">
      <c r="A231" s="225"/>
    </row>
  </sheetData>
  <sheetProtection algorithmName="SHA-512" hashValue="9jhm4GPdlCA529/Rdk4q5FsIfgcBg7kakC04jiQMDkpLl5Fhxyg7BAkKa8arhuXw/bNwtabiIyZZGptu2A9KXg==" saltValue="H4RyNLkHzXwzOEANmHzvXg==" spinCount="100000" sheet="1" objects="1" scenarios="1" formatCells="0" formatColumns="0" formatRows="0"/>
  <mergeCells count="8">
    <mergeCell ref="A62:L62"/>
    <mergeCell ref="A83:L83"/>
    <mergeCell ref="A4:L4"/>
    <mergeCell ref="A7:L7"/>
    <mergeCell ref="A9:L9"/>
    <mergeCell ref="A24:L24"/>
    <mergeCell ref="A27:L27"/>
    <mergeCell ref="A38:L38"/>
  </mergeCells>
  <pageMargins left="0.70866141732283472" right="0.70866141732283472" top="0.67" bottom="0.52" header="0.31496062992125984" footer="0.26"/>
  <pageSetup paperSize="9" scale="84" fitToHeight="0" orientation="landscape" r:id="rId1"/>
  <headerFooter>
    <oddFooter>&amp;C&amp;P</oddFooter>
  </headerFooter>
  <rowBreaks count="4" manualBreakCount="4">
    <brk id="20" max="16383" man="1"/>
    <brk id="50" max="16383" man="1"/>
    <brk id="135" max="16383" man="1"/>
    <brk id="176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6</vt:i4>
      </vt:variant>
      <vt:variant>
        <vt:lpstr>Pojmenované oblasti</vt:lpstr>
      </vt:variant>
      <vt:variant>
        <vt:i4>9</vt:i4>
      </vt:variant>
    </vt:vector>
  </HeadingPairs>
  <TitlesOfParts>
    <vt:vector size="15" baseType="lpstr">
      <vt:lpstr>Rekapitulace stavby</vt:lpstr>
      <vt:lpstr>Q04-stavební část</vt:lpstr>
      <vt:lpstr>EL-Parametry</vt:lpstr>
      <vt:lpstr>EL-Rekapitulace</vt:lpstr>
      <vt:lpstr>EL-Rozpočet</vt:lpstr>
      <vt:lpstr>Kniha výrobků</vt:lpstr>
      <vt:lpstr>'Kniha výrobků'!_Hlk27227563</vt:lpstr>
      <vt:lpstr>'EL-Rozpočet'!Názvy_tisku</vt:lpstr>
      <vt:lpstr>'Q04-stavební část'!Názvy_tisku</vt:lpstr>
      <vt:lpstr>'Rekapitulace stavby'!Názvy_tisku</vt:lpstr>
      <vt:lpstr>'EL-Parametry'!Oblast_tisku</vt:lpstr>
      <vt:lpstr>'EL-Rekapitulace'!Oblast_tisku</vt:lpstr>
      <vt:lpstr>'EL-Rozpočet'!Oblast_tisku</vt:lpstr>
      <vt:lpstr>'Q04-stavební část'!Oblast_tisku</vt:lpstr>
      <vt:lpstr>'Rekapitulace stavby'!Oblast_tisku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DESKTOP-1R0RIJI\PC</dc:creator>
  <cp:lastModifiedBy>V. Pijáčková</cp:lastModifiedBy>
  <cp:lastPrinted>2020-02-10T17:06:59Z</cp:lastPrinted>
  <dcterms:created xsi:type="dcterms:W3CDTF">2019-11-27T10:37:01Z</dcterms:created>
  <dcterms:modified xsi:type="dcterms:W3CDTF">2020-02-11T09:23:44Z</dcterms:modified>
</cp:coreProperties>
</file>