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0" yWindow="-60" windowWidth="28920" windowHeight="18120"/>
  </bookViews>
  <sheets>
    <sheet name="Stavba" sheetId="1" r:id="rId1"/>
    <sheet name="VzorPolozky" sheetId="10" state="hidden" r:id="rId2"/>
    <sheet name="VN+ON" sheetId="13" r:id="rId3"/>
    <sheet name="Pol" sheetId="12" r:id="rId4"/>
    <sheet name="EL-Rekapitulace" sheetId="14" r:id="rId5"/>
    <sheet name="EL-Rozpočet" sheetId="15" r:id="rId6"/>
    <sheet name="EL-Parametry" sheetId="16" r:id="rId7"/>
  </sheets>
  <externalReferences>
    <externalReference r:id="rId8"/>
  </externalReferences>
  <definedNames>
    <definedName name="CelkemDPHVypocet" localSheetId="0">Stavba!$H$40</definedName>
    <definedName name="CenaCelkem">Stavba!$G$29</definedName>
    <definedName name="CenaCelkemBezDPH">Stavba!$G$28</definedName>
    <definedName name="CenaCelkemVypocet" localSheetId="0">Stavba!$I$40</definedName>
    <definedName name="cisloobjektu">Stavba!$C$3</definedName>
    <definedName name="CisloRozpoctu">'[1]Krycí list'!$C$2</definedName>
    <definedName name="CisloStavby" localSheetId="0">Stavba!$C$2</definedName>
    <definedName name="cislostavby">'[1]Krycí list'!$A$7</definedName>
    <definedName name="CisloStavebnihoRozpoctu">Stavba!$D$4</definedName>
    <definedName name="dadresa">Stavba!$D$12:$G$12</definedName>
    <definedName name="DIČ" localSheetId="0">Stavba!$I$12</definedName>
    <definedName name="dmisto">Stavba!$D$13:$G$13</definedName>
    <definedName name="DPHSni">Stavba!$G$24</definedName>
    <definedName name="DPHZakl">Stavba!$G$26</definedName>
    <definedName name="dpsc" localSheetId="0">Stavba!$C$13</definedName>
    <definedName name="IČO" localSheetId="0">Stavba!$I$11</definedName>
    <definedName name="Mena">Stavba!$J$29</definedName>
    <definedName name="MistoStavby">Stavba!$D$4</definedName>
    <definedName name="nazevobjektu">Stavba!$D$3</definedName>
    <definedName name="NazevRozpoctu">'[1]Krycí list'!$D$2</definedName>
    <definedName name="NazevStavby" localSheetId="0">Stavba!$D$2</definedName>
    <definedName name="nazevstavby">'[1]Krycí list'!$C$7</definedName>
    <definedName name="NazevStavebnihoRozpoctu">Stavba!$E$4</definedName>
    <definedName name="_xlnm.Print_Titles" localSheetId="3">Pol!$7:$7</definedName>
    <definedName name="_xlnm.Print_Titles" localSheetId="2">'VN+ON'!$6:$6</definedName>
    <definedName name="oadresa">Stavba!$D$6</definedName>
    <definedName name="Objednatel" localSheetId="0">Stavba!$D$5</definedName>
    <definedName name="Objekt" localSheetId="0">Stavba!$B$38</definedName>
    <definedName name="_xlnm.Print_Area" localSheetId="6">'EL-Parametry'!$A$1:$B$37</definedName>
    <definedName name="_xlnm.Print_Area" localSheetId="4">'EL-Rekapitulace'!$A$1:$C$31</definedName>
    <definedName name="_xlnm.Print_Area" localSheetId="5">'EL-Rozpočet'!$A$1:$I$188</definedName>
    <definedName name="_xlnm.Print_Area" localSheetId="3">Pol!$A$1:$K$196</definedName>
    <definedName name="odic" localSheetId="0">Stavba!$I$6</definedName>
    <definedName name="oico" localSheetId="0">Stavba!$I$5</definedName>
    <definedName name="omisto" localSheetId="0">Stavba!$D$7</definedName>
    <definedName name="onazev" localSheetId="0">Stavba!$D$6</definedName>
    <definedName name="opsc" localSheetId="0">Stavba!$C$7</definedName>
    <definedName name="padresa">Stavba!$D$9</definedName>
    <definedName name="pdic">Stavba!$I$9</definedName>
    <definedName name="pico">Stavba!$I$8</definedName>
    <definedName name="pmisto">Stavba!$D$10</definedName>
    <definedName name="PocetMJ">#REF!</definedName>
    <definedName name="PoptavkaID">Stavba!$A$1</definedName>
    <definedName name="pPSC">Stavba!$C$10</definedName>
    <definedName name="Print_Area" localSheetId="6">'EL-Parametry'!$A$1:$B$37</definedName>
    <definedName name="Print_Area" localSheetId="4">'EL-Rekapitulace'!$A$1:$C$31</definedName>
    <definedName name="Print_Area" localSheetId="5">'EL-Rozpočet'!$A$1:$I$188</definedName>
    <definedName name="Print_Area" localSheetId="3">Pol!$A$1:$K$196</definedName>
    <definedName name="Print_Area" localSheetId="0">Stavba!$A$1:$J$63</definedName>
    <definedName name="Print_Titles" localSheetId="5">'EL-Rozpočet'!$1:$1</definedName>
    <definedName name="Print_Titles" localSheetId="3">Pol!$1:$7</definedName>
    <definedName name="Projektant">Stavba!$D$8</definedName>
    <definedName name="SazbaDPH1" localSheetId="0">Stavba!$E$23</definedName>
    <definedName name="SazbaDPH1">'[1]Krycí list'!$C$30</definedName>
    <definedName name="SazbaDPH2" localSheetId="0">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0" hidden="1">Stavba!$A:$A</definedName>
    <definedName name="Z_B7E7C763_C459_487D_8ABA_5CFDDFBD5A84_.wvu.PrintArea" localSheetId="0" hidden="1">Stavba!$B$1:$J$36</definedName>
    <definedName name="ZakladDPHSni">Stavba!$G$23</definedName>
    <definedName name="ZakladDPHSniVypocet" localSheetId="0">Stavba!$F$40</definedName>
    <definedName name="ZakladDPHZakl">Stavba!$G$25</definedName>
    <definedName name="ZakladDPHZaklVypocet" localSheetId="0">Stavba!$G$40</definedName>
    <definedName name="Zaokrouhleni">Stavba!$G$27</definedName>
    <definedName name="Zhotovitel">Stavba!$D$11:$G$11</definedName>
  </definedNames>
  <calcPr calcId="125725"/>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87" i="15"/>
  <c r="F187"/>
  <c r="H185"/>
  <c r="F185"/>
  <c r="H183"/>
  <c r="F183"/>
  <c r="H181"/>
  <c r="F181"/>
  <c r="H179"/>
  <c r="F179"/>
  <c r="I179" s="1"/>
  <c r="H177"/>
  <c r="F177"/>
  <c r="H176"/>
  <c r="F176"/>
  <c r="H174"/>
  <c r="F174"/>
  <c r="H173"/>
  <c r="F173"/>
  <c r="H172"/>
  <c r="F172"/>
  <c r="I172" s="1"/>
  <c r="H170"/>
  <c r="F170"/>
  <c r="H169"/>
  <c r="F169"/>
  <c r="H167"/>
  <c r="F167"/>
  <c r="H166"/>
  <c r="F166"/>
  <c r="H157"/>
  <c r="F157"/>
  <c r="H155"/>
  <c r="F155"/>
  <c r="I155" s="1"/>
  <c r="H153"/>
  <c r="F153"/>
  <c r="H152"/>
  <c r="F152"/>
  <c r="H150"/>
  <c r="F150"/>
  <c r="H149"/>
  <c r="F149"/>
  <c r="I149" s="1"/>
  <c r="H147"/>
  <c r="F147"/>
  <c r="H145"/>
  <c r="F145"/>
  <c r="I145" s="1"/>
  <c r="H144"/>
  <c r="F144"/>
  <c r="H142"/>
  <c r="F142"/>
  <c r="I142" s="1"/>
  <c r="H141"/>
  <c r="F141"/>
  <c r="H139"/>
  <c r="F139"/>
  <c r="H137"/>
  <c r="F137"/>
  <c r="H136"/>
  <c r="F136"/>
  <c r="I136" s="1"/>
  <c r="H134"/>
  <c r="F134"/>
  <c r="H133"/>
  <c r="F133"/>
  <c r="I133" s="1"/>
  <c r="H132"/>
  <c r="F132"/>
  <c r="H131"/>
  <c r="F131"/>
  <c r="I131" s="1"/>
  <c r="H130"/>
  <c r="F130"/>
  <c r="H129"/>
  <c r="F129"/>
  <c r="H128"/>
  <c r="F128"/>
  <c r="H127"/>
  <c r="F127"/>
  <c r="H126"/>
  <c r="F126"/>
  <c r="H125"/>
  <c r="F125"/>
  <c r="I125" s="1"/>
  <c r="H124"/>
  <c r="F124"/>
  <c r="H123"/>
  <c r="F123"/>
  <c r="I123" s="1"/>
  <c r="H122"/>
  <c r="F122"/>
  <c r="H121"/>
  <c r="F121"/>
  <c r="H119"/>
  <c r="F119"/>
  <c r="H118"/>
  <c r="F118"/>
  <c r="I118" s="1"/>
  <c r="H117"/>
  <c r="F117"/>
  <c r="H116"/>
  <c r="F116"/>
  <c r="I116" s="1"/>
  <c r="H115"/>
  <c r="F115"/>
  <c r="H114"/>
  <c r="F114"/>
  <c r="I114" s="1"/>
  <c r="H112"/>
  <c r="F112"/>
  <c r="H110"/>
  <c r="F110"/>
  <c r="H109"/>
  <c r="F109"/>
  <c r="H108"/>
  <c r="F108"/>
  <c r="I108" s="1"/>
  <c r="H107"/>
  <c r="F107"/>
  <c r="H106"/>
  <c r="F106"/>
  <c r="I106" s="1"/>
  <c r="H104"/>
  <c r="F104"/>
  <c r="H103"/>
  <c r="F103"/>
  <c r="I103" s="1"/>
  <c r="H102"/>
  <c r="F102"/>
  <c r="H101"/>
  <c r="F101"/>
  <c r="H100"/>
  <c r="F100"/>
  <c r="H99"/>
  <c r="F99"/>
  <c r="I99" s="1"/>
  <c r="H98"/>
  <c r="F98"/>
  <c r="H97"/>
  <c r="F97"/>
  <c r="I97" s="1"/>
  <c r="H96"/>
  <c r="F96"/>
  <c r="H95"/>
  <c r="F95"/>
  <c r="I95" s="1"/>
  <c r="H94"/>
  <c r="F94"/>
  <c r="H93"/>
  <c r="F93"/>
  <c r="H92"/>
  <c r="F92"/>
  <c r="H91"/>
  <c r="F91"/>
  <c r="H89"/>
  <c r="F89"/>
  <c r="H88"/>
  <c r="F88"/>
  <c r="I88" s="1"/>
  <c r="H87"/>
  <c r="F87"/>
  <c r="H85"/>
  <c r="F85"/>
  <c r="I85" s="1"/>
  <c r="H83"/>
  <c r="F83"/>
  <c r="H82"/>
  <c r="F82"/>
  <c r="H81"/>
  <c r="F81"/>
  <c r="H80"/>
  <c r="F80"/>
  <c r="I80" s="1"/>
  <c r="H79"/>
  <c r="F79"/>
  <c r="H77"/>
  <c r="F77"/>
  <c r="I77" s="1"/>
  <c r="H76"/>
  <c r="F76"/>
  <c r="H75"/>
  <c r="F75"/>
  <c r="I75" s="1"/>
  <c r="H73"/>
  <c r="F73"/>
  <c r="H72"/>
  <c r="F72"/>
  <c r="H71"/>
  <c r="F71"/>
  <c r="H70"/>
  <c r="F70"/>
  <c r="I70" s="1"/>
  <c r="H69"/>
  <c r="F69"/>
  <c r="H68"/>
  <c r="F68"/>
  <c r="I68" s="1"/>
  <c r="H67"/>
  <c r="F67"/>
  <c r="H66"/>
  <c r="F66"/>
  <c r="I66" s="1"/>
  <c r="H64"/>
  <c r="F64"/>
  <c r="H63"/>
  <c r="F63"/>
  <c r="H61"/>
  <c r="F61"/>
  <c r="H59"/>
  <c r="F59"/>
  <c r="I59" s="1"/>
  <c r="H57"/>
  <c r="I57" s="1"/>
  <c r="F57"/>
  <c r="H55"/>
  <c r="F55"/>
  <c r="I55" s="1"/>
  <c r="H54"/>
  <c r="F54"/>
  <c r="I54" s="1"/>
  <c r="H53"/>
  <c r="F53"/>
  <c r="I53" s="1"/>
  <c r="H52"/>
  <c r="F52"/>
  <c r="H51"/>
  <c r="F51"/>
  <c r="H50"/>
  <c r="F50"/>
  <c r="I50" s="1"/>
  <c r="H49"/>
  <c r="F49"/>
  <c r="H48"/>
  <c r="I48" s="1"/>
  <c r="F48"/>
  <c r="H47"/>
  <c r="F47"/>
  <c r="I47" s="1"/>
  <c r="H45"/>
  <c r="F45"/>
  <c r="I45" s="1"/>
  <c r="H43"/>
  <c r="F43"/>
  <c r="H41"/>
  <c r="F41"/>
  <c r="H39"/>
  <c r="F39"/>
  <c r="H37"/>
  <c r="F37"/>
  <c r="I37" s="1"/>
  <c r="H36"/>
  <c r="F36"/>
  <c r="H35"/>
  <c r="F35"/>
  <c r="H34"/>
  <c r="F34"/>
  <c r="I34" s="1"/>
  <c r="H32"/>
  <c r="F32"/>
  <c r="I32" s="1"/>
  <c r="H31"/>
  <c r="F31"/>
  <c r="H30"/>
  <c r="F30"/>
  <c r="H29"/>
  <c r="F29"/>
  <c r="H28"/>
  <c r="F28"/>
  <c r="I28" s="1"/>
  <c r="H26"/>
  <c r="F26"/>
  <c r="H25"/>
  <c r="F25"/>
  <c r="H24"/>
  <c r="F24"/>
  <c r="I24" s="1"/>
  <c r="H22"/>
  <c r="F22"/>
  <c r="I22" s="1"/>
  <c r="H21"/>
  <c r="F21"/>
  <c r="H19"/>
  <c r="F19"/>
  <c r="I18"/>
  <c r="H17"/>
  <c r="F17"/>
  <c r="H16"/>
  <c r="F16"/>
  <c r="I16" s="1"/>
  <c r="H15"/>
  <c r="F15"/>
  <c r="I15" s="1"/>
  <c r="H13"/>
  <c r="F13"/>
  <c r="I13" s="1"/>
  <c r="H11"/>
  <c r="F11"/>
  <c r="H10"/>
  <c r="F10"/>
  <c r="B26" i="14"/>
  <c r="C26" s="1"/>
  <c r="C9"/>
  <c r="B3"/>
  <c r="I169" i="15" l="1"/>
  <c r="I181"/>
  <c r="I17"/>
  <c r="I61"/>
  <c r="I67"/>
  <c r="I71"/>
  <c r="I76"/>
  <c r="I81"/>
  <c r="I87"/>
  <c r="I92"/>
  <c r="I96"/>
  <c r="I100"/>
  <c r="I104"/>
  <c r="I109"/>
  <c r="I115"/>
  <c r="I119"/>
  <c r="I124"/>
  <c r="I128"/>
  <c r="I132"/>
  <c r="I137"/>
  <c r="I144"/>
  <c r="I150"/>
  <c r="I157"/>
  <c r="I176"/>
  <c r="I183"/>
  <c r="I25"/>
  <c r="I35"/>
  <c r="I177"/>
  <c r="I21"/>
  <c r="I26"/>
  <c r="I31"/>
  <c r="I36"/>
  <c r="I43"/>
  <c r="I69"/>
  <c r="I79"/>
  <c r="I89"/>
  <c r="I98"/>
  <c r="I107"/>
  <c r="I117"/>
  <c r="I126"/>
  <c r="I134"/>
  <c r="I147"/>
  <c r="I167"/>
  <c r="I185"/>
  <c r="F188"/>
  <c r="B31" i="14" s="1"/>
  <c r="I170" i="15"/>
  <c r="I91"/>
  <c r="I127"/>
  <c r="I49"/>
  <c r="I29"/>
  <c r="I72"/>
  <c r="I102"/>
  <c r="I10"/>
  <c r="I39"/>
  <c r="I73"/>
  <c r="I82"/>
  <c r="I112"/>
  <c r="I121"/>
  <c r="I153"/>
  <c r="I11"/>
  <c r="I41"/>
  <c r="I51"/>
  <c r="I83"/>
  <c r="I93"/>
  <c r="I122"/>
  <c r="I129"/>
  <c r="I173"/>
  <c r="L1"/>
  <c r="L2" s="1"/>
  <c r="L3" s="1"/>
  <c r="L4" s="1"/>
  <c r="F162" s="1"/>
  <c r="I162" s="1"/>
  <c r="I110"/>
  <c r="I30"/>
  <c r="I19"/>
  <c r="I64"/>
  <c r="I141"/>
  <c r="I152"/>
  <c r="I52"/>
  <c r="I63"/>
  <c r="I94"/>
  <c r="I101"/>
  <c r="I130"/>
  <c r="I139"/>
  <c r="I174"/>
  <c r="I187"/>
  <c r="H188"/>
  <c r="C31" i="14" s="1"/>
  <c r="C4"/>
  <c r="H163" i="15"/>
  <c r="B4" i="14"/>
  <c r="B7" s="1"/>
  <c r="I166" i="15"/>
  <c r="G194" i="12"/>
  <c r="I194" s="1"/>
  <c r="G193"/>
  <c r="I193" s="1"/>
  <c r="G192"/>
  <c r="I192" s="1"/>
  <c r="G191"/>
  <c r="I191" s="1"/>
  <c r="G190"/>
  <c r="I190" s="1"/>
  <c r="G187"/>
  <c r="I187" s="1"/>
  <c r="G186"/>
  <c r="I186" s="1"/>
  <c r="G185"/>
  <c r="I185" s="1"/>
  <c r="G184"/>
  <c r="I184" s="1"/>
  <c r="G183"/>
  <c r="I183" s="1"/>
  <c r="G182"/>
  <c r="I182" s="1"/>
  <c r="G181"/>
  <c r="I181" s="1"/>
  <c r="G180"/>
  <c r="I180" s="1"/>
  <c r="G179"/>
  <c r="I179" s="1"/>
  <c r="G178"/>
  <c r="I178" s="1"/>
  <c r="G177"/>
  <c r="I177" s="1"/>
  <c r="G176"/>
  <c r="I176" s="1"/>
  <c r="G175"/>
  <c r="I175" s="1"/>
  <c r="G174"/>
  <c r="I174" s="1"/>
  <c r="G173"/>
  <c r="I173" s="1"/>
  <c r="G170"/>
  <c r="I170" s="1"/>
  <c r="G169"/>
  <c r="I169" s="1"/>
  <c r="G168"/>
  <c r="I168" s="1"/>
  <c r="G167"/>
  <c r="I167" s="1"/>
  <c r="G166"/>
  <c r="I166" s="1"/>
  <c r="G165"/>
  <c r="I165" s="1"/>
  <c r="G164"/>
  <c r="I164" s="1"/>
  <c r="G163"/>
  <c r="I163" s="1"/>
  <c r="G162"/>
  <c r="I162" s="1"/>
  <c r="G37" i="13"/>
  <c r="G36"/>
  <c r="G35"/>
  <c r="G34"/>
  <c r="G33"/>
  <c r="G32"/>
  <c r="G31"/>
  <c r="G30"/>
  <c r="G29"/>
  <c r="G28"/>
  <c r="G27"/>
  <c r="G26"/>
  <c r="G24"/>
  <c r="G23"/>
  <c r="G21"/>
  <c r="G19"/>
  <c r="G16"/>
  <c r="G14"/>
  <c r="G12"/>
  <c r="G10"/>
  <c r="G9"/>
  <c r="S196" i="12"/>
  <c r="F39" i="1" s="1"/>
  <c r="T196" i="12"/>
  <c r="G39" i="1" s="1"/>
  <c r="G40" s="1"/>
  <c r="G9" i="12"/>
  <c r="I9" s="1"/>
  <c r="G10"/>
  <c r="I10" s="1"/>
  <c r="G11"/>
  <c r="I11" s="1"/>
  <c r="G13"/>
  <c r="G12" s="1"/>
  <c r="I48" i="1" s="1"/>
  <c r="G16" i="12"/>
  <c r="I16" s="1"/>
  <c r="G19"/>
  <c r="I19" s="1"/>
  <c r="G22"/>
  <c r="I22" s="1"/>
  <c r="G25"/>
  <c r="I25" s="1"/>
  <c r="G29"/>
  <c r="I29" s="1"/>
  <c r="G33"/>
  <c r="I33" s="1"/>
  <c r="G35"/>
  <c r="I35" s="1"/>
  <c r="G37"/>
  <c r="I37" s="1"/>
  <c r="G40"/>
  <c r="I40" s="1"/>
  <c r="G44"/>
  <c r="I44" s="1"/>
  <c r="G46"/>
  <c r="I46" s="1"/>
  <c r="G48"/>
  <c r="I48" s="1"/>
  <c r="G51"/>
  <c r="I51" s="1"/>
  <c r="G53"/>
  <c r="I53" s="1"/>
  <c r="G55"/>
  <c r="I55" s="1"/>
  <c r="G57"/>
  <c r="I57" s="1"/>
  <c r="G59"/>
  <c r="I59" s="1"/>
  <c r="G61"/>
  <c r="I61" s="1"/>
  <c r="G64"/>
  <c r="G63" s="1"/>
  <c r="I52" i="1" s="1"/>
  <c r="G67" i="12"/>
  <c r="I67" s="1"/>
  <c r="G69"/>
  <c r="I69" s="1"/>
  <c r="G73"/>
  <c r="I73" s="1"/>
  <c r="G75"/>
  <c r="I75" s="1"/>
  <c r="G77"/>
  <c r="I77" s="1"/>
  <c r="G79"/>
  <c r="I79" s="1"/>
  <c r="G81"/>
  <c r="I81" s="1"/>
  <c r="G83"/>
  <c r="I83" s="1"/>
  <c r="G86"/>
  <c r="I86" s="1"/>
  <c r="G88"/>
  <c r="I88" s="1"/>
  <c r="G90"/>
  <c r="I90" s="1"/>
  <c r="G92"/>
  <c r="I92" s="1"/>
  <c r="G94"/>
  <c r="I94" s="1"/>
  <c r="G96"/>
  <c r="I96" s="1"/>
  <c r="G97"/>
  <c r="I97" s="1"/>
  <c r="G99"/>
  <c r="I99" s="1"/>
  <c r="G101"/>
  <c r="I101" s="1"/>
  <c r="G103"/>
  <c r="I103" s="1"/>
  <c r="G105"/>
  <c r="I105" s="1"/>
  <c r="G107"/>
  <c r="I107" s="1"/>
  <c r="G109"/>
  <c r="I109" s="1"/>
  <c r="G111"/>
  <c r="I111" s="1"/>
  <c r="G112"/>
  <c r="I112" s="1"/>
  <c r="G113"/>
  <c r="I113" s="1"/>
  <c r="G114"/>
  <c r="I114" s="1"/>
  <c r="G116"/>
  <c r="I116" s="1"/>
  <c r="G118"/>
  <c r="I118" s="1"/>
  <c r="G120"/>
  <c r="I120" s="1"/>
  <c r="G122"/>
  <c r="I122" s="1"/>
  <c r="G124"/>
  <c r="I124" s="1"/>
  <c r="G127"/>
  <c r="G126" s="1"/>
  <c r="I55" i="1" s="1"/>
  <c r="G130" i="12"/>
  <c r="I130" s="1"/>
  <c r="G132"/>
  <c r="I132" s="1"/>
  <c r="G134"/>
  <c r="I134" s="1"/>
  <c r="G136"/>
  <c r="I136" s="1"/>
  <c r="G138"/>
  <c r="I138" s="1"/>
  <c r="G141"/>
  <c r="I141" s="1"/>
  <c r="G144"/>
  <c r="I144" s="1"/>
  <c r="G146"/>
  <c r="I146" s="1"/>
  <c r="G149"/>
  <c r="G150"/>
  <c r="I150" s="1"/>
  <c r="G152"/>
  <c r="I152" s="1"/>
  <c r="G155"/>
  <c r="I155" s="1"/>
  <c r="G27" i="1"/>
  <c r="J28"/>
  <c r="J26"/>
  <c r="G38"/>
  <c r="F38"/>
  <c r="H32"/>
  <c r="J23"/>
  <c r="J24"/>
  <c r="J25"/>
  <c r="J27"/>
  <c r="E24"/>
  <c r="E26"/>
  <c r="C10" i="14" l="1"/>
  <c r="C11" s="1"/>
  <c r="F163" i="15"/>
  <c r="B30" i="14" s="1"/>
  <c r="I163" i="15"/>
  <c r="I188"/>
  <c r="B12" i="14"/>
  <c r="C30"/>
  <c r="C6"/>
  <c r="G160" i="12"/>
  <c r="I61" i="1" s="1"/>
  <c r="I64" i="12"/>
  <c r="I13"/>
  <c r="I127"/>
  <c r="F18" i="13"/>
  <c r="I20" i="1" s="1"/>
  <c r="F8" i="13"/>
  <c r="I19" i="1" s="1"/>
  <c r="F40"/>
  <c r="G28" s="1"/>
  <c r="H39"/>
  <c r="H40" s="1"/>
  <c r="G137" i="12"/>
  <c r="I58" i="1" s="1"/>
  <c r="G129" i="12"/>
  <c r="I56" i="1" s="1"/>
  <c r="G66" i="12"/>
  <c r="I53" i="1" s="1"/>
  <c r="G151" i="12"/>
  <c r="I59" i="1" s="1"/>
  <c r="G133" i="12"/>
  <c r="I57" i="1" s="1"/>
  <c r="G72" i="12"/>
  <c r="I54" i="1" s="1"/>
  <c r="G50" i="12"/>
  <c r="I51" i="1" s="1"/>
  <c r="G24" i="12"/>
  <c r="I50" i="1" s="1"/>
  <c r="G15" i="12"/>
  <c r="I49" i="1" s="1"/>
  <c r="G8" i="12"/>
  <c r="C5" i="14" l="1"/>
  <c r="C8" s="1"/>
  <c r="I39" i="1"/>
  <c r="I40" s="1"/>
  <c r="J39" s="1"/>
  <c r="J40" s="1"/>
  <c r="F39" i="13"/>
  <c r="I62" i="1" s="1"/>
  <c r="I47"/>
  <c r="I17"/>
  <c r="G24"/>
  <c r="C7" i="14" l="1"/>
  <c r="C12"/>
  <c r="C14"/>
  <c r="I16" i="1"/>
  <c r="C20" i="14" l="1"/>
  <c r="C19"/>
  <c r="C13"/>
  <c r="C15" s="1"/>
  <c r="C18"/>
  <c r="C21" l="1"/>
  <c r="C22"/>
  <c r="C24" l="1"/>
  <c r="F159" i="12" s="1"/>
  <c r="G159" s="1"/>
  <c r="G158" s="1"/>
  <c r="B25" i="14"/>
  <c r="C25" s="1"/>
  <c r="C27" l="1"/>
  <c r="I60" i="1"/>
  <c r="G196" i="12"/>
  <c r="I18" i="1" l="1"/>
  <c r="I21" s="1"/>
  <c r="G25" s="1"/>
  <c r="I63"/>
  <c r="G26" l="1"/>
  <c r="G29" s="1"/>
</calcChain>
</file>

<file path=xl/comments1.xml><?xml version="1.0" encoding="utf-8"?>
<comments xmlns="http://schemas.openxmlformats.org/spreadsheetml/2006/main">
  <authors>
    <author>Radim Štěpánek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C13" authorId="0">
      <text>
        <r>
          <rPr>
            <sz val="9"/>
            <color indexed="81"/>
            <rFont val="Tahoma"/>
            <family val="2"/>
            <charset val="238"/>
          </rPr>
          <t>PSČ</t>
        </r>
      </text>
    </comment>
    <comment ref="D13" authorId="0">
      <text>
        <r>
          <rPr>
            <sz val="9"/>
            <color indexed="81"/>
            <rFont val="Tahoma"/>
            <family val="2"/>
            <charset val="238"/>
          </rPr>
          <t>Ulice</t>
        </r>
      </text>
    </comment>
  </commentList>
</comments>
</file>

<file path=xl/sharedStrings.xml><?xml version="1.0" encoding="utf-8"?>
<sst xmlns="http://schemas.openxmlformats.org/spreadsheetml/2006/main" count="1580" uniqueCount="794">
  <si>
    <t>%</t>
  </si>
  <si>
    <t>Cena celkem</t>
  </si>
  <si>
    <t>Za zhotovitele</t>
  </si>
  <si>
    <t>Za objednatele</t>
  </si>
  <si>
    <t>Zaokrouhlení</t>
  </si>
  <si>
    <t>Název</t>
  </si>
  <si>
    <t xml:space="preserve">Položkový rozpočet </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</si>
  <si>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</si>
  <si>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</si>
  <si>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</si>
  <si>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</si>
  <si>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</si>
  <si>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</si>
  <si>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</si>
  <si>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</si>
  <si>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</si>
  <si>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</si>
  <si>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</si>
  <si>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</si>
  <si>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</si>
  <si>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</si>
  <si>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</si>
  <si>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Cena celkem bez DPH</t>
  </si>
  <si>
    <t>HSV</t>
  </si>
  <si>
    <t>PSV</t>
  </si>
  <si>
    <t>MON</t>
  </si>
  <si>
    <t>Vedlejší náklady</t>
  </si>
  <si>
    <t>Ostatní náklady</t>
  </si>
  <si>
    <t>Celkem</t>
  </si>
  <si>
    <t>Rozpis ceny</t>
  </si>
  <si>
    <t>Rekapitulace daní</t>
  </si>
  <si>
    <t>IČ:</t>
  </si>
  <si>
    <t>DIČ:</t>
  </si>
  <si>
    <t>Cena celkem s DPH</t>
  </si>
  <si>
    <t>#RTSROZP#</t>
  </si>
  <si>
    <t>#CASTI&gt;&gt;</t>
  </si>
  <si>
    <t>Zakázka:</t>
  </si>
  <si>
    <t>Z:</t>
  </si>
  <si>
    <t>Položkový rozpočet</t>
  </si>
  <si>
    <t>Objekt:</t>
  </si>
  <si>
    <t>Rozpočet:</t>
  </si>
  <si>
    <t>MENDELU, studentský klub v obj. Q</t>
  </si>
  <si>
    <t>Rozpočet</t>
  </si>
  <si>
    <t>Celkem za stavbu</t>
  </si>
  <si>
    <t>CZK</t>
  </si>
  <si>
    <t>Rekapitulace dílů</t>
  </si>
  <si>
    <t>Typ dílu</t>
  </si>
  <si>
    <t>0</t>
  </si>
  <si>
    <t>Přípravné a přidružené práce</t>
  </si>
  <si>
    <t>3</t>
  </si>
  <si>
    <t>Svislé a kompletní konstrukce</t>
  </si>
  <si>
    <t>311</t>
  </si>
  <si>
    <t>Sádrokartonové konstrukce</t>
  </si>
  <si>
    <t>61</t>
  </si>
  <si>
    <t>Upravy povrchů vnitřní</t>
  </si>
  <si>
    <t>63</t>
  </si>
  <si>
    <t>Podlahy a podlahové konstrukce</t>
  </si>
  <si>
    <t>94</t>
  </si>
  <si>
    <t>Lešení a stavební výtahy</t>
  </si>
  <si>
    <t>95</t>
  </si>
  <si>
    <t>Dokončovací kce na pozem.stav.</t>
  </si>
  <si>
    <t>96</t>
  </si>
  <si>
    <t>Bourání konstrukcí</t>
  </si>
  <si>
    <t>99</t>
  </si>
  <si>
    <t>Staveništní přesun hmot</t>
  </si>
  <si>
    <t>766</t>
  </si>
  <si>
    <t>Konstrukce truhlářské</t>
  </si>
  <si>
    <t>767</t>
  </si>
  <si>
    <t>Konstrukce zámečnické</t>
  </si>
  <si>
    <t>776</t>
  </si>
  <si>
    <t>Podlahy povlakové</t>
  </si>
  <si>
    <t>784</t>
  </si>
  <si>
    <t>Malby</t>
  </si>
  <si>
    <t>M21</t>
  </si>
  <si>
    <t>Elektromontáže</t>
  </si>
  <si>
    <t>M24</t>
  </si>
  <si>
    <t>Montáže vzduchotechnických zař</t>
  </si>
  <si>
    <t>VN</t>
  </si>
  <si>
    <t>ON</t>
  </si>
  <si>
    <t>S:</t>
  </si>
  <si>
    <t>#TypZaznamu#</t>
  </si>
  <si>
    <t>STA</t>
  </si>
  <si>
    <t>OBJ</t>
  </si>
  <si>
    <t>ROZ</t>
  </si>
  <si>
    <t>C:</t>
  </si>
  <si>
    <t>CAS_STR</t>
  </si>
  <si>
    <t>P.č.</t>
  </si>
  <si>
    <t>Číslo položky</t>
  </si>
  <si>
    <t>Název položky</t>
  </si>
  <si>
    <t>MJ</t>
  </si>
  <si>
    <t>množství</t>
  </si>
  <si>
    <t>cena / MJ</t>
  </si>
  <si>
    <t>Cen. soustava</t>
  </si>
  <si>
    <t>Díl:</t>
  </si>
  <si>
    <t>DIL</t>
  </si>
  <si>
    <t>0.01</t>
  </si>
  <si>
    <t>Ochrana a zakrývání stávajících konstrukcí, proti zničení při výstavbě,zakrývání</t>
  </si>
  <si>
    <t>hod</t>
  </si>
  <si>
    <t>POL1_0</t>
  </si>
  <si>
    <t>0.02</t>
  </si>
  <si>
    <t>Vystěhování místností-veškerý nábytek, přesun,uskladnění</t>
  </si>
  <si>
    <t>kus</t>
  </si>
  <si>
    <t>0.03</t>
  </si>
  <si>
    <t>Nastěhování místností-veškerý nábytek, přesun,přemístění</t>
  </si>
  <si>
    <t>3.1</t>
  </si>
  <si>
    <t>Dočasná protiprašná příčka s dveřmi,zřízení, následné odstranění,kotvení,doplňky,detaily</t>
  </si>
  <si>
    <t>m2</t>
  </si>
  <si>
    <t>0,9*2,1+1,09*3,03*2</t>
  </si>
  <si>
    <t>VV</t>
  </si>
  <si>
    <t>347015111R00</t>
  </si>
  <si>
    <t>Předstěna SDK,tl.50mm,oc.kce CW,1x RB 12,5mm, včetně izolace 35mm</t>
  </si>
  <si>
    <t>Kvalita provedení Q2!!!:</t>
  </si>
  <si>
    <t>předstěna:3,74*13,4</t>
  </si>
  <si>
    <t>342267111RT1</t>
  </si>
  <si>
    <t>Obklad trámů sádrokartonem dvoustranný do 0,5/0,5m, desky standard tl. 12,5 mm</t>
  </si>
  <si>
    <t>m</t>
  </si>
  <si>
    <t>kastlík pro potrubí:3,74*1</t>
  </si>
  <si>
    <t>311.1</t>
  </si>
  <si>
    <t>Podhled rastrový,SDK stropní kazety 600x600mm, kruhová perforace,rošt,závěs,kotvení,doplňky,D+M</t>
  </si>
  <si>
    <t>podhled:35,44*1</t>
  </si>
  <si>
    <t>602016193R00</t>
  </si>
  <si>
    <t>Penetrace hloubková stěn</t>
  </si>
  <si>
    <t>lokální opravy:10*1+65</t>
  </si>
  <si>
    <t>kolem bourané příčky:0,5*2*3,74*2</t>
  </si>
  <si>
    <t>ostění:0,15*(1,09+3,03*2)</t>
  </si>
  <si>
    <t>612481113R00</t>
  </si>
  <si>
    <t>Potažení vnitř. stěn sklotex. pletivem s vypnutím</t>
  </si>
  <si>
    <t>612100020RA0</t>
  </si>
  <si>
    <t>Začištění omítek kolem oken a dveří</t>
  </si>
  <si>
    <t>POL2_0</t>
  </si>
  <si>
    <t>ostění:(1,09+3,03*2)</t>
  </si>
  <si>
    <t>612425931RT2</t>
  </si>
  <si>
    <t>Omítka vápenná vnitřního ostění - štuková, s použitím suché maltové směsi</t>
  </si>
  <si>
    <t>612473182R00</t>
  </si>
  <si>
    <t>Omítka vnitřního zdiva ze suché směsi, štuková</t>
  </si>
  <si>
    <t>612473185R00</t>
  </si>
  <si>
    <t>Příplatek za zabudované omítníky v ploše stěn</t>
  </si>
  <si>
    <t>612473186R00</t>
  </si>
  <si>
    <t>Příplatek za zabudované rohovníky</t>
  </si>
  <si>
    <t>1,09+3,03*2+3,74*4</t>
  </si>
  <si>
    <t>612403382R00</t>
  </si>
  <si>
    <t>Hrubá výplň rýh ve stěnách do 3x7 cm maltou ze SMS</t>
  </si>
  <si>
    <t>po profesích:35*1</t>
  </si>
  <si>
    <t>612403384R00</t>
  </si>
  <si>
    <t>Hrubá výplň rýh ve stěnách do 5x10cm maltou ze SMS</t>
  </si>
  <si>
    <t>po profesích:15*1</t>
  </si>
  <si>
    <t>631312141R00</t>
  </si>
  <si>
    <t>Doplnění rýh betonem v dosavadních mazaninách</t>
  </si>
  <si>
    <t>m3</t>
  </si>
  <si>
    <t>rýha po vybourané příčce:0,15*0,1*3,95</t>
  </si>
  <si>
    <t>632411904R00</t>
  </si>
  <si>
    <t>Penetrace savých podkladů 0,25 l/m2</t>
  </si>
  <si>
    <t>Podlahy:(18,54+35,44)*2</t>
  </si>
  <si>
    <t>632479124R00</t>
  </si>
  <si>
    <t>Reprofi.potěr speciální tl.do20mm</t>
  </si>
  <si>
    <t>Podlahy:18,54+35,44</t>
  </si>
  <si>
    <t>632415120R00</t>
  </si>
  <si>
    <t>Potěr sádrový samonivelační ručně tl. do 20 mm</t>
  </si>
  <si>
    <t>632481211R00</t>
  </si>
  <si>
    <t>Výztuž z armovací sklovláknité tkaniny do potěrů</t>
  </si>
  <si>
    <t>632441491R00</t>
  </si>
  <si>
    <t>Broušení anhydritových potěrů - odstranění šlemu</t>
  </si>
  <si>
    <t>941955002R00</t>
  </si>
  <si>
    <t>Lešení lehké pomocné, výška podlahy do 1,9 m</t>
  </si>
  <si>
    <t>952901111R00</t>
  </si>
  <si>
    <t>Vyčištění budov o výšce podlaží do 4 m</t>
  </si>
  <si>
    <t>952902110R00</t>
  </si>
  <si>
    <t>Čištění zametáním v místnostech a chodbách</t>
  </si>
  <si>
    <t>průběžné úklidy, 3x v průběhu stavby:</t>
  </si>
  <si>
    <t>Podlahy:(18,54+35,44)*3</t>
  </si>
  <si>
    <t>968061125R00</t>
  </si>
  <si>
    <t>Vyvěšení dřevěných dveřních křídel pl. do 2 m2, pro další použití,přesun,uskladnění</t>
  </si>
  <si>
    <t>1+1</t>
  </si>
  <si>
    <t>968061126R00</t>
  </si>
  <si>
    <t>Vyvěšení dřevěných dveřních křídel pl. nad 2 m2</t>
  </si>
  <si>
    <t>1*1</t>
  </si>
  <si>
    <t>968072456R00</t>
  </si>
  <si>
    <t>Vybourání kovových dveřních zárubní pl. nad 2 m2</t>
  </si>
  <si>
    <t>0,9*3,03</t>
  </si>
  <si>
    <t>776511820R00</t>
  </si>
  <si>
    <t>Odstranění PVC a koberců lepených s podložkou</t>
  </si>
  <si>
    <t>podlahy:19+18,5+17,5</t>
  </si>
  <si>
    <t>776401800R00</t>
  </si>
  <si>
    <t>Demontáž soklíků nebo lišt, pryžových nebo z PVC</t>
  </si>
  <si>
    <t>sokly:13,2+16,8+16,1</t>
  </si>
  <si>
    <t>978013191R00</t>
  </si>
  <si>
    <t>Otlučení omítek vnitřních stěn</t>
  </si>
  <si>
    <t>lokální opravy:10*1</t>
  </si>
  <si>
    <t>962031116R00</t>
  </si>
  <si>
    <t>Bourání příček z cihel pálených plných tl. 140 mm</t>
  </si>
  <si>
    <t>3,74*3,95</t>
  </si>
  <si>
    <t>967031142R00</t>
  </si>
  <si>
    <t>Přisekání rovných ostění cihelných na MC</t>
  </si>
  <si>
    <t>u příčky na stěnu:0,15*3,74*2</t>
  </si>
  <si>
    <t>96.1</t>
  </si>
  <si>
    <t>Přebroušení podlahy,odstranění lepidla,vysátí, vyčištění k pokládce podlahy</t>
  </si>
  <si>
    <t>96.2</t>
  </si>
  <si>
    <t>Odpojení stávajících rozvodů IS</t>
  </si>
  <si>
    <t>96.3</t>
  </si>
  <si>
    <t>Demontáž podlahové přechodové lišty, kotvení,doplňky,detaily</t>
  </si>
  <si>
    <t>podlaha:0,9*1</t>
  </si>
  <si>
    <t>96.4</t>
  </si>
  <si>
    <t>Provedení potřebného rozsahu sond do kcí., pro zjištění skladeb,zapravení,kotvení</t>
  </si>
  <si>
    <t>soubor</t>
  </si>
  <si>
    <t>96.5</t>
  </si>
  <si>
    <t>Zaříznutí omítek stěn pro slícování fabionu, začištění,vysátí</t>
  </si>
  <si>
    <t>766662811R00</t>
  </si>
  <si>
    <t>Demontáž prahů dveří 1křídlových</t>
  </si>
  <si>
    <t>974031122R00</t>
  </si>
  <si>
    <t>Vysekání rýh ve zdi cihelné 3 x 7 cm</t>
  </si>
  <si>
    <t>pro profese:35*1</t>
  </si>
  <si>
    <t>974031133R00</t>
  </si>
  <si>
    <t>Vysekání rýh ve zdi cihelné 5 x 10 cm</t>
  </si>
  <si>
    <t>pro profese:15*1</t>
  </si>
  <si>
    <t>971038331R00</t>
  </si>
  <si>
    <t>Vybourání otvorů cihly duté pl. 0,09 m2, tl. 15 cm</t>
  </si>
  <si>
    <t>2+3</t>
  </si>
  <si>
    <t>971038231R00</t>
  </si>
  <si>
    <t>Vybourání otvorů cihly duté  0,0225 m2, tl. 15 cm</t>
  </si>
  <si>
    <t>1+2</t>
  </si>
  <si>
    <t>971038431R00</t>
  </si>
  <si>
    <t>Vybourání otvorů cihly duté pl. 0,25 m2, tl. 15 cm</t>
  </si>
  <si>
    <t>970031030R00</t>
  </si>
  <si>
    <t>Vrtání jádrové do zdiva cihelného d 30 mm</t>
  </si>
  <si>
    <t>970031060R00</t>
  </si>
  <si>
    <t>Vrtání jádrové do zdiva cihelného do D 60 mm</t>
  </si>
  <si>
    <t>970031080R00</t>
  </si>
  <si>
    <t>Vrtání jádrové do zdiva cihelného do D 80 mm</t>
  </si>
  <si>
    <t>979082111R00</t>
  </si>
  <si>
    <t>Vnitrostaveništní doprava suti do 10 m</t>
  </si>
  <si>
    <t>t</t>
  </si>
  <si>
    <t>7,1*1</t>
  </si>
  <si>
    <t>979082121R00</t>
  </si>
  <si>
    <t>Příplatek k vnitrost. dopravě suti za dalších 5 m</t>
  </si>
  <si>
    <t>7,1*3</t>
  </si>
  <si>
    <t>979011111R00</t>
  </si>
  <si>
    <t>Svislá doprava suti a vybour. hmot za 2.NP a 1.PP</t>
  </si>
  <si>
    <t>979081111R00</t>
  </si>
  <si>
    <t>Odvoz suti a vybour. hmot na skládku do 1 km</t>
  </si>
  <si>
    <t>979081121R00</t>
  </si>
  <si>
    <t>Příplatek k odvozu za každý další 1 km</t>
  </si>
  <si>
    <t>7,1*10</t>
  </si>
  <si>
    <t>979999999R00</t>
  </si>
  <si>
    <t>Poplatek za skladku 10 % příměsí</t>
  </si>
  <si>
    <t>999281108R00</t>
  </si>
  <si>
    <t>Přesun hmot pro opravy a údržbu do výšky 12 m</t>
  </si>
  <si>
    <t>8,3*1</t>
  </si>
  <si>
    <t>766.1</t>
  </si>
  <si>
    <t>Okno vnitřní AL 1090/3030,FIX,rám,bezp.sklo, PO odolnost dle PBŘ,RAL9006,kotvení,doplňky,D+M</t>
  </si>
  <si>
    <t>998766202R00</t>
  </si>
  <si>
    <t>Přesun hmot pro truhlářské konstr., výšky do 12 m</t>
  </si>
  <si>
    <t>767.1</t>
  </si>
  <si>
    <t>Přechodová podlahová lišta,AL, kotvení,doplňky,detaily,D+M</t>
  </si>
  <si>
    <t>0,9*2</t>
  </si>
  <si>
    <t>998767202R00</t>
  </si>
  <si>
    <t>Přesun hmot pro zámečnické konstr., výšky do 12 m</t>
  </si>
  <si>
    <t>776101121R0X</t>
  </si>
  <si>
    <t>Provedení penetrace podkladu pod.povlak.podlahy, vč. dodávky penetr. laku</t>
  </si>
  <si>
    <t>sokly:0,06*(13,2+25,5)</t>
  </si>
  <si>
    <t>776422120R00</t>
  </si>
  <si>
    <t>Napojení krytiny linoleum na stěnu čepc. těsněním</t>
  </si>
  <si>
    <t>Podlahy:</t>
  </si>
  <si>
    <t>sokly:1*(13,2+25,5)</t>
  </si>
  <si>
    <t>776521100RT1</t>
  </si>
  <si>
    <t>Lepení povlak.podlah z pásů PVC na lepidlo, pouze položení - PVC ve specifikaci</t>
  </si>
  <si>
    <t>776996110R00</t>
  </si>
  <si>
    <t>Napuštění povlakových podlah pastou</t>
  </si>
  <si>
    <t>776.1</t>
  </si>
  <si>
    <t>Linoleum - použití ze zásob investora, dodávka neoceňena!!</t>
  </si>
  <si>
    <t>998776202R00</t>
  </si>
  <si>
    <t>Přesun hmot pro podlahy povlakové, výšky do 12 m</t>
  </si>
  <si>
    <t>784191201R00</t>
  </si>
  <si>
    <t>Penetrace podkladu hloubková 1x</t>
  </si>
  <si>
    <t>stropy:18,54*1</t>
  </si>
  <si>
    <t>stěny:3,74*(27,5+17,7+5,5)</t>
  </si>
  <si>
    <t>784195412R00</t>
  </si>
  <si>
    <t>Malba tekutá malířská, bílá, 2 x</t>
  </si>
  <si>
    <t>M21.1</t>
  </si>
  <si>
    <t>kpl</t>
  </si>
  <si>
    <t/>
  </si>
  <si>
    <t>SUM</t>
  </si>
  <si>
    <t>Investice</t>
  </si>
  <si>
    <t>Inv evid</t>
  </si>
  <si>
    <t>Neinv.</t>
  </si>
  <si>
    <t>MENDELOVA UNIVERZITA V BRNĚ</t>
  </si>
  <si>
    <t>STUDENTSKÝ KLUB V BUDOVĚ Q</t>
  </si>
  <si>
    <t>CZ-CC :</t>
  </si>
  <si>
    <t>126311</t>
  </si>
  <si>
    <t>CZ-CPA :</t>
  </si>
  <si>
    <t>41.00.48</t>
  </si>
  <si>
    <t>Souhrnný rozpočet</t>
  </si>
  <si>
    <t>vlastní</t>
  </si>
  <si>
    <t>RTS_II/2019</t>
  </si>
  <si>
    <t>Arch. stav. část</t>
  </si>
  <si>
    <t>celkem</t>
  </si>
  <si>
    <t>Ceník, kapitola</t>
  </si>
  <si>
    <t>Poznámka uchazeče</t>
  </si>
  <si>
    <t>005124010R</t>
  </si>
  <si>
    <t>Koordinační činnost</t>
  </si>
  <si>
    <t>Soubor</t>
  </si>
  <si>
    <t>005121010R</t>
  </si>
  <si>
    <t>Vybudování zařízení staveniště</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</si>
  <si>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</si>
  <si>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</si>
  <si>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</si>
  <si>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 náklady na energie spotřebované dodavatelem v rámci provozu zařízení staveniště, náklady na spotřebovanou energii během výstavby, elektro, vodné stočné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</si>
  <si>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</si>
  <si>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</si>
  <si>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</si>
  <si>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00521R</t>
  </si>
  <si>
    <t>Staveniště</t>
  </si>
  <si>
    <t>Náklady spojené s provozem staveniště, které vzniknou dodavateli podle podmínek smlouvy.</t>
  </si>
  <si>
    <t>005211010R</t>
  </si>
  <si>
    <t>Předání a převzetí staveniště</t>
  </si>
  <si>
    <t>Náklady spojené s účastí zhotovitele na předání a převzetí staveniště.</t>
  </si>
  <si>
    <t>005211020R</t>
  </si>
  <si>
    <t>Ochrana stávajících inženýrských sítí na staveništi</t>
  </si>
  <si>
    <t>Náklady na přezkoumání podkladů objednatele o stavu inženýrských sítí probíhajících staveništěm nebo dotčenými stavbou i mimo území staveniště, kontrola a vytýčení jejich skutečné trasy a provedení ochranných opatření pro zabezpečení stávajících inženýrských sítí.</t>
  </si>
  <si>
    <t>Vyčištění ploch, vč. naložení, odvozu a uložení materiálu na skládku, uvedení prostoru zařízení, staveniště do původního stavu, vyčištění</t>
  </si>
  <si>
    <t>Vlastní</t>
  </si>
  <si>
    <t>005211080R</t>
  </si>
  <si>
    <t xml:space="preserve">Bezpečnostní a hygienická opatření na staveništi </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</si>
  <si>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</si>
  <si>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Veškeré výrobní a dílenská dokumentace</t>
  </si>
  <si>
    <t>Plán organizace výstavby, koordinace s investorem a provozem areálu</t>
  </si>
  <si>
    <t>Bezpečnostní opatření na ochranu osob a majetku v rozsahu platné legislativy a dle podmínek v SoD</t>
  </si>
  <si>
    <t>Bezpečnostní hrazení, zajištění přístupu na staveniště apod.</t>
  </si>
  <si>
    <t>Zabezpečení staveniště, vnější stavby a ploch dotčených stavbou, vybavení proti odcizení a škodám</t>
  </si>
  <si>
    <t>Provedení veškerých měření a zkoušek, revizních zpráv apod. dle platné legislativy a dle SoD</t>
  </si>
  <si>
    <t>Zajištění průzkumů, zkoušek, atestů, sond a revizí apod. uvedených v rozhodnutích a v projektové, dokumetnaci nezbytně nutných k provedení díla</t>
  </si>
  <si>
    <t>Technická řešení rozdílů skutečně zjištěného stavu se stavem předpokládaným v PD, technická řešení, kolizí se skrytými konstrukcemi, které nemohl projektant předvídat (kolize se skrytými konstrukcemi apod.)</t>
  </si>
  <si>
    <t>Uvedení všech povrchů dotčených stavbou do původního stavu</t>
  </si>
  <si>
    <t>Fotodokumentace průběhu výstavby a dle specifikace uvedené SoD</t>
  </si>
  <si>
    <t>Spolupráce generálního projektanta nad rámec autorského dozoru na technických řešení stavby odchylek zjištěných v průběhu stavby, zapracování konkrétních výrobků do PD a jejich posouzení, zpracování kladečských plánů atd.</t>
  </si>
  <si>
    <t>CELKEM VN + ON</t>
  </si>
  <si>
    <t>1.</t>
  </si>
  <si>
    <t>Zařízení č. 1 - Větrání studenského klubu</t>
  </si>
  <si>
    <t>1.C.1</t>
  </si>
  <si>
    <t>Pružná manžeta
- pro připojení chladící jednotky k VZT potrubí
Rozměr: 492x178 mm</t>
  </si>
  <si>
    <t>1.C.2</t>
  </si>
  <si>
    <t>Pružná manžeta
- pro připojení chladící jednotky k VZT potrubí
Rozměr: 654x210 mm</t>
  </si>
  <si>
    <t>1.C.3</t>
  </si>
  <si>
    <t>Sací koš
- sání do sací koše z boku koše, případně přes dno koše
Hloubka koše: min 300 mm
Připojovací rozměr směrem k chladící jednotce: 700x250 mm
Připojovací průměr směrem ke stávajícímu rozvodu VZT: 250 mm</t>
  </si>
  <si>
    <t>1.D.1</t>
  </si>
  <si>
    <t xml:space="preserve">Vyúsť s vířivým výtokem vzduchu pro přívod
- čelní deska čtvercová, s vodorovným připojením, pro přívod vzduchu, s 16 lamelami, s regulační klapkou
Jmenovitý rozměr: 600x600 mm, VVM-600-C/V/P/16/R-TPM 001/96       </t>
  </si>
  <si>
    <t>1.D.2</t>
  </si>
  <si>
    <t>Mřížka do rastru - mřížka využita v případě, pokud stavba neprovede jeden provzdušněný rastr v podhledu
- jednořadá, se speciálním mechanismem s rámečkem UR, s uspořádnání lamel horizontálně a roztečí lamel 20mm
Rozměr: 600x600 mm, NOVA-L-1-4-600x600-1-20,0-RAL dle arch</t>
  </si>
  <si>
    <t>1.E.1</t>
  </si>
  <si>
    <t>Tepelně a hlukově izolované hadice
- ohebná hadice obalena izolací tloušťky 25mm
Průměr: 200 mm,  DS203</t>
  </si>
  <si>
    <t>bm</t>
  </si>
  <si>
    <t>1.E.2</t>
  </si>
  <si>
    <t>Potrubí kruhové, pozinkované + 30% tvarovek
Miniální třída těsnosti potrubních rozvodů: "C"
Průměr: 250 mm</t>
  </si>
  <si>
    <t>1.E.3</t>
  </si>
  <si>
    <t>Potrubí 4-hranné, pozinkované + 30% tvarovek.
Miniální třída těsnosti potrubních rozvodů: "C"
Do obvodu 2630 mm</t>
  </si>
  <si>
    <t>1.J.1</t>
  </si>
  <si>
    <t>Závěsový, montážní, spojovací a těsnící materiál 
- Plechové potrubí bude uloženo na závěsy, hadice budou na potrubí připevněny plastovou šedou samolepící spojovací páskou, izolace budou kryty stříbrnou AL samolepící páskou. Potrubí bude spojováno samořeznými šrouby. Použité hmoždinky budou natloukací do betonu. Nosný systém bude na hmoždinky vynesen pomocí závitových tyčí.</t>
  </si>
  <si>
    <t>kg</t>
  </si>
  <si>
    <t>21.</t>
  </si>
  <si>
    <t>Zařízení č. 21 - Přichlazování vzduchu pro studenský klub</t>
  </si>
  <si>
    <t>21.A.1</t>
  </si>
  <si>
    <t xml:space="preserve">Venkovní kondenzační jednotka
- systém SPLIT
Chladící výkon:  3,4kW 
Rozměr (VxŠxH): 550x765x285mm                                                  Váha: 32kg                                                                                             Hladina akustického výkonu: 61dB                                                           Hladina akustického tlaku: 49dB
Rozsah použití: chlazení / topení: -15~46°C / -15~18°C                     
Typ chladiva: R32                                                                         
Celková délka vedení 15m / max. výškový rozdíl 12m
Zdroj napětí venkovní jednotky: (230V, 1f, 50Hz)                         </t>
  </si>
  <si>
    <t>21.A.2</t>
  </si>
  <si>
    <t xml:space="preserve">Vnitřní kanálová jednotka
Chladící výkon: 3,4kW
Rozměr (VxŠxH): 245x700x800mm                                                     Váha: 28kg  
Externí statický tlak: 30~150Pa                                                                                           Hladina akustického výkonu: 60dB                                                           Hladina akustického tlaku: 29/35dB       </t>
  </si>
  <si>
    <t>21.C.1</t>
  </si>
  <si>
    <t xml:space="preserve">Kabelový ovladač
- v bílém provedení
- s dotykovým ovládáním, obsahuje nastavení teploty, ventilátoru, režimu, klapek, stav filtru a indikaci poruchy                        </t>
  </si>
  <si>
    <t>21.E.1</t>
  </si>
  <si>
    <t xml:space="preserve">Chladivové potrubí
- předizolované měděné potrubí (izolace 9mm s parozábranou) Rozměr: 6,35/12,7mm                                                                                    </t>
  </si>
  <si>
    <t>21.J.1</t>
  </si>
  <si>
    <t>Povrchová úprava chladivového potrubí odolná proti UV záření a povětrnostným vlivům</t>
  </si>
  <si>
    <t>21.J.2</t>
  </si>
  <si>
    <t>Závěsový, montážní, spojovací a těsnící materiál</t>
  </si>
  <si>
    <t>21.S.1</t>
  </si>
  <si>
    <t>Konzole pro venkovní jednotku
- rozměry jednotky (VxŠxH): 550x765x285mm    
- hmotnost jednotky 32kg
- jednotlivé části konzole musejí podepírat každou nohu jednotky
- konzole bude přichycena k nosné konstrukci stropu</t>
  </si>
  <si>
    <t>21.S.2</t>
  </si>
  <si>
    <t xml:space="preserve">Dielektrická guma pod venkovní jednotku nakonzoli
- rozměry jednotky (VxŠxH): 550x765x285mm  </t>
  </si>
  <si>
    <t>21.S.3</t>
  </si>
  <si>
    <t xml:space="preserve">PPR potrubí na odvod kondenzátu </t>
  </si>
  <si>
    <t>21.W.1</t>
  </si>
  <si>
    <t>Komunikační kabel
- mezi venkovní a vnitřní klimatizační jednotkou, CYKY 5x1,5</t>
  </si>
  <si>
    <t>21.W.2</t>
  </si>
  <si>
    <t>Komunikační kabel
- mezi nástěnným ovladačem a vnitřní chladící jednotkou, JYTY 2x1</t>
  </si>
  <si>
    <t>21.X.1</t>
  </si>
  <si>
    <t>Doplnění chladiva R32</t>
  </si>
  <si>
    <t>21.Z.1</t>
  </si>
  <si>
    <t>Tlaková zkouška</t>
  </si>
  <si>
    <t>soub.</t>
  </si>
  <si>
    <t>21.Z.2</t>
  </si>
  <si>
    <t>Revize chladícího zařízení</t>
  </si>
  <si>
    <t>21.Z.3</t>
  </si>
  <si>
    <t>Revize elektro</t>
  </si>
  <si>
    <t>99.</t>
  </si>
  <si>
    <t>Ostatní</t>
  </si>
  <si>
    <t>99.1</t>
  </si>
  <si>
    <t>Zprovoznění zařízení, zaregulování</t>
  </si>
  <si>
    <t>99.2</t>
  </si>
  <si>
    <t>Zaškolení provozovatele</t>
  </si>
  <si>
    <t>99.3</t>
  </si>
  <si>
    <t>99.4</t>
  </si>
  <si>
    <t>Dokumentace pro předání díla :
- návod k obsluze - generální a jednotlivých strojů a zařízení,
- protokol o zaškolení, 
- protokol o předání,
- ostatní potřebné protokoly</t>
  </si>
  <si>
    <t>99.5</t>
  </si>
  <si>
    <t>Doprava</t>
  </si>
  <si>
    <t>Hodnota A</t>
  </si>
  <si>
    <t>Hodnota B</t>
  </si>
  <si>
    <t>Základní náklady</t>
  </si>
  <si>
    <t>Dodávka</t>
  </si>
  <si>
    <t>Doprava 3,60%, Přesun 1,00%</t>
  </si>
  <si>
    <t>Montáž - materiál</t>
  </si>
  <si>
    <t>Montáž - práce</t>
  </si>
  <si>
    <t>Mezisoučet 1</t>
  </si>
  <si>
    <t>PPV 6,00% z montáže: materiál + práce</t>
  </si>
  <si>
    <t>Nátěry</t>
  </si>
  <si>
    <t>Zednická výpomoc</t>
  </si>
  <si>
    <t>PPV 0,00% z nátěrů a zemních prací</t>
  </si>
  <si>
    <t>Mezisoučet 2</t>
  </si>
  <si>
    <t>Rizika a pojištění 0,00% z mezisoučtu 2</t>
  </si>
  <si>
    <t>Opravy v záruce 0,00% z mezisoučtu 1</t>
  </si>
  <si>
    <t>Základní náklady celkem</t>
  </si>
  <si>
    <t>Vedlejší a ostatní náklady (VRN)</t>
  </si>
  <si>
    <t>Dokumentace skut.prov. 0,00% z mezisoučtu 2</t>
  </si>
  <si>
    <t>GZS 0,00% z pravé strany mezisoučtu 2</t>
  </si>
  <si>
    <t>Provozní vlivy 0,00% z pravé strany mezisoučtu 2</t>
  </si>
  <si>
    <t>Vedlejší a ostatní náklady (VRN) celkem</t>
  </si>
  <si>
    <t>Kompletační činnost</t>
  </si>
  <si>
    <t>Náklady celkem</t>
  </si>
  <si>
    <t>Základ a hodnota DPH 21%</t>
  </si>
  <si>
    <t>Základ a hodnota DPH 15%</t>
  </si>
  <si>
    <t>Náklady celkem s DPH</t>
  </si>
  <si>
    <t>Součty odstavců</t>
  </si>
  <si>
    <t>Materiál</t>
  </si>
  <si>
    <t>Montáž</t>
  </si>
  <si>
    <t>Pozice</t>
  </si>
  <si>
    <t>Mj</t>
  </si>
  <si>
    <t>Počet</t>
  </si>
  <si>
    <t>Materiál celkem</t>
  </si>
  <si>
    <t>Montáž celkem</t>
  </si>
  <si>
    <t>Při vyplňování výkazu výměr je nutné respektovat dále uvedené pokyny:</t>
  </si>
  <si>
    <t>1) Při zpracování nabídky je nutné využít všech částí (dílů) projektu pro provádění stavby, tj. technické zprávy vč. příloh a knihy výrobků, všechny výkresy, tabulky a specifikace materiálů.</t>
  </si>
  <si>
    <t>2) Součástí nabídkové ceny musí být veškeré náklady, aby cena byla konečná a zahrnovala celou dodávku a montáž</t>
  </si>
  <si>
    <t>3) Každá účastníkem zadávacího řízení vyplněná položka musí  cenově obsahovat veškeré technicky a logicky dovoditelné součásti dodávky a montáže (včetně údajů o podmínkách a úhradě licencí potřebných SW).</t>
  </si>
  <si>
    <t>4) Dodávky a montáže uvedené v nabídce musí být naceněny včetně veškerého souvisejícího doplňkového, podružného a montážního materiálu tak, aby celé zařízení bylo funkční a splňovalo všechny předpisy, které se na ně vztahují</t>
  </si>
  <si>
    <t>5) V případech, kdy jsou uvedeny typy konkrétních výrobků, je  to v souladu se Standardy Mendelu. Jde o prvky datového rozvaděče Cisco a kamera školního zabezpečovacího kamerového systému, které doplňují stávající instalaci, kde je požadováno dodání výrobků stejného výrobce školního systému Mendelu. Ve druhém případě jde o design zásuvek a ovladačů, které rozšiřují a doplňují stávající instalaci v učebně.</t>
  </si>
  <si>
    <t>Síťová bezp. kamera barevná den/noc, AXIS M3058</t>
  </si>
  <si>
    <t>1</t>
  </si>
  <si>
    <t>12 Mpix-3584 x 2668-1080p-objektiv fixed iris-HDMI-LAN 10/100</t>
  </si>
  <si>
    <t>ks</t>
  </si>
  <si>
    <t>2</t>
  </si>
  <si>
    <t>Licence pro kameru</t>
  </si>
  <si>
    <t>SVÍTIDLO LED PANEL DO PODHLEDU 600x600, OPÁLOVÝ KRYT</t>
  </si>
  <si>
    <t>45W, 4200 lm, předř. DALI, hliník. rámeček, IP40, životnost 35 000 hodin</t>
  </si>
  <si>
    <t>TRUBKA OHEBNÁ, VNITŘNÍ POVRCH TURBO</t>
  </si>
  <si>
    <t>4</t>
  </si>
  <si>
    <t>D 20 (∅20) PVC-U, šedá, pevně</t>
  </si>
  <si>
    <t>5</t>
  </si>
  <si>
    <t>D 25 (∅25) PVC-U, šedá, pevně</t>
  </si>
  <si>
    <t>6</t>
  </si>
  <si>
    <t>D 32 (∅32) PVC-U, šedá, pevně</t>
  </si>
  <si>
    <t>KABELOVÉ LIŠTY</t>
  </si>
  <si>
    <t>7</t>
  </si>
  <si>
    <t>Lišta vkládací, dvojitý zámek 20x20</t>
  </si>
  <si>
    <t>ELEKTROINSTALAČNÍ KANÁL</t>
  </si>
  <si>
    <t>8</t>
  </si>
  <si>
    <t>Kanál 80x40 vč. víka</t>
  </si>
  <si>
    <t>9</t>
  </si>
  <si>
    <t>Kryt ohybový 80x40</t>
  </si>
  <si>
    <t>POM. A KOTVÍCÍ MAT. PRO PŘÍCHYTKY TRUBEK A FIXACÍ</t>
  </si>
  <si>
    <t>10</t>
  </si>
  <si>
    <t>Fixace pro svazek kabelů, nebo trubky, strop beton, 2ks/m</t>
  </si>
  <si>
    <t>11</t>
  </si>
  <si>
    <t>20 STAHOVACÍ PÁSEK plast</t>
  </si>
  <si>
    <t>12</t>
  </si>
  <si>
    <t>35 STAHOVACÍ PÁSEK plast</t>
  </si>
  <si>
    <t>INSTALAČNÍ KRABICE, SILNO, SLABO</t>
  </si>
  <si>
    <t>13</t>
  </si>
  <si>
    <t>Krabice přístroj. pod om., D68</t>
  </si>
  <si>
    <t>14</t>
  </si>
  <si>
    <t>Krabice přístrojová - do sádrokartonu D68 univ. vstupní otvory pružný mat.</t>
  </si>
  <si>
    <t>15</t>
  </si>
  <si>
    <t>Krabice se svorkovnicí, IP 54, pryž průchodky, 88x88</t>
  </si>
  <si>
    <t>16</t>
  </si>
  <si>
    <t>Krabice se svorkovnicí, IP 54, pryž průchodky, 110x110</t>
  </si>
  <si>
    <t>17</t>
  </si>
  <si>
    <t>Ohniodolná krabice 100_PO E90, IP 66</t>
  </si>
  <si>
    <t>OVLADAČE ELEMENT, BÍLÁ/LEDOVÁ ŠEDÁ (STÁVAJÍCÍ DESIGN)</t>
  </si>
  <si>
    <t>18</t>
  </si>
  <si>
    <t>Žaluziový ovladač 1+1 s blokováním, kompletní přístroj</t>
  </si>
  <si>
    <t>19</t>
  </si>
  <si>
    <t>Ovladač DALI, 7 tlačítek pro 4 scény, vypnutí a 2x stmívání</t>
  </si>
  <si>
    <t>20</t>
  </si>
  <si>
    <t>Rámeček pro ovladač vč. montážní sady</t>
  </si>
  <si>
    <t>21</t>
  </si>
  <si>
    <t>Nastavení a programování svítidel a scén dle požadavku uživatele</t>
  </si>
  <si>
    <t>ZÁSUVKA NN, SHODNÝ DESIGN SE STÁV. ABB, ELEMENT</t>
  </si>
  <si>
    <t>22</t>
  </si>
  <si>
    <t>Dvojnásobná, natoč. dutinky s ochr. kolíky, 2x(2P+PE)</t>
  </si>
  <si>
    <t>ZÁSUVKA NN, NÁSTĚNNÁ</t>
  </si>
  <si>
    <t>23</t>
  </si>
  <si>
    <t>Jednonásobná, natoč. dutinky s ochr. kolíky, 2P+PE bez víčka</t>
  </si>
  <si>
    <t>ZÁSUVKA DATOVÁ KEYSTONE V KRABICI NA ZEĎ, KOMPLET</t>
  </si>
  <si>
    <t>24</t>
  </si>
  <si>
    <t>Jednonásobná s krytem a záclonkou, RJ 45-8, Cat.6A, označení</t>
  </si>
  <si>
    <t>PODLAHOVÁ ZÁSUVKOVÁ KRABICE S VKLÁDACÍM VÍKEM</t>
  </si>
  <si>
    <t>25</t>
  </si>
  <si>
    <t>Rozměr 125x125x75, ip20, 2x zásuvka s kolíky, kompletní pro lino</t>
  </si>
  <si>
    <t>KABEL SILOVÝ,IZOLACE PVC</t>
  </si>
  <si>
    <t>26</t>
  </si>
  <si>
    <t>CYKY-O 2x1.5, pevně</t>
  </si>
  <si>
    <t>27</t>
  </si>
  <si>
    <t>CYKY-O 2x2.5, pevně</t>
  </si>
  <si>
    <t>28</t>
  </si>
  <si>
    <t>CYKY-O 3x1.5, pevně</t>
  </si>
  <si>
    <t>29</t>
  </si>
  <si>
    <t>CYKY-J 3x1.5, pevně</t>
  </si>
  <si>
    <t>30</t>
  </si>
  <si>
    <t>CYKY-J 3x2.5 , pevně</t>
  </si>
  <si>
    <t>31</t>
  </si>
  <si>
    <t>CYKY-J 5x2.5 , pevně</t>
  </si>
  <si>
    <t>32</t>
  </si>
  <si>
    <t xml:space="preserve">Vodič H03VH-H 2x1,5 (CYH) dvojlinka transparentní </t>
  </si>
  <si>
    <t>33</t>
  </si>
  <si>
    <t>Kabel s funkčností při požáru PG 1x2x0,8, pevně</t>
  </si>
  <si>
    <t>34</t>
  </si>
  <si>
    <t>Kabel s funkčností při požáru (N)HXH-O FE180/E30 2Ox1,5, pevně</t>
  </si>
  <si>
    <t>VODIČ JEDNOŽILOVÝ, IZOLACE PVC POSPOJ.</t>
  </si>
  <si>
    <t>35</t>
  </si>
  <si>
    <t>H07V-U 6 mm2, zž, pevně</t>
  </si>
  <si>
    <t>UKONČENÍ KABELŮ DO</t>
  </si>
  <si>
    <t>36</t>
  </si>
  <si>
    <t xml:space="preserve"> 4x10  mm2</t>
  </si>
  <si>
    <t>UKONČENÍ VODIČŮ NA SVORKOVNICI</t>
  </si>
  <si>
    <t>37</t>
  </si>
  <si>
    <t xml:space="preserve"> Do  6 mm2</t>
  </si>
  <si>
    <t>EKVIPOT. SVORKOVNICE, SVORKY</t>
  </si>
  <si>
    <t>38</t>
  </si>
  <si>
    <t>Svorkovnice do pdhledu, VZT</t>
  </si>
  <si>
    <t>39</t>
  </si>
  <si>
    <t>Svorky a oka pro pospojování</t>
  </si>
  <si>
    <t>DATOVÁ KABELÁŽ A OSTATNÍ</t>
  </si>
  <si>
    <t>40</t>
  </si>
  <si>
    <t>Kabel stíněný FTP 4p Cat 6A (stínění párů), zatažení</t>
  </si>
  <si>
    <t>41</t>
  </si>
  <si>
    <t>Kabel stíněný F/FTP 4p Cat 6A (stínění párů a všech párů), zatažení</t>
  </si>
  <si>
    <t>42</t>
  </si>
  <si>
    <t>Kabel UTP 4p Cat 6A, zatažení</t>
  </si>
  <si>
    <t>43</t>
  </si>
  <si>
    <t>Kabel stíněný F/FTP -  měření (pár), protokol</t>
  </si>
  <si>
    <t>44</t>
  </si>
  <si>
    <t>Kabel stíněný FTP -  měření (pár), protokol</t>
  </si>
  <si>
    <t>45</t>
  </si>
  <si>
    <t>Kabel UTP -  měření (pár), protokol</t>
  </si>
  <si>
    <t>46</t>
  </si>
  <si>
    <t>Ukončení párů kabelu F/FTP 4P na patch panelu racku</t>
  </si>
  <si>
    <t>47</t>
  </si>
  <si>
    <t>Ukončení párů kabelu UTP 4P na patch panelu racku</t>
  </si>
  <si>
    <t>INSTALACE LAN, ZAPOJENÍ</t>
  </si>
  <si>
    <t>48</t>
  </si>
  <si>
    <t>Vysvazkování kabeláže</t>
  </si>
  <si>
    <t>49</t>
  </si>
  <si>
    <t>Značení a popis</t>
  </si>
  <si>
    <t>50</t>
  </si>
  <si>
    <t>Kompletace LAN</t>
  </si>
  <si>
    <t>DOPLNĚNÍ DATOVÉHO ROZVADĚČE DR-1J</t>
  </si>
  <si>
    <t>51</t>
  </si>
  <si>
    <t>Uzemnění stínění kabelu FTP Cat 6a</t>
  </si>
  <si>
    <t>52</t>
  </si>
  <si>
    <t>Práce v datovém rozvaděči (zapojení, zřízení vývodů z racku)</t>
  </si>
  <si>
    <t>53</t>
  </si>
  <si>
    <t>Patch kabel 1m Cat 6A</t>
  </si>
  <si>
    <t>54</t>
  </si>
  <si>
    <t>Patch kabel 1,5m Cat 6A</t>
  </si>
  <si>
    <t>55</t>
  </si>
  <si>
    <t>Patch kabel 2m Cat 6A</t>
  </si>
  <si>
    <t>KABEL DATOVÝ HDMI High Speed s Ethernetem, 10 let záruka</t>
  </si>
  <si>
    <t>56</t>
  </si>
  <si>
    <t>zlacené kontakty, 4K@60Hz, 15m se zesilovačem, M/M</t>
  </si>
  <si>
    <t>KABELÁŽ A PRVKY PRO AV TECHNIKU (dle konektorů AV žlabu)</t>
  </si>
  <si>
    <t>57</t>
  </si>
  <si>
    <t>Kabel USB 3.0, female/male, délka 15m se zesilovačem</t>
  </si>
  <si>
    <t>58</t>
  </si>
  <si>
    <t>Kabel SVGA, délka 15m, 15pin</t>
  </si>
  <si>
    <t>59</t>
  </si>
  <si>
    <t>Kabel stereo, jack 3.5mm M/M, délka 15m</t>
  </si>
  <si>
    <t>SLOŽENÍ AV ŽLABU S DATOVÝMÍ KONEKTORY A ZÁS. 230V</t>
  </si>
  <si>
    <t>60</t>
  </si>
  <si>
    <t>65X105, LIŠTA, 2m</t>
  </si>
  <si>
    <t>OHEBNÝ KRYT, Š.85, 2m</t>
  </si>
  <si>
    <t>62</t>
  </si>
  <si>
    <t>65X105, KONCOVÝ DÍL</t>
  </si>
  <si>
    <t>MONT. RÁM. KR.65,4M</t>
  </si>
  <si>
    <t>64</t>
  </si>
  <si>
    <t>MONT. RÁM, KR.65,6M</t>
  </si>
  <si>
    <t>65</t>
  </si>
  <si>
    <t>Spínač č.6 LED 20A 1M BÍLÁ</t>
  </si>
  <si>
    <t>66</t>
  </si>
  <si>
    <t>DOUTNAVKA SIGN/ORIENT FCE</t>
  </si>
  <si>
    <t>67</t>
  </si>
  <si>
    <t>ZÁS. 2P+T 2M BÍLÁ</t>
  </si>
  <si>
    <t>68</t>
  </si>
  <si>
    <t>ZÁS. 2P+T S PŘEP. OCHRANOU, AKUSTICKÁ SIGN. BÍLÁ</t>
  </si>
  <si>
    <t>69</t>
  </si>
  <si>
    <t>PŘEDK. ZÁS. HDMI V1.4 1M 4K@60Hz</t>
  </si>
  <si>
    <t>70</t>
  </si>
  <si>
    <t>PŘEDK. ZÁS. JACK 3,5 1M</t>
  </si>
  <si>
    <t>71</t>
  </si>
  <si>
    <t>PŘEDK. ZÁS. USB 3.0 1M</t>
  </si>
  <si>
    <t>72</t>
  </si>
  <si>
    <t xml:space="preserve">ZÁS. PŘEDKONEKTOR. VGA </t>
  </si>
  <si>
    <t>73</t>
  </si>
  <si>
    <t>Kompletace a zapojení datového žlabu s konektory a zásuvkami</t>
  </si>
  <si>
    <t>DOPLNĚNÍ STÁVAJÍCÍHO ROZVADĚČE RS1.1</t>
  </si>
  <si>
    <t>74</t>
  </si>
  <si>
    <t>jistič 1f, 16/C/1, 10kA,, řadová svorka, vývodka 13,5</t>
  </si>
  <si>
    <t>75</t>
  </si>
  <si>
    <t>Proudový chránič s nadproudovou ochr. 16A/C/30mA, 10kA, sv., vývodka</t>
  </si>
  <si>
    <t>76</t>
  </si>
  <si>
    <t>jistič 1f, 13/C/1, 10kA,, řadová svorka, vývodka Pg 13,5</t>
  </si>
  <si>
    <t>77</t>
  </si>
  <si>
    <t>jistič 1f, 6/B/1, 10kA,, řadová svorka, vývodka Pg 13,5</t>
  </si>
  <si>
    <t>78</t>
  </si>
  <si>
    <t>Zdroj DALI, 240V, 250mA, 35 x 90 x 58 na DIN lištu, 2x řadová svorka</t>
  </si>
  <si>
    <t>DOPLNĚNÍ ROZVADĚČŮ, POPISY, ZÁKRYT</t>
  </si>
  <si>
    <t>79</t>
  </si>
  <si>
    <t>Popisné štítky kabelů, popisy, bužírky, krytky</t>
  </si>
  <si>
    <t>DEMONTÁŽ A ÚPRAVA DOZVODŮ EPS A PZTS</t>
  </si>
  <si>
    <t>80</t>
  </si>
  <si>
    <t>Popisné štítky kabelů, popisy, bužírky</t>
  </si>
  <si>
    <t>81</t>
  </si>
  <si>
    <t>Demontáž a montáž detektoru opticko kouřového</t>
  </si>
  <si>
    <t>82</t>
  </si>
  <si>
    <t>Úprava krabice s tamper kontaktem, propojení smyčky PZTS</t>
  </si>
  <si>
    <t>83</t>
  </si>
  <si>
    <t>Demontáž magnetického kontaktu</t>
  </si>
  <si>
    <t>84</t>
  </si>
  <si>
    <t>Ohni odolný kabel PG 1x2x0,8 zatažení/pevně (doplnění stáv. smyčky)</t>
  </si>
  <si>
    <t>85</t>
  </si>
  <si>
    <t>Programování ústředny EPS</t>
  </si>
  <si>
    <t>ELEKTRONICKÁ KONTROLA VSTUPU - EKV</t>
  </si>
  <si>
    <t>86</t>
  </si>
  <si>
    <t>Přepojení stávajících zdrojů EKV, demont. zdrojů a aku</t>
  </si>
  <si>
    <t>87</t>
  </si>
  <si>
    <t>Rozbočovací krabice 165x165 a průchodkami, IP 54, popis</t>
  </si>
  <si>
    <t>88</t>
  </si>
  <si>
    <t>Svorkovnice 4x 2,5</t>
  </si>
  <si>
    <t>89</t>
  </si>
  <si>
    <t>Konektor stíněný, skládaný, zlacené kontakty; RJ 45-8p8c, Cat. 6A</t>
  </si>
  <si>
    <t>90</t>
  </si>
  <si>
    <t>Akumulátor 12V/ 60Ah do poplach., požárních, přístup.syst., šroub. svorky</t>
  </si>
  <si>
    <t>91</t>
  </si>
  <si>
    <t>Datový koncentrátor pro systém EKV - IIS Mendelu ve skříni s průchodkami</t>
  </si>
  <si>
    <t>92</t>
  </si>
  <si>
    <t>Klíčová jednotka ve standardní krabici pro systém EKV - IIS Mendelu</t>
  </si>
  <si>
    <t>93</t>
  </si>
  <si>
    <t>Čtečka proximity karet do systému IIS Mendelu</t>
  </si>
  <si>
    <t>Zámek 12V=, nízkoodběrový do zárubní (invert.)</t>
  </si>
  <si>
    <t>Krabice na obložení (nástěnná) pro čtečku karet</t>
  </si>
  <si>
    <t>Duralová podložka pod krabici čtečky, vruty do Al profilů</t>
  </si>
  <si>
    <t>97</t>
  </si>
  <si>
    <t>Instalace vypínacího relé okruhu EPS  do napájení zámků NZ2 (NZ1)</t>
  </si>
  <si>
    <t>98</t>
  </si>
  <si>
    <t>Demontáž vypínacího relé napájení zámkového okruhu</t>
  </si>
  <si>
    <t>Napojení do stávajícího systému EKV, programování - IIS Mendelu</t>
  </si>
  <si>
    <t>Spínaný zálohovaný napájecí zdroj s transformátorem, 146W, 13,8 Vss, záložní aku do 65Ah / 12V, technologické výstupy elektronické 50mA / 30Vdc, IP20, max. celkový trvalý odběr 10A, komunikační port s implementovaným protokolem MODBUS RT, dálkový monitoring, software monitorování, dynamický test aku, displej, ochrana aku před vybitím  a přebitím, ochr. proti zkratu, sign. přetížení zdroje OVL, akustická sig. poruchy, výběr doby signalizace výpadku sítě AC, vnitřní paměť stavu provozu nap. zdroje, ochrany SCP, OLP, OHP, OVP, konvekční chlazení, záruka 5 let.</t>
  </si>
  <si>
    <t>100</t>
  </si>
  <si>
    <t>Kov. krytt 13,8Vss/10A výstupy, LED disp., pro AKU do 65Ah</t>
  </si>
  <si>
    <t>101</t>
  </si>
  <si>
    <t>Doplněn zdroje o rozhraní Ethernet.</t>
  </si>
  <si>
    <t>DEMONTÁŽ INSTALAČNÍCH PRVKŮ SVÍTIDEL A KABELÁŽE</t>
  </si>
  <si>
    <t>102</t>
  </si>
  <si>
    <t>Kabeláž slabo a silno, zachování funkčnosti původních okruhů</t>
  </si>
  <si>
    <t>UTĚSŇOVACÍ HMOTY, IZOLAČNÍ MATERIÁLY</t>
  </si>
  <si>
    <t>103</t>
  </si>
  <si>
    <t>Silikonový tmel, kartuš 330ml</t>
  </si>
  <si>
    <t>104</t>
  </si>
  <si>
    <t>Izol. hmota průstupů</t>
  </si>
  <si>
    <t>DEMONTÁŽ A OPĚTOVNÁ MONTÁŽ KAZET PODHLEDŮ</t>
  </si>
  <si>
    <t>105</t>
  </si>
  <si>
    <t>Standardní kazety SDK 600x600</t>
  </si>
  <si>
    <t>106</t>
  </si>
  <si>
    <t>Náhradní kazeta SDK 600x600, položení</t>
  </si>
  <si>
    <t>DEMONTÁŽ A OPĚTOVNÁ MONTÁŽ</t>
  </si>
  <si>
    <t>107</t>
  </si>
  <si>
    <t>Drátěných podhledů - obdélník</t>
  </si>
  <si>
    <t>PRÁCE NA EL. INSTALACÍCH MIMO CENÍKOVÉ POLOŽKY</t>
  </si>
  <si>
    <t>108</t>
  </si>
  <si>
    <t>Úprava el. instalace dle uživatele v průběhu prací</t>
  </si>
  <si>
    <t>109</t>
  </si>
  <si>
    <t xml:space="preserve">Úprava osvětlení vyčlenění stávajících svítidei, zachování funkčnosti </t>
  </si>
  <si>
    <t>HODINOVE ZUCTOVACI SAZBY</t>
  </si>
  <si>
    <t>110</t>
  </si>
  <si>
    <t>Zabezpeceni pracoviste</t>
  </si>
  <si>
    <t>111</t>
  </si>
  <si>
    <t xml:space="preserve"> Montáž mimo ceníkové položky nedefinované při rekonstrukcích</t>
  </si>
  <si>
    <t>PROVEDENI REVIZNICH ZKOUSEK</t>
  </si>
  <si>
    <t>112</t>
  </si>
  <si>
    <t xml:space="preserve"> Revizni technik silnoproud</t>
  </si>
  <si>
    <t>HOD. ZÚČTOVACÍ SAZBY HLAVA XI - SLABOPROUD</t>
  </si>
  <si>
    <t>113</t>
  </si>
  <si>
    <t xml:space="preserve"> Revizni technik slaboproud</t>
  </si>
  <si>
    <t>PROJEKTY SKUTEČNÉHO PROVEDENÍ</t>
  </si>
  <si>
    <t>3x paré v papírové podobě, 2x digitální - formát AutoCAD-dwg na CD</t>
  </si>
  <si>
    <t>cena je součástí vedlejších a ostatních nákladů (VRN)</t>
  </si>
  <si>
    <t>114</t>
  </si>
  <si>
    <t>Podružný materiál</t>
  </si>
  <si>
    <t>Elektromontáže - celkem</t>
  </si>
  <si>
    <t>DRÁŽKY V BETONOVÉ PODLAZE UČEBNY</t>
  </si>
  <si>
    <t>115</t>
  </si>
  <si>
    <t>Otvor pro zásuvkovou krabici do200x200 hl. do 80mm, zapravení</t>
  </si>
  <si>
    <t>116</t>
  </si>
  <si>
    <t>Drážka pro chráničky do 30 x 50mm, zapravení</t>
  </si>
  <si>
    <t>VYSEKANI KAPES VE ZDI PRO KRABICE</t>
  </si>
  <si>
    <t>117</t>
  </si>
  <si>
    <t xml:space="preserve"> 70x70x50 mm cihla</t>
  </si>
  <si>
    <t>118</t>
  </si>
  <si>
    <t xml:space="preserve"> 70x70x50 mm SDK</t>
  </si>
  <si>
    <t>PRŮSTUPY</t>
  </si>
  <si>
    <t>119</t>
  </si>
  <si>
    <t>Zřízení vývoddu z RS1.1 do podhledu</t>
  </si>
  <si>
    <t>120</t>
  </si>
  <si>
    <t>Vybourání průstupu pro kabely, zeď do 20cm, otvor 30x30 mm</t>
  </si>
  <si>
    <t>121</t>
  </si>
  <si>
    <t>Zapravení defektů na omítce při elektromontáži</t>
  </si>
  <si>
    <t>VRTÁNÍ CIHELNÉ ZDI DO TL. 20 cm</t>
  </si>
  <si>
    <t>122</t>
  </si>
  <si>
    <t>do D25 s odsáváním prachu</t>
  </si>
  <si>
    <t>123</t>
  </si>
  <si>
    <t>do D35 s odsáváním prachu</t>
  </si>
  <si>
    <t>VYSEKANI RYH VE ZDIVU CIHELNEM - HLOUBKA 50mm</t>
  </si>
  <si>
    <t>124</t>
  </si>
  <si>
    <t xml:space="preserve"> Sire do 70 mm</t>
  </si>
  <si>
    <t>SÁDRA ŠTUKATÉRSKÁ</t>
  </si>
  <si>
    <t>125</t>
  </si>
  <si>
    <t>Bílá</t>
  </si>
  <si>
    <t>OMITKA RYH VE STENACH MALTOU</t>
  </si>
  <si>
    <t>126</t>
  </si>
  <si>
    <t xml:space="preserve"> Sire do 100 mm</t>
  </si>
  <si>
    <t>LESENI LEHKE PRACOVNI O VYSCE LESENOVE PODLAHY</t>
  </si>
  <si>
    <t>127</t>
  </si>
  <si>
    <t xml:space="preserve"> Do 1.9 m</t>
  </si>
  <si>
    <t>CISTENI BUDOV ZAMETANIM</t>
  </si>
  <si>
    <t>128</t>
  </si>
  <si>
    <t xml:space="preserve"> Suchý proces s navlhčením</t>
  </si>
  <si>
    <t>Zednická výpomoc - celkem</t>
  </si>
  <si>
    <t>Hodnota</t>
  </si>
  <si>
    <t>Nadpis rekapitulace</t>
  </si>
  <si>
    <t>Seznam prací a dodávek elektrotechnických zařízení</t>
  </si>
  <si>
    <t>Akce</t>
  </si>
  <si>
    <t>MENDELOVA UNIVERZITA V BRNĚ,
STUDENTSKÝ KLUB V BUDOVĚ Q</t>
  </si>
  <si>
    <t>Projekt</t>
  </si>
  <si>
    <t xml:space="preserve">
D1.4.1 ELEKTROINSTALACE</t>
  </si>
  <si>
    <t>Investor</t>
  </si>
  <si>
    <t>Mendelova univerzita v Brně, Zemědělská 1</t>
  </si>
  <si>
    <t>Z. č.</t>
  </si>
  <si>
    <t>20/19</t>
  </si>
  <si>
    <t>A. č.</t>
  </si>
  <si>
    <t>E374/20/19</t>
  </si>
  <si>
    <t>Smlouva</t>
  </si>
  <si>
    <t>Vypracoval</t>
  </si>
  <si>
    <t>Ing. Jiří Kozlovský, Projekce ELEKTRO, Purkyňova 95a, Brno</t>
  </si>
  <si>
    <t>Kontroloval</t>
  </si>
  <si>
    <t>ING. KOZLOVSKÝ</t>
  </si>
  <si>
    <t>Datum</t>
  </si>
  <si>
    <t>Zpracovatel</t>
  </si>
  <si>
    <t>CÚ</t>
  </si>
  <si>
    <t>Poznámka</t>
  </si>
  <si>
    <t>Uvedené ceny jsou v Kč a nezahrnují DPH, pokud to není uvedeno.</t>
  </si>
  <si>
    <t>Doprava dodávek  (3,6) %</t>
  </si>
  <si>
    <t>3,60</t>
  </si>
  <si>
    <t>Přesun dodávek  (1) %</t>
  </si>
  <si>
    <t>1,00</t>
  </si>
  <si>
    <t>PPV  (1 nebo 6) %</t>
  </si>
  <si>
    <t>6,00</t>
  </si>
  <si>
    <t>PPV zemních prací, nátěrů  (1) %</t>
  </si>
  <si>
    <t>0,00</t>
  </si>
  <si>
    <t>Dokumentace skut.prov. (1 - 1,5) %</t>
  </si>
  <si>
    <t>Rizika a pojištění  (1 - 1,5) %</t>
  </si>
  <si>
    <t>Opravy v záruce  (5 - 7) %</t>
  </si>
  <si>
    <t>GZS  (3,25 nebo 8,4) %</t>
  </si>
  <si>
    <t>Provozní vlivy  %</t>
  </si>
  <si>
    <t>Kompletační činnost - a</t>
  </si>
  <si>
    <t>Kompletační činnost - b</t>
  </si>
  <si>
    <t>0,952842</t>
  </si>
  <si>
    <t>Kompletační činnost - k1</t>
  </si>
  <si>
    <t>Kompletační činnost - k2</t>
  </si>
  <si>
    <t>Roční nárůst cen 1   %</t>
  </si>
  <si>
    <t>Roční nárůst cen 2   %</t>
  </si>
  <si>
    <t>1. sazba DPH %
- i pro přirážky rekapitulace</t>
  </si>
  <si>
    <t>2. sazba DPH %</t>
  </si>
  <si>
    <t>Elektromontáže-viz samostatné záložky rozpočtu</t>
  </si>
  <si>
    <t>Dokumentace skutečného stavu - podklad</t>
  </si>
  <si>
    <t>Vypracování dokumentace skutečného provedení stavby  dle SoD, platné legislativy, podmínek a, požadavků investora a uživatele a podmínek dotačního titulu.
Stavební část - 10 hod.
VZT - 6 hod.
Elektroinstalace - 20 hod.</t>
  </si>
  <si>
    <t>Podružný materiál % 1</t>
  </si>
  <si>
    <t>Podružný materiál % 2</t>
  </si>
  <si>
    <t>Podružný materiál % 3</t>
  </si>
  <si>
    <t>Podružný materiál % 4</t>
  </si>
  <si>
    <t>Podružný materiál % 5</t>
  </si>
</sst>
</file>

<file path=xl/styles.xml><?xml version="1.0" encoding="utf-8"?>
<styleSheet xmlns="http://schemas.openxmlformats.org/spreadsheetml/2006/main">
  <numFmts count="1">
    <numFmt numFmtId="164" formatCode="#,##0.00000"/>
  </numFmts>
  <fonts count="28">
    <font>
      <sz val="10"/>
      <name val="Arial CE"/>
      <charset val="238"/>
    </font>
    <font>
      <sz val="11"/>
      <color theme="1"/>
      <name val="Calibri"/>
      <family val="2"/>
      <charset val="238"/>
      <scheme val="minor"/>
    </font>
    <font>
      <sz val="11"/>
      <color theme="1"/>
      <name val="Calibri"/>
      <family val="2"/>
      <charset val="238"/>
      <scheme val="minor"/>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17"/>
      <name val="Arial CE"/>
      <charset val="238"/>
    </font>
    <font>
      <b/>
      <sz val="8"/>
      <name val="Arial CE"/>
      <charset val="238"/>
    </font>
    <font>
      <sz val="9"/>
      <color rgb="FF000000"/>
      <name val="Arial"/>
      <family val="2"/>
      <charset val="238"/>
    </font>
    <font>
      <b/>
      <sz val="10"/>
      <color rgb="FF000000"/>
      <name val="Arial"/>
      <family val="2"/>
      <charset val="238"/>
    </font>
    <font>
      <b/>
      <sz val="9"/>
      <color rgb="FF000000"/>
      <name val="Arial"/>
      <family val="2"/>
      <charset val="238"/>
    </font>
    <font>
      <b/>
      <sz val="11"/>
      <color rgb="FF000000"/>
      <name val="Arial"/>
      <family val="2"/>
      <charset val="238"/>
    </font>
    <font>
      <i/>
      <sz val="10"/>
      <color rgb="FF000000"/>
      <name val="Arial"/>
      <family val="2"/>
      <charset val="238"/>
    </font>
    <font>
      <i/>
      <sz val="9"/>
      <color rgb="FF000000"/>
      <name val="Arial"/>
      <family val="2"/>
      <charset val="238"/>
    </font>
  </fonts>
  <fills count="14">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rgb="FFFFFFCC"/>
        <bgColor indexed="64"/>
      </patternFill>
    </fill>
    <fill>
      <patternFill patternType="solid">
        <fgColor indexed="22"/>
        <bgColor indexed="64"/>
      </patternFill>
    </fill>
    <fill>
      <patternFill patternType="solid">
        <fgColor indexed="44"/>
        <bgColor indexed="64"/>
      </patternFill>
    </fill>
    <fill>
      <patternFill patternType="solid">
        <fgColor theme="0" tint="-0.14999847407452621"/>
        <bgColor indexed="64"/>
      </patternFill>
    </fill>
    <fill>
      <patternFill patternType="solid">
        <fgColor rgb="FFD4D0C8"/>
        <bgColor indexed="64"/>
      </patternFill>
    </fill>
    <fill>
      <patternFill patternType="solid">
        <fgColor rgb="FFE0FEE0"/>
        <bgColor indexed="64"/>
      </patternFill>
    </fill>
    <fill>
      <patternFill patternType="solid">
        <fgColor rgb="FFFFFFFF"/>
        <bgColor indexed="64"/>
      </patternFill>
    </fill>
    <fill>
      <patternFill patternType="solid">
        <fgColor rgb="FFFFEAFF"/>
        <bgColor indexed="64"/>
      </patternFill>
    </fill>
    <fill>
      <patternFill patternType="solid">
        <fgColor rgb="FFBFEBFF"/>
        <bgColor indexed="64"/>
      </patternFill>
    </fill>
    <fill>
      <patternFill patternType="solid">
        <fgColor rgb="FFFFFFE0"/>
        <bgColor indexed="64"/>
      </patternFill>
    </fill>
  </fills>
  <borders count="63">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auto="1"/>
      </left>
      <right/>
      <top style="thin">
        <color indexed="64"/>
      </top>
      <bottom/>
      <diagonal/>
    </border>
    <border>
      <left style="thin">
        <color auto="1"/>
      </left>
      <right style="thin">
        <color auto="1"/>
      </right>
      <top style="thin">
        <color indexed="64"/>
      </top>
      <bottom/>
      <diagonal/>
    </border>
    <border>
      <left style="thin">
        <color auto="1"/>
      </left>
      <right style="thin">
        <color auto="1"/>
      </right>
      <top style="thin">
        <color indexed="64"/>
      </top>
      <bottom style="thin">
        <color indexed="64"/>
      </bottom>
      <diagonal/>
    </border>
    <border>
      <left style="thin">
        <color auto="1"/>
      </left>
      <right style="thin">
        <color auto="1"/>
      </right>
      <top/>
      <bottom style="thin">
        <color indexed="64"/>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auto="1"/>
      </bottom>
      <diagonal/>
    </border>
    <border>
      <left/>
      <right/>
      <top style="thin">
        <color auto="1"/>
      </top>
      <bottom style="thin">
        <color auto="1"/>
      </bottom>
      <diagonal/>
    </border>
    <border>
      <left/>
      <right style="thin">
        <color auto="1"/>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auto="1"/>
      </top>
      <bottom style="thin">
        <color indexed="64"/>
      </bottom>
      <diagonal/>
    </border>
    <border>
      <left style="thin">
        <color indexed="64"/>
      </left>
      <right style="thin">
        <color auto="1"/>
      </right>
      <top style="thin">
        <color auto="1"/>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C0C0C0"/>
      </left>
      <right style="thin">
        <color rgb="FFC0C0C0"/>
      </right>
      <top style="thin">
        <color rgb="FFC0C0C0"/>
      </top>
      <bottom style="thin">
        <color rgb="FFC0C0C0"/>
      </bottom>
      <diagonal/>
    </border>
  </borders>
  <cellStyleXfs count="3">
    <xf numFmtId="0" fontId="0" fillId="0" borderId="0"/>
    <xf numFmtId="0" fontId="3" fillId="0" borderId="0"/>
    <xf numFmtId="0" fontId="2" fillId="0" borderId="0"/>
  </cellStyleXfs>
  <cellXfs count="367">
    <xf numFmtId="0" fontId="0" fillId="0" borderId="0" xfId="0"/>
    <xf numFmtId="0" fontId="0" fillId="0" borderId="0" xfId="0" applyAlignment="1"/>
    <xf numFmtId="14" fontId="5" fillId="0" borderId="0" xfId="0" applyNumberFormat="1" applyFont="1" applyAlignment="1">
      <alignment horizontal="left"/>
    </xf>
    <xf numFmtId="0" fontId="4" fillId="0" borderId="0" xfId="0" applyFont="1" applyAlignment="1">
      <alignment horizontal="center"/>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10" fillId="0" borderId="6" xfId="0" applyFont="1" applyBorder="1"/>
    <xf numFmtId="0" fontId="10" fillId="0" borderId="0" xfId="0" applyFont="1" applyBorder="1" applyAlignment="1">
      <alignment vertical="center"/>
    </xf>
    <xf numFmtId="0" fontId="10"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10" fillId="0" borderId="1" xfId="0" applyFont="1" applyBorder="1"/>
    <xf numFmtId="0" fontId="10" fillId="0" borderId="0" xfId="0" applyFont="1" applyBorder="1"/>
    <xf numFmtId="0" fontId="10" fillId="0" borderId="6" xfId="0" applyFont="1" applyBorder="1" applyAlignment="1"/>
    <xf numFmtId="0" fontId="10" fillId="0" borderId="0" xfId="0" applyFont="1" applyBorder="1" applyAlignment="1">
      <alignment horizontal="left" vertical="center"/>
    </xf>
    <xf numFmtId="0" fontId="10" fillId="0" borderId="6" xfId="0" applyFont="1" applyBorder="1" applyAlignment="1">
      <alignment vertical="center"/>
    </xf>
    <xf numFmtId="0" fontId="10" fillId="0" borderId="0" xfId="0" applyFont="1" applyFill="1" applyBorder="1" applyAlignment="1">
      <alignment horizontal="left" vertical="center"/>
    </xf>
    <xf numFmtId="0" fontId="10" fillId="0" borderId="0" xfId="0" applyFont="1"/>
    <xf numFmtId="0" fontId="10" fillId="0" borderId="2" xfId="0" applyFont="1" applyBorder="1" applyAlignment="1">
      <alignment horizontal="right"/>
    </xf>
    <xf numFmtId="0" fontId="10" fillId="0" borderId="6" xfId="0" applyFont="1" applyBorder="1" applyAlignment="1">
      <alignment vertical="top"/>
    </xf>
    <xf numFmtId="14" fontId="10" fillId="0" borderId="6" xfId="0" applyNumberFormat="1" applyFont="1" applyBorder="1" applyAlignment="1">
      <alignment horizontal="center" vertical="top"/>
    </xf>
    <xf numFmtId="0" fontId="10" fillId="0" borderId="1" xfId="0" applyFont="1" applyBorder="1" applyAlignment="1">
      <alignment horizontal="left" vertical="center" indent="1"/>
    </xf>
    <xf numFmtId="0" fontId="10" fillId="0" borderId="9" xfId="0" applyFont="1" applyBorder="1" applyAlignment="1">
      <alignment horizontal="left" vertical="center" indent="1"/>
    </xf>
    <xf numFmtId="1" fontId="10"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10" fillId="0" borderId="6" xfId="0" applyFont="1" applyFill="1" applyBorder="1" applyAlignment="1">
      <alignment horizontal="left" vertical="center"/>
    </xf>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10"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10"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10"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10" fillId="0" borderId="18" xfId="0" applyFont="1" applyFill="1" applyBorder="1" applyAlignment="1">
      <alignment horizontal="left" vertical="top"/>
    </xf>
    <xf numFmtId="0" fontId="10"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10" fillId="0" borderId="14" xfId="0" applyFont="1" applyBorder="1" applyAlignment="1">
      <alignment horizontal="left" vertical="center" indent="1"/>
    </xf>
    <xf numFmtId="0" fontId="10" fillId="0" borderId="12" xfId="0" applyFont="1" applyBorder="1" applyAlignment="1">
      <alignment horizontal="left" vertical="center"/>
    </xf>
    <xf numFmtId="0" fontId="10" fillId="0" borderId="12" xfId="0" applyFont="1" applyBorder="1"/>
    <xf numFmtId="0" fontId="6" fillId="0" borderId="0" xfId="0" applyFont="1" applyAlignment="1">
      <alignment horizontal="left"/>
    </xf>
    <xf numFmtId="49" fontId="0" fillId="0" borderId="12" xfId="0" applyNumberFormat="1" applyBorder="1" applyAlignment="1">
      <alignment vertical="center"/>
    </xf>
    <xf numFmtId="0" fontId="0" fillId="0" borderId="21" xfId="0" applyBorder="1" applyAlignment="1">
      <alignment vertical="center"/>
    </xf>
    <xf numFmtId="49" fontId="10" fillId="0" borderId="6" xfId="0" applyNumberFormat="1" applyFont="1" applyBorder="1" applyAlignment="1">
      <alignment horizontal="left" vertical="center"/>
    </xf>
    <xf numFmtId="0" fontId="11" fillId="2" borderId="1" xfId="0" applyFont="1" applyFill="1" applyBorder="1" applyAlignment="1">
      <alignment horizontal="left" vertical="center" indent="1"/>
    </xf>
    <xf numFmtId="49" fontId="8" fillId="2" borderId="0" xfId="0" applyNumberFormat="1" applyFont="1" applyFill="1" applyBorder="1" applyAlignment="1">
      <alignment horizontal="left" vertical="center"/>
    </xf>
    <xf numFmtId="0" fontId="0" fillId="2" borderId="1" xfId="0" applyFont="1" applyFill="1" applyBorder="1" applyAlignment="1">
      <alignment horizontal="left" vertical="center" indent="1"/>
    </xf>
    <xf numFmtId="0" fontId="10" fillId="2" borderId="0" xfId="0" applyFont="1" applyFill="1" applyBorder="1" applyAlignment="1">
      <alignment horizontal="left" vertical="center"/>
    </xf>
    <xf numFmtId="0" fontId="0" fillId="2" borderId="9" xfId="0" applyFont="1" applyFill="1" applyBorder="1" applyAlignment="1">
      <alignment horizontal="left" vertical="center" indent="1"/>
    </xf>
    <xf numFmtId="0" fontId="0" fillId="2" borderId="6" xfId="0" applyFont="1" applyFill="1" applyBorder="1"/>
    <xf numFmtId="49" fontId="10" fillId="0" borderId="0" xfId="0" applyNumberFormat="1" applyFont="1" applyBorder="1" applyAlignment="1">
      <alignment horizontal="left" vertical="center"/>
    </xf>
    <xf numFmtId="49" fontId="10" fillId="0" borderId="6" xfId="0" applyNumberFormat="1" applyFont="1" applyBorder="1" applyAlignment="1">
      <alignment horizontal="right" vertical="center"/>
    </xf>
    <xf numFmtId="49" fontId="10" fillId="3" borderId="6" xfId="0" applyNumberFormat="1" applyFont="1" applyFill="1" applyBorder="1" applyAlignment="1" applyProtection="1">
      <alignment horizontal="right" vertical="center"/>
      <protection locked="0"/>
    </xf>
    <xf numFmtId="49" fontId="10" fillId="3" borderId="0" xfId="0" applyNumberFormat="1" applyFont="1" applyFill="1" applyBorder="1" applyAlignment="1" applyProtection="1">
      <alignment horizontal="left" vertical="center"/>
      <protection locked="0"/>
    </xf>
    <xf numFmtId="4" fontId="0" fillId="0" borderId="0" xfId="0" applyNumberFormat="1" applyAlignment="1"/>
    <xf numFmtId="3" fontId="0" fillId="0" borderId="26" xfId="0" applyNumberFormat="1" applyBorder="1"/>
    <xf numFmtId="3" fontId="0" fillId="4" borderId="30" xfId="0" applyNumberFormat="1" applyFill="1" applyBorder="1" applyAlignment="1"/>
    <xf numFmtId="3" fontId="9" fillId="2" borderId="27" xfId="0" applyNumberFormat="1" applyFont="1" applyFill="1" applyBorder="1" applyAlignment="1">
      <alignment vertical="center"/>
    </xf>
    <xf numFmtId="3" fontId="9" fillId="2" borderId="18" xfId="0" applyNumberFormat="1" applyFont="1" applyFill="1" applyBorder="1" applyAlignment="1">
      <alignment vertical="center"/>
    </xf>
    <xf numFmtId="3" fontId="9" fillId="2" borderId="18" xfId="0" applyNumberFormat="1" applyFont="1" applyFill="1" applyBorder="1" applyAlignment="1">
      <alignment vertical="center" wrapText="1"/>
    </xf>
    <xf numFmtId="3" fontId="9" fillId="2" borderId="28" xfId="0" applyNumberFormat="1" applyFont="1" applyFill="1" applyBorder="1" applyAlignment="1">
      <alignment horizontal="center" vertical="center" wrapText="1"/>
    </xf>
    <xf numFmtId="3" fontId="0" fillId="0" borderId="31" xfId="0" applyNumberFormat="1" applyBorder="1" applyAlignment="1"/>
    <xf numFmtId="3" fontId="0" fillId="0" borderId="29" xfId="0" applyNumberFormat="1" applyBorder="1" applyAlignment="1"/>
    <xf numFmtId="0" fontId="4" fillId="0" borderId="0" xfId="0" applyFont="1" applyAlignment="1">
      <alignment horizontal="center" shrinkToFit="1"/>
    </xf>
    <xf numFmtId="3" fontId="12" fillId="2" borderId="28" xfId="0" applyNumberFormat="1" applyFont="1" applyFill="1" applyBorder="1" applyAlignment="1">
      <alignment horizontal="center" vertical="center" wrapText="1" shrinkToFit="1"/>
    </xf>
    <xf numFmtId="3" fontId="9" fillId="2" borderId="28" xfId="0" applyNumberFormat="1" applyFont="1" applyFill="1" applyBorder="1" applyAlignment="1">
      <alignment horizontal="center" vertical="center" wrapText="1" shrinkToFit="1"/>
    </xf>
    <xf numFmtId="3" fontId="5" fillId="0" borderId="29" xfId="0" applyNumberFormat="1" applyFont="1" applyBorder="1" applyAlignment="1">
      <alignment horizontal="right" wrapText="1" shrinkToFit="1"/>
    </xf>
    <xf numFmtId="3" fontId="5" fillId="0" borderId="29" xfId="0" applyNumberFormat="1" applyFont="1" applyBorder="1" applyAlignment="1">
      <alignment horizontal="right" shrinkToFit="1"/>
    </xf>
    <xf numFmtId="3" fontId="0" fillId="0" borderId="29" xfId="0" applyNumberFormat="1" applyBorder="1" applyAlignment="1">
      <alignment shrinkToFit="1"/>
    </xf>
    <xf numFmtId="3" fontId="0" fillId="4" borderId="30" xfId="0" applyNumberFormat="1" applyFill="1" applyBorder="1" applyAlignment="1">
      <alignment wrapText="1" shrinkToFit="1"/>
    </xf>
    <xf numFmtId="3" fontId="0" fillId="4" borderId="30" xfId="0" applyNumberFormat="1" applyFill="1" applyBorder="1" applyAlignment="1">
      <alignment shrinkToFit="1"/>
    </xf>
    <xf numFmtId="0" fontId="6" fillId="2" borderId="11" xfId="0" applyFont="1" applyFill="1" applyBorder="1" applyAlignment="1">
      <alignment horizontal="left" vertical="center" indent="1"/>
    </xf>
    <xf numFmtId="0" fontId="7" fillId="2" borderId="7" xfId="0" applyFont="1" applyFill="1" applyBorder="1" applyAlignment="1">
      <alignment horizontal="left" vertical="center"/>
    </xf>
    <xf numFmtId="0" fontId="0" fillId="2" borderId="7" xfId="0" applyFill="1" applyBorder="1" applyAlignment="1">
      <alignment horizontal="left" vertical="center"/>
    </xf>
    <xf numFmtId="4" fontId="6" fillId="2" borderId="7" xfId="0" applyNumberFormat="1" applyFont="1" applyFill="1" applyBorder="1" applyAlignment="1">
      <alignment horizontal="left" vertical="center"/>
    </xf>
    <xf numFmtId="49" fontId="0" fillId="2" borderId="13" xfId="0" applyNumberFormat="1" applyFill="1" applyBorder="1" applyAlignment="1">
      <alignment horizontal="left" vertical="center"/>
    </xf>
    <xf numFmtId="0" fontId="0" fillId="2" borderId="7" xfId="0" applyFill="1" applyBorder="1"/>
    <xf numFmtId="49" fontId="10" fillId="2" borderId="13" xfId="0" applyNumberFormat="1" applyFont="1" applyFill="1" applyBorder="1" applyAlignment="1">
      <alignment horizontal="left" vertical="center"/>
    </xf>
    <xf numFmtId="0" fontId="8" fillId="0" borderId="0" xfId="0" applyFont="1"/>
    <xf numFmtId="0" fontId="17" fillId="0" borderId="26" xfId="0" applyFont="1" applyBorder="1" applyAlignment="1">
      <alignment horizontal="center" vertical="center" wrapText="1"/>
    </xf>
    <xf numFmtId="0" fontId="9" fillId="0" borderId="26" xfId="0" applyFont="1" applyBorder="1" applyAlignment="1">
      <alignment vertical="center"/>
    </xf>
    <xf numFmtId="0" fontId="9" fillId="0" borderId="26" xfId="0" applyFont="1" applyBorder="1"/>
    <xf numFmtId="49" fontId="9" fillId="0" borderId="26" xfId="0" applyNumberFormat="1" applyFont="1" applyBorder="1" applyAlignment="1">
      <alignment vertical="center"/>
    </xf>
    <xf numFmtId="0" fontId="17" fillId="2" borderId="36"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9" fillId="4" borderId="10" xfId="0" applyFont="1" applyFill="1" applyBorder="1"/>
    <xf numFmtId="0" fontId="9" fillId="4" borderId="6" xfId="0" applyFont="1" applyFill="1" applyBorder="1"/>
    <xf numFmtId="0" fontId="17" fillId="2" borderId="35" xfId="0" applyFont="1" applyFill="1" applyBorder="1" applyAlignment="1">
      <alignment horizontal="center" vertical="center" wrapText="1"/>
    </xf>
    <xf numFmtId="49" fontId="9" fillId="0" borderId="36" xfId="0" applyNumberFormat="1" applyFont="1" applyBorder="1" applyAlignment="1">
      <alignment vertical="center"/>
    </xf>
    <xf numFmtId="49" fontId="9" fillId="0" borderId="10" xfId="0" applyNumberFormat="1" applyFont="1" applyBorder="1" applyAlignment="1">
      <alignment vertical="center"/>
    </xf>
    <xf numFmtId="4" fontId="9" fillId="0" borderId="35" xfId="0" applyNumberFormat="1" applyFont="1" applyBorder="1" applyAlignment="1">
      <alignment horizontal="center" vertical="center"/>
    </xf>
    <xf numFmtId="4" fontId="9" fillId="0" borderId="35" xfId="0" applyNumberFormat="1" applyFont="1" applyBorder="1" applyAlignment="1">
      <alignment vertical="center"/>
    </xf>
    <xf numFmtId="4" fontId="9" fillId="0" borderId="33" xfId="0" applyNumberFormat="1" applyFont="1" applyBorder="1" applyAlignment="1">
      <alignment horizontal="center" vertical="center"/>
    </xf>
    <xf numFmtId="4" fontId="9" fillId="0" borderId="33" xfId="0" applyNumberFormat="1" applyFont="1" applyBorder="1" applyAlignment="1">
      <alignment vertical="center"/>
    </xf>
    <xf numFmtId="4" fontId="9" fillId="0" borderId="38" xfId="0" applyNumberFormat="1" applyFont="1" applyBorder="1" applyAlignment="1">
      <alignment horizontal="center" vertical="center"/>
    </xf>
    <xf numFmtId="4" fontId="9" fillId="0" borderId="38" xfId="0" applyNumberFormat="1" applyFont="1" applyBorder="1" applyAlignment="1">
      <alignment vertical="center"/>
    </xf>
    <xf numFmtId="4" fontId="9" fillId="4" borderId="38" xfId="0" applyNumberFormat="1" applyFont="1" applyFill="1" applyBorder="1" applyAlignment="1">
      <alignment horizontal="center"/>
    </xf>
    <xf numFmtId="4" fontId="9" fillId="4" borderId="38" xfId="0" applyNumberFormat="1" applyFont="1" applyFill="1" applyBorder="1" applyAlignment="1"/>
    <xf numFmtId="4" fontId="0" fillId="0" borderId="0" xfId="0" applyNumberFormat="1"/>
    <xf numFmtId="49" fontId="0" fillId="0" borderId="1" xfId="0" applyNumberFormat="1" applyBorder="1"/>
    <xf numFmtId="49" fontId="0" fillId="0" borderId="14" xfId="0" applyNumberFormat="1" applyBorder="1" applyAlignment="1">
      <alignment horizontal="left" vertical="center" indent="1"/>
    </xf>
    <xf numFmtId="0" fontId="0" fillId="2" borderId="42" xfId="0" applyFill="1" applyBorder="1"/>
    <xf numFmtId="0" fontId="0" fillId="2" borderId="41" xfId="0" applyFill="1" applyBorder="1"/>
    <xf numFmtId="0" fontId="0" fillId="2" borderId="36" xfId="0" applyFill="1" applyBorder="1"/>
    <xf numFmtId="0" fontId="18" fillId="0" borderId="0" xfId="0" applyFont="1"/>
    <xf numFmtId="0" fontId="0" fillId="2" borderId="47" xfId="0" applyFill="1" applyBorder="1" applyAlignment="1">
      <alignment vertical="top"/>
    </xf>
    <xf numFmtId="0" fontId="18" fillId="0" borderId="33" xfId="0" applyFont="1" applyBorder="1" applyAlignment="1">
      <alignment vertical="top" shrinkToFit="1"/>
    </xf>
    <xf numFmtId="0" fontId="18" fillId="0" borderId="26" xfId="0" applyFont="1" applyBorder="1" applyAlignment="1">
      <alignment vertical="top" shrinkToFit="1"/>
    </xf>
    <xf numFmtId="0" fontId="0" fillId="2" borderId="38" xfId="0" applyFill="1" applyBorder="1" applyAlignment="1">
      <alignment vertical="top" shrinkToFit="1"/>
    </xf>
    <xf numFmtId="0" fontId="0" fillId="2" borderId="10" xfId="0" applyFill="1" applyBorder="1" applyAlignment="1">
      <alignment vertical="top" shrinkToFit="1"/>
    </xf>
    <xf numFmtId="4" fontId="18" fillId="0" borderId="33" xfId="0" applyNumberFormat="1" applyFont="1" applyBorder="1" applyAlignment="1">
      <alignment vertical="top" shrinkToFit="1"/>
    </xf>
    <xf numFmtId="4" fontId="0" fillId="2" borderId="38" xfId="0" applyNumberFormat="1" applyFill="1" applyBorder="1" applyAlignment="1">
      <alignment vertical="top" shrinkToFit="1"/>
    </xf>
    <xf numFmtId="0" fontId="0" fillId="2" borderId="48" xfId="0" applyFill="1" applyBorder="1"/>
    <xf numFmtId="0" fontId="0" fillId="2" borderId="49" xfId="0" applyFill="1" applyBorder="1" applyAlignment="1">
      <alignment vertical="top"/>
    </xf>
    <xf numFmtId="49" fontId="0" fillId="2" borderId="49" xfId="0" applyNumberFormat="1" applyFill="1" applyBorder="1" applyAlignment="1">
      <alignment vertical="top"/>
    </xf>
    <xf numFmtId="49" fontId="0" fillId="2" borderId="47" xfId="0" applyNumberFormat="1" applyFill="1" applyBorder="1" applyAlignment="1">
      <alignment vertical="top"/>
    </xf>
    <xf numFmtId="4" fontId="0" fillId="2" borderId="47" xfId="0" applyNumberFormat="1" applyFill="1" applyBorder="1" applyAlignment="1">
      <alignment vertical="top"/>
    </xf>
    <xf numFmtId="0" fontId="10" fillId="2" borderId="12" xfId="0" applyFont="1" applyFill="1" applyBorder="1" applyAlignment="1">
      <alignment vertical="top"/>
    </xf>
    <xf numFmtId="4" fontId="10" fillId="2" borderId="22" xfId="0" applyNumberFormat="1" applyFont="1" applyFill="1" applyBorder="1" applyAlignment="1">
      <alignment vertical="top"/>
    </xf>
    <xf numFmtId="0" fontId="0" fillId="2" borderId="42" xfId="0" applyFill="1" applyBorder="1" applyAlignment="1">
      <alignment horizontal="center"/>
    </xf>
    <xf numFmtId="4" fontId="0" fillId="2" borderId="42" xfId="0" applyNumberFormat="1" applyFill="1" applyBorder="1"/>
    <xf numFmtId="0" fontId="0" fillId="0" borderId="0" xfId="0" applyAlignment="1">
      <alignment vertical="top"/>
    </xf>
    <xf numFmtId="49" fontId="0" fillId="0" borderId="0" xfId="0" applyNumberFormat="1" applyAlignment="1">
      <alignment vertical="top"/>
    </xf>
    <xf numFmtId="0" fontId="0" fillId="0" borderId="0" xfId="0" applyAlignment="1">
      <alignment horizontal="center" vertical="top"/>
    </xf>
    <xf numFmtId="4" fontId="0" fillId="0" borderId="0" xfId="0" applyNumberFormat="1"/>
    <xf numFmtId="4" fontId="18" fillId="0" borderId="33" xfId="0" applyNumberFormat="1" applyFont="1" applyBorder="1" applyAlignment="1">
      <alignment vertical="top" shrinkToFit="1"/>
    </xf>
    <xf numFmtId="4" fontId="0" fillId="2" borderId="38" xfId="0" applyNumberFormat="1" applyFill="1" applyBorder="1" applyAlignment="1">
      <alignment vertical="top" shrinkToFit="1"/>
    </xf>
    <xf numFmtId="0" fontId="18" fillId="0" borderId="26" xfId="0" applyFont="1" applyBorder="1" applyAlignment="1">
      <alignment vertical="top"/>
    </xf>
    <xf numFmtId="0" fontId="0" fillId="2" borderId="10" xfId="0" applyFill="1" applyBorder="1" applyAlignment="1">
      <alignment vertical="top"/>
    </xf>
    <xf numFmtId="0" fontId="18" fillId="0" borderId="26" xfId="0" applyNumberFormat="1" applyFont="1" applyBorder="1" applyAlignment="1">
      <alignment vertical="top"/>
    </xf>
    <xf numFmtId="0" fontId="0" fillId="2" borderId="10" xfId="0" applyNumberFormat="1" applyFill="1" applyBorder="1" applyAlignment="1">
      <alignment vertical="top"/>
    </xf>
    <xf numFmtId="0" fontId="10" fillId="2" borderId="15" xfId="0" applyFont="1" applyFill="1" applyBorder="1" applyAlignment="1">
      <alignment vertical="top"/>
    </xf>
    <xf numFmtId="0" fontId="18" fillId="0" borderId="33" xfId="0" applyNumberFormat="1" applyFont="1" applyBorder="1" applyAlignment="1">
      <alignment horizontal="left" vertical="top" wrapText="1"/>
    </xf>
    <xf numFmtId="0" fontId="19" fillId="0" borderId="33" xfId="0" quotePrefix="1" applyNumberFormat="1" applyFont="1" applyBorder="1" applyAlignment="1">
      <alignment horizontal="left" vertical="top" wrapText="1"/>
    </xf>
    <xf numFmtId="0" fontId="0" fillId="2" borderId="38" xfId="0" applyNumberFormat="1" applyFill="1" applyBorder="1" applyAlignment="1">
      <alignment horizontal="left" vertical="top" wrapText="1"/>
    </xf>
    <xf numFmtId="49" fontId="0" fillId="0" borderId="0" xfId="0" applyNumberFormat="1" applyAlignment="1">
      <alignment horizontal="left" vertical="top" wrapText="1"/>
    </xf>
    <xf numFmtId="49" fontId="10" fillId="2" borderId="12" xfId="0" applyNumberFormat="1" applyFont="1" applyFill="1" applyBorder="1" applyAlignment="1">
      <alignment horizontal="left" vertical="top" wrapText="1"/>
    </xf>
    <xf numFmtId="4" fontId="0" fillId="2" borderId="35" xfId="0" applyNumberFormat="1" applyFill="1" applyBorder="1"/>
    <xf numFmtId="4" fontId="19" fillId="0" borderId="33" xfId="0" applyNumberFormat="1" applyFont="1" applyBorder="1" applyAlignment="1">
      <alignment vertical="top" wrapText="1" shrinkToFit="1"/>
    </xf>
    <xf numFmtId="4" fontId="0" fillId="0" borderId="0" xfId="0" applyNumberFormat="1" applyAlignment="1">
      <alignment vertical="top"/>
    </xf>
    <xf numFmtId="4" fontId="10" fillId="2" borderId="12" xfId="0" applyNumberFormat="1" applyFont="1" applyFill="1" applyBorder="1" applyAlignment="1">
      <alignment vertical="top"/>
    </xf>
    <xf numFmtId="0" fontId="0" fillId="2" borderId="35" xfId="0" applyFill="1" applyBorder="1" applyAlignment="1">
      <alignment horizontal="center"/>
    </xf>
    <xf numFmtId="0" fontId="18" fillId="0" borderId="34" xfId="0" applyFont="1" applyBorder="1" applyAlignment="1">
      <alignment horizontal="center" vertical="top" shrinkToFit="1"/>
    </xf>
    <xf numFmtId="0" fontId="19" fillId="0" borderId="34" xfId="0" applyNumberFormat="1" applyFont="1" applyBorder="1" applyAlignment="1">
      <alignment horizontal="center" vertical="top" wrapText="1" shrinkToFit="1"/>
    </xf>
    <xf numFmtId="0" fontId="0" fillId="2" borderId="37" xfId="0" applyFill="1" applyBorder="1" applyAlignment="1">
      <alignment horizontal="center" vertical="top" shrinkToFit="1"/>
    </xf>
    <xf numFmtId="0" fontId="10" fillId="2" borderId="12" xfId="0" applyFont="1" applyFill="1" applyBorder="1" applyAlignment="1">
      <alignment horizontal="center" vertical="top"/>
    </xf>
    <xf numFmtId="0" fontId="0" fillId="0" borderId="0" xfId="0" applyAlignment="1">
      <alignment horizontal="center"/>
    </xf>
    <xf numFmtId="0" fontId="0" fillId="2" borderId="35" xfId="0" applyFill="1" applyBorder="1" applyAlignment="1">
      <alignment horizontal="center" wrapText="1"/>
    </xf>
    <xf numFmtId="0" fontId="0" fillId="2" borderId="35" xfId="0" applyFill="1" applyBorder="1" applyAlignment="1">
      <alignment vertical="top"/>
    </xf>
    <xf numFmtId="49" fontId="0" fillId="2" borderId="35" xfId="0" applyNumberFormat="1" applyFill="1" applyBorder="1" applyAlignment="1">
      <alignment vertical="top"/>
    </xf>
    <xf numFmtId="0" fontId="0" fillId="2" borderId="50" xfId="0" applyFill="1" applyBorder="1" applyAlignment="1">
      <alignment horizontal="center" vertical="top"/>
    </xf>
    <xf numFmtId="0" fontId="0" fillId="0" borderId="43" xfId="0" applyFont="1" applyBorder="1" applyAlignment="1">
      <alignment vertical="top"/>
    </xf>
    <xf numFmtId="49" fontId="0" fillId="0" borderId="39" xfId="0" applyNumberFormat="1" applyBorder="1" applyAlignment="1">
      <alignment vertical="top"/>
    </xf>
    <xf numFmtId="0" fontId="0" fillId="0" borderId="44" xfId="0" applyFont="1" applyBorder="1" applyAlignment="1">
      <alignment vertical="top"/>
    </xf>
    <xf numFmtId="49" fontId="0" fillId="0" borderId="40" xfId="0" applyNumberFormat="1" applyBorder="1" applyAlignment="1">
      <alignment vertical="top"/>
    </xf>
    <xf numFmtId="0" fontId="0" fillId="2" borderId="45" xfId="0" applyFill="1" applyBorder="1" applyAlignment="1">
      <alignment vertical="top"/>
    </xf>
    <xf numFmtId="49" fontId="0" fillId="2" borderId="42" xfId="0" applyNumberFormat="1" applyFill="1" applyBorder="1" applyAlignment="1">
      <alignment vertical="top"/>
    </xf>
    <xf numFmtId="49" fontId="10" fillId="2" borderId="12" xfId="0" applyNumberFormat="1" applyFont="1" applyFill="1" applyBorder="1" applyAlignment="1">
      <alignment vertical="top"/>
    </xf>
    <xf numFmtId="0" fontId="0" fillId="0" borderId="2" xfId="0" applyBorder="1" applyAlignment="1"/>
    <xf numFmtId="0" fontId="10" fillId="0" borderId="6" xfId="0" applyFont="1" applyBorder="1" applyAlignment="1">
      <alignment vertical="center"/>
    </xf>
    <xf numFmtId="0" fontId="0" fillId="0" borderId="8" xfId="0" applyBorder="1" applyAlignment="1"/>
    <xf numFmtId="49" fontId="10" fillId="0" borderId="0" xfId="0" applyNumberFormat="1" applyFont="1" applyBorder="1" applyAlignment="1">
      <alignment horizontal="left" vertical="center"/>
    </xf>
    <xf numFmtId="0" fontId="0" fillId="0" borderId="6" xfId="0" applyFont="1" applyBorder="1" applyAlignment="1">
      <alignment vertical="center"/>
    </xf>
    <xf numFmtId="0" fontId="10" fillId="0" borderId="0" xfId="0" applyFont="1" applyBorder="1" applyAlignment="1">
      <alignment horizontal="right" vertical="center"/>
    </xf>
    <xf numFmtId="4" fontId="18" fillId="0" borderId="33" xfId="0" applyNumberFormat="1" applyFont="1" applyBorder="1" applyAlignment="1">
      <alignment vertical="top" shrinkToFit="1"/>
    </xf>
    <xf numFmtId="0" fontId="18" fillId="0" borderId="33" xfId="0" applyFont="1" applyBorder="1" applyAlignment="1">
      <alignment horizontal="center" vertical="top" shrinkToFit="1"/>
    </xf>
    <xf numFmtId="4" fontId="18" fillId="0" borderId="33" xfId="0" applyNumberFormat="1" applyFont="1" applyBorder="1" applyAlignment="1">
      <alignment horizontal="right" vertical="top" shrinkToFit="1"/>
    </xf>
    <xf numFmtId="0" fontId="0" fillId="0" borderId="47" xfId="0" applyFont="1" applyBorder="1" applyAlignment="1">
      <alignment vertical="top"/>
    </xf>
    <xf numFmtId="49" fontId="0" fillId="0" borderId="42" xfId="0" applyNumberFormat="1" applyBorder="1" applyAlignment="1">
      <alignment vertical="top"/>
    </xf>
    <xf numFmtId="0" fontId="0" fillId="5" borderId="51" xfId="0" applyFill="1" applyBorder="1" applyAlignment="1">
      <alignment horizontal="left" vertical="top"/>
    </xf>
    <xf numFmtId="49" fontId="0" fillId="5" borderId="52" xfId="0" applyNumberFormat="1" applyFill="1" applyBorder="1" applyAlignment="1">
      <alignment horizontal="left" vertical="top"/>
    </xf>
    <xf numFmtId="49" fontId="0" fillId="5" borderId="52" xfId="0" applyNumberFormat="1" applyFill="1" applyBorder="1" applyAlignment="1">
      <alignment horizontal="left" vertical="top" wrapText="1"/>
    </xf>
    <xf numFmtId="0" fontId="0" fillId="5" borderId="52" xfId="0" applyFill="1" applyBorder="1" applyAlignment="1">
      <alignment horizontal="left" vertical="top"/>
    </xf>
    <xf numFmtId="4" fontId="0" fillId="5" borderId="52" xfId="0" applyNumberFormat="1" applyFill="1" applyBorder="1" applyAlignment="1">
      <alignment horizontal="center" vertical="top"/>
    </xf>
    <xf numFmtId="0" fontId="0" fillId="5" borderId="53" xfId="0" applyFill="1" applyBorder="1" applyAlignment="1">
      <alignment horizontal="center" vertical="top"/>
    </xf>
    <xf numFmtId="0" fontId="0" fillId="5" borderId="51" xfId="0" applyFill="1" applyBorder="1" applyAlignment="1">
      <alignment horizontal="center" vertical="top"/>
    </xf>
    <xf numFmtId="0" fontId="0" fillId="5" borderId="54" xfId="0" applyFill="1" applyBorder="1" applyAlignment="1">
      <alignment horizontal="center" vertical="top" wrapText="1"/>
    </xf>
    <xf numFmtId="0" fontId="0" fillId="5" borderId="23" xfId="0" applyFill="1" applyBorder="1" applyAlignment="1">
      <alignment horizontal="left" vertical="top"/>
    </xf>
    <xf numFmtId="49" fontId="0" fillId="5" borderId="55" xfId="0" applyNumberFormat="1" applyFill="1" applyBorder="1" applyAlignment="1">
      <alignment horizontal="left" vertical="top"/>
    </xf>
    <xf numFmtId="4" fontId="0" fillId="0" borderId="54" xfId="0" applyNumberFormat="1" applyBorder="1" applyAlignment="1">
      <alignment horizontal="center" vertical="top"/>
    </xf>
    <xf numFmtId="0" fontId="0" fillId="5" borderId="9" xfId="0" applyFill="1" applyBorder="1" applyAlignment="1">
      <alignment horizontal="left" vertical="top"/>
    </xf>
    <xf numFmtId="0" fontId="0" fillId="5" borderId="10" xfId="0" applyNumberFormat="1" applyFill="1" applyBorder="1" applyAlignment="1">
      <alignment horizontal="left" vertical="top"/>
    </xf>
    <xf numFmtId="0" fontId="0" fillId="5" borderId="38" xfId="0" applyNumberFormat="1" applyFill="1" applyBorder="1" applyAlignment="1">
      <alignment horizontal="left" vertical="top" wrapText="1"/>
    </xf>
    <xf numFmtId="0" fontId="0" fillId="5" borderId="38" xfId="0" applyFill="1" applyBorder="1" applyAlignment="1">
      <alignment horizontal="left" vertical="top" shrinkToFit="1"/>
    </xf>
    <xf numFmtId="4" fontId="0" fillId="5" borderId="38" xfId="0" applyNumberFormat="1" applyFill="1" applyBorder="1" applyAlignment="1">
      <alignment horizontal="right" vertical="top" shrinkToFit="1"/>
    </xf>
    <xf numFmtId="4" fontId="0" fillId="5" borderId="49" xfId="0" applyNumberFormat="1" applyFill="1" applyBorder="1" applyAlignment="1">
      <alignment horizontal="right" vertical="top" shrinkToFit="1"/>
    </xf>
    <xf numFmtId="4" fontId="0" fillId="5" borderId="50" xfId="0" applyNumberFormat="1" applyFill="1" applyBorder="1" applyAlignment="1">
      <alignment horizontal="right" vertical="top" shrinkToFit="1"/>
    </xf>
    <xf numFmtId="4" fontId="0" fillId="5" borderId="57" xfId="0" applyNumberFormat="1" applyFill="1" applyBorder="1" applyAlignment="1">
      <alignment horizontal="center" vertical="top" shrinkToFit="1"/>
    </xf>
    <xf numFmtId="0" fontId="18" fillId="0" borderId="1" xfId="0" applyFont="1" applyBorder="1" applyAlignment="1">
      <alignment horizontal="left" vertical="top"/>
    </xf>
    <xf numFmtId="0" fontId="18" fillId="0" borderId="26" xfId="0" applyNumberFormat="1" applyFont="1" applyBorder="1" applyAlignment="1">
      <alignment horizontal="left" vertical="top"/>
    </xf>
    <xf numFmtId="0" fontId="18" fillId="0" borderId="33" xfId="0" applyFont="1" applyBorder="1" applyAlignment="1">
      <alignment horizontal="left" vertical="top" shrinkToFit="1"/>
    </xf>
    <xf numFmtId="4" fontId="18" fillId="6" borderId="33" xfId="0" applyNumberFormat="1" applyFont="1" applyFill="1" applyBorder="1" applyAlignment="1" applyProtection="1">
      <alignment horizontal="right" vertical="top" shrinkToFit="1"/>
      <protection locked="0"/>
    </xf>
    <xf numFmtId="4" fontId="18" fillId="0" borderId="58" xfId="0" applyNumberFormat="1" applyFont="1" applyBorder="1" applyAlignment="1">
      <alignment horizontal="center" vertical="top" shrinkToFit="1"/>
    </xf>
    <xf numFmtId="4" fontId="0" fillId="5" borderId="10" xfId="0" applyNumberFormat="1" applyFill="1" applyBorder="1" applyAlignment="1">
      <alignment horizontal="right" vertical="top" shrinkToFit="1"/>
    </xf>
    <xf numFmtId="4" fontId="0" fillId="5" borderId="37" xfId="0" applyNumberFormat="1" applyFill="1" applyBorder="1" applyAlignment="1">
      <alignment horizontal="right" vertical="top" shrinkToFit="1"/>
    </xf>
    <xf numFmtId="0" fontId="18" fillId="0" borderId="3" xfId="0" applyFont="1" applyBorder="1" applyAlignment="1">
      <alignment horizontal="left" vertical="top"/>
    </xf>
    <xf numFmtId="0" fontId="18" fillId="0" borderId="59" xfId="0" applyNumberFormat="1" applyFont="1" applyBorder="1" applyAlignment="1">
      <alignment horizontal="left" vertical="top"/>
    </xf>
    <xf numFmtId="0" fontId="18" fillId="0" borderId="60" xfId="0" applyNumberFormat="1" applyFont="1" applyBorder="1" applyAlignment="1">
      <alignment horizontal="left" vertical="top" wrapText="1"/>
    </xf>
    <xf numFmtId="0" fontId="18" fillId="0" borderId="60" xfId="0" applyFont="1" applyBorder="1" applyAlignment="1">
      <alignment horizontal="left" vertical="top" shrinkToFit="1"/>
    </xf>
    <xf numFmtId="4" fontId="18" fillId="0" borderId="60" xfId="0" applyNumberFormat="1" applyFont="1" applyBorder="1" applyAlignment="1">
      <alignment horizontal="right" vertical="top" shrinkToFit="1"/>
    </xf>
    <xf numFmtId="4" fontId="18" fillId="6" borderId="60" xfId="0" applyNumberFormat="1" applyFont="1" applyFill="1" applyBorder="1" applyAlignment="1" applyProtection="1">
      <alignment horizontal="right" vertical="top" shrinkToFit="1"/>
      <protection locked="0"/>
    </xf>
    <xf numFmtId="4" fontId="18" fillId="0" borderId="61" xfId="0" applyNumberFormat="1" applyFont="1" applyBorder="1" applyAlignment="1">
      <alignment horizontal="center" vertical="top" shrinkToFit="1"/>
    </xf>
    <xf numFmtId="4" fontId="0" fillId="0" borderId="0" xfId="0" applyNumberFormat="1" applyAlignment="1">
      <alignment horizontal="right"/>
    </xf>
    <xf numFmtId="0" fontId="0" fillId="0" borderId="0" xfId="0" applyAlignment="1">
      <alignment horizontal="right"/>
    </xf>
    <xf numFmtId="0" fontId="13" fillId="7" borderId="11" xfId="0" applyNumberFormat="1" applyFont="1" applyFill="1" applyBorder="1" applyAlignment="1">
      <alignment horizontal="left" vertical="top" wrapText="1"/>
    </xf>
    <xf numFmtId="0" fontId="13" fillId="7" borderId="7" xfId="0" applyFont="1" applyFill="1" applyBorder="1"/>
    <xf numFmtId="4" fontId="13" fillId="7" borderId="7" xfId="0" applyNumberFormat="1" applyFont="1" applyFill="1" applyBorder="1" applyAlignment="1">
      <alignment horizontal="right"/>
    </xf>
    <xf numFmtId="4" fontId="13" fillId="7" borderId="13" xfId="0" applyNumberFormat="1" applyFont="1" applyFill="1" applyBorder="1" applyAlignment="1">
      <alignment horizontal="right"/>
    </xf>
    <xf numFmtId="0" fontId="18" fillId="0" borderId="10" xfId="0" applyNumberFormat="1" applyFont="1" applyBorder="1" applyAlignment="1">
      <alignment vertical="top"/>
    </xf>
    <xf numFmtId="0" fontId="18" fillId="0" borderId="38" xfId="0" applyNumberFormat="1" applyFont="1" applyBorder="1" applyAlignment="1">
      <alignment horizontal="left" vertical="top" wrapText="1"/>
    </xf>
    <xf numFmtId="0" fontId="18" fillId="0" borderId="37" xfId="0" applyFont="1" applyBorder="1" applyAlignment="1">
      <alignment horizontal="center" vertical="top" shrinkToFit="1"/>
    </xf>
    <xf numFmtId="4" fontId="18" fillId="0" borderId="38" xfId="0" applyNumberFormat="1" applyFont="1" applyBorder="1" applyAlignment="1">
      <alignment vertical="top" shrinkToFit="1"/>
    </xf>
    <xf numFmtId="0" fontId="18" fillId="0" borderId="38" xfId="0" applyFont="1" applyBorder="1" applyAlignment="1">
      <alignment horizontal="center" vertical="top" shrinkToFit="1"/>
    </xf>
    <xf numFmtId="4" fontId="18" fillId="0" borderId="38" xfId="0" applyNumberFormat="1" applyFont="1" applyBorder="1" applyAlignment="1">
      <alignment horizontal="right" vertical="top" shrinkToFit="1"/>
    </xf>
    <xf numFmtId="0" fontId="18" fillId="0" borderId="10" xfId="0" applyFont="1" applyBorder="1" applyAlignment="1">
      <alignment vertical="top" shrinkToFit="1"/>
    </xf>
    <xf numFmtId="0" fontId="18" fillId="0" borderId="38" xfId="0" applyFont="1" applyBorder="1" applyAlignment="1">
      <alignment vertical="top" shrinkToFit="1"/>
    </xf>
    <xf numFmtId="0" fontId="21" fillId="0" borderId="26" xfId="0" applyNumberFormat="1" applyFont="1" applyBorder="1" applyAlignment="1">
      <alignment vertical="top"/>
    </xf>
    <xf numFmtId="0" fontId="21" fillId="0" borderId="33" xfId="0" applyNumberFormat="1" applyFont="1" applyBorder="1" applyAlignment="1">
      <alignment horizontal="left" vertical="top" wrapText="1"/>
    </xf>
    <xf numFmtId="0" fontId="18" fillId="0" borderId="33" xfId="0" applyFont="1" applyBorder="1" applyAlignment="1">
      <alignment vertical="top"/>
    </xf>
    <xf numFmtId="0" fontId="18" fillId="0" borderId="38" xfId="0" applyFont="1" applyBorder="1" applyAlignment="1">
      <alignment vertical="top"/>
    </xf>
    <xf numFmtId="4" fontId="18" fillId="0" borderId="33" xfId="0" applyNumberFormat="1" applyFont="1" applyBorder="1" applyAlignment="1" applyProtection="1">
      <alignment vertical="top" shrinkToFit="1"/>
      <protection locked="0"/>
    </xf>
    <xf numFmtId="4" fontId="0" fillId="2" borderId="38" xfId="0" applyNumberFormat="1" applyFill="1" applyBorder="1" applyAlignment="1" applyProtection="1">
      <alignment vertical="top" shrinkToFit="1"/>
      <protection locked="0"/>
    </xf>
    <xf numFmtId="4" fontId="18" fillId="0" borderId="38" xfId="0" applyNumberFormat="1" applyFont="1" applyBorder="1" applyAlignment="1" applyProtection="1">
      <alignment vertical="top" shrinkToFit="1"/>
      <protection locked="0"/>
    </xf>
    <xf numFmtId="49" fontId="22" fillId="8" borderId="62" xfId="2" applyNumberFormat="1" applyFont="1" applyFill="1" applyBorder="1" applyAlignment="1">
      <alignment horizontal="left"/>
    </xf>
    <xf numFmtId="4" fontId="22" fillId="8" borderId="62" xfId="2" applyNumberFormat="1" applyFont="1" applyFill="1" applyBorder="1" applyAlignment="1">
      <alignment horizontal="left"/>
    </xf>
    <xf numFmtId="0" fontId="2" fillId="0" borderId="62" xfId="2" applyBorder="1"/>
    <xf numFmtId="0" fontId="2" fillId="0" borderId="0" xfId="2"/>
    <xf numFmtId="49" fontId="23" fillId="9" borderId="62" xfId="2" applyNumberFormat="1" applyFont="1" applyFill="1" applyBorder="1" applyAlignment="1">
      <alignment horizontal="left"/>
    </xf>
    <xf numFmtId="4" fontId="23" fillId="9" borderId="62" xfId="2" applyNumberFormat="1" applyFont="1" applyFill="1" applyBorder="1" applyAlignment="1">
      <alignment horizontal="right"/>
    </xf>
    <xf numFmtId="49" fontId="22" fillId="10" borderId="62" xfId="2" applyNumberFormat="1" applyFont="1" applyFill="1" applyBorder="1" applyAlignment="1">
      <alignment horizontal="left"/>
    </xf>
    <xf numFmtId="4" fontId="22" fillId="10" borderId="62" xfId="2" applyNumberFormat="1" applyFont="1" applyFill="1" applyBorder="1" applyAlignment="1">
      <alignment horizontal="right"/>
    </xf>
    <xf numFmtId="49" fontId="24" fillId="11" borderId="62" xfId="2" applyNumberFormat="1" applyFont="1" applyFill="1" applyBorder="1" applyAlignment="1">
      <alignment horizontal="left"/>
    </xf>
    <xf numFmtId="4" fontId="24" fillId="11" borderId="62" xfId="2" applyNumberFormat="1" applyFont="1" applyFill="1" applyBorder="1" applyAlignment="1">
      <alignment horizontal="right"/>
    </xf>
    <xf numFmtId="49" fontId="25" fillId="12" borderId="62" xfId="2" applyNumberFormat="1" applyFont="1" applyFill="1" applyBorder="1" applyAlignment="1">
      <alignment horizontal="left"/>
    </xf>
    <xf numFmtId="4" fontId="25" fillId="12" borderId="62" xfId="2" applyNumberFormat="1" applyFont="1" applyFill="1" applyBorder="1" applyAlignment="1">
      <alignment horizontal="right"/>
    </xf>
    <xf numFmtId="49" fontId="23" fillId="9" borderId="62" xfId="2" applyNumberFormat="1" applyFont="1" applyFill="1" applyBorder="1" applyAlignment="1">
      <alignment horizontal="center"/>
    </xf>
    <xf numFmtId="49" fontId="2" fillId="0" borderId="0" xfId="2" applyNumberFormat="1"/>
    <xf numFmtId="4" fontId="2" fillId="0" borderId="0" xfId="2" applyNumberFormat="1"/>
    <xf numFmtId="49" fontId="26" fillId="13" borderId="62" xfId="2" applyNumberFormat="1" applyFont="1" applyFill="1" applyBorder="1" applyAlignment="1">
      <alignment horizontal="left"/>
    </xf>
    <xf numFmtId="4" fontId="26" fillId="13" borderId="62" xfId="2" applyNumberFormat="1" applyFont="1" applyFill="1" applyBorder="1" applyAlignment="1">
      <alignment horizontal="right"/>
    </xf>
    <xf numFmtId="49" fontId="26" fillId="13" borderId="62" xfId="2" applyNumberFormat="1" applyFont="1" applyFill="1" applyBorder="1" applyAlignment="1">
      <alignment horizontal="left" wrapText="1"/>
    </xf>
    <xf numFmtId="4" fontId="22" fillId="10" borderId="62" xfId="2" applyNumberFormat="1" applyFont="1" applyFill="1" applyBorder="1" applyAlignment="1" applyProtection="1">
      <alignment horizontal="right"/>
      <protection locked="0"/>
    </xf>
    <xf numFmtId="4" fontId="26" fillId="13" borderId="62" xfId="2" applyNumberFormat="1" applyFont="1" applyFill="1" applyBorder="1" applyAlignment="1" applyProtection="1">
      <alignment horizontal="right"/>
      <protection locked="0"/>
    </xf>
    <xf numFmtId="49" fontId="27" fillId="13" borderId="62" xfId="2" applyNumberFormat="1" applyFont="1" applyFill="1" applyBorder="1" applyAlignment="1">
      <alignment horizontal="left"/>
    </xf>
    <xf numFmtId="4" fontId="27" fillId="13" borderId="62" xfId="2" applyNumberFormat="1" applyFont="1" applyFill="1" applyBorder="1" applyAlignment="1">
      <alignment horizontal="right"/>
    </xf>
    <xf numFmtId="4" fontId="27" fillId="13" borderId="62" xfId="2" applyNumberFormat="1" applyFont="1" applyFill="1" applyBorder="1" applyAlignment="1" applyProtection="1">
      <alignment horizontal="right"/>
      <protection locked="0"/>
    </xf>
    <xf numFmtId="4" fontId="25" fillId="12" borderId="62" xfId="2" applyNumberFormat="1" applyFont="1" applyFill="1" applyBorder="1" applyAlignment="1" applyProtection="1">
      <alignment horizontal="right"/>
      <protection locked="0"/>
    </xf>
    <xf numFmtId="49" fontId="23" fillId="9" borderId="62" xfId="2" applyNumberFormat="1" applyFont="1" applyFill="1" applyBorder="1" applyAlignment="1">
      <alignment horizontal="left" wrapText="1"/>
    </xf>
    <xf numFmtId="49" fontId="24" fillId="11" borderId="62" xfId="2" applyNumberFormat="1" applyFont="1" applyFill="1" applyBorder="1" applyAlignment="1" applyProtection="1">
      <alignment horizontal="left"/>
      <protection locked="0"/>
    </xf>
    <xf numFmtId="49" fontId="22" fillId="8" borderId="62" xfId="2" applyNumberFormat="1" applyFont="1" applyFill="1" applyBorder="1" applyAlignment="1">
      <alignment horizontal="left" wrapText="1"/>
    </xf>
    <xf numFmtId="49" fontId="2" fillId="0" borderId="0" xfId="2" applyNumberFormat="1" applyProtection="1">
      <protection locked="0"/>
    </xf>
    <xf numFmtId="0" fontId="18" fillId="0" borderId="33" xfId="0" applyNumberFormat="1" applyFont="1" applyFill="1" applyBorder="1" applyAlignment="1">
      <alignment horizontal="left" vertical="top" wrapText="1"/>
    </xf>
    <xf numFmtId="4" fontId="18" fillId="0" borderId="33" xfId="0" applyNumberFormat="1" applyFont="1" applyFill="1" applyBorder="1" applyAlignment="1" applyProtection="1">
      <alignment vertical="top" shrinkToFit="1"/>
    </xf>
    <xf numFmtId="0" fontId="26" fillId="13" borderId="62" xfId="2" applyNumberFormat="1" applyFont="1" applyFill="1" applyBorder="1" applyAlignment="1">
      <alignment horizontal="left" wrapText="1"/>
    </xf>
    <xf numFmtId="49" fontId="1" fillId="0" borderId="0" xfId="2" applyNumberFormat="1" applyFont="1"/>
    <xf numFmtId="4" fontId="9" fillId="0" borderId="33" xfId="0" applyNumberFormat="1" applyFont="1" applyBorder="1" applyAlignment="1">
      <alignment vertical="center"/>
    </xf>
    <xf numFmtId="49" fontId="9" fillId="0" borderId="26" xfId="0" applyNumberFormat="1" applyFont="1" applyBorder="1" applyAlignment="1">
      <alignment vertical="center" wrapText="1"/>
    </xf>
    <xf numFmtId="49" fontId="9" fillId="0" borderId="0" xfId="0" applyNumberFormat="1" applyFont="1" applyBorder="1" applyAlignment="1">
      <alignment vertical="center" wrapText="1"/>
    </xf>
    <xf numFmtId="4" fontId="9" fillId="0" borderId="38" xfId="0" applyNumberFormat="1" applyFont="1" applyBorder="1" applyAlignment="1">
      <alignment vertical="center"/>
    </xf>
    <xf numFmtId="49" fontId="9" fillId="0" borderId="10" xfId="0" applyNumberFormat="1" applyFont="1" applyBorder="1" applyAlignment="1">
      <alignment vertical="center" wrapText="1"/>
    </xf>
    <xf numFmtId="49" fontId="9" fillId="0" borderId="6" xfId="0" applyNumberFormat="1" applyFont="1" applyBorder="1" applyAlignment="1">
      <alignment vertical="center" wrapText="1"/>
    </xf>
    <xf numFmtId="4" fontId="9" fillId="4" borderId="38" xfId="0" applyNumberFormat="1" applyFont="1" applyFill="1" applyBorder="1" applyAlignment="1"/>
    <xf numFmtId="4" fontId="9" fillId="0" borderId="33" xfId="0" applyNumberFormat="1" applyFont="1" applyFill="1" applyBorder="1" applyAlignment="1">
      <alignment vertical="center"/>
    </xf>
    <xf numFmtId="49" fontId="9" fillId="0" borderId="26" xfId="0" applyNumberFormat="1" applyFont="1" applyFill="1" applyBorder="1" applyAlignment="1">
      <alignment vertical="center" wrapText="1"/>
    </xf>
    <xf numFmtId="49" fontId="9" fillId="0" borderId="0" xfId="0" applyNumberFormat="1" applyFont="1" applyFill="1" applyBorder="1" applyAlignment="1">
      <alignment vertical="center" wrapText="1"/>
    </xf>
    <xf numFmtId="3" fontId="0" fillId="0" borderId="12" xfId="0" applyNumberFormat="1" applyBorder="1"/>
    <xf numFmtId="3" fontId="0" fillId="0" borderId="12" xfId="0" applyNumberFormat="1" applyBorder="1" applyAlignment="1">
      <alignment wrapText="1"/>
    </xf>
    <xf numFmtId="3" fontId="0" fillId="4" borderId="31" xfId="0" applyNumberFormat="1" applyFill="1" applyBorder="1"/>
    <xf numFmtId="3" fontId="0" fillId="4" borderId="12" xfId="0" applyNumberFormat="1" applyFill="1" applyBorder="1"/>
    <xf numFmtId="3" fontId="0" fillId="4" borderId="32" xfId="0" applyNumberFormat="1" applyFill="1" applyBorder="1"/>
    <xf numFmtId="0" fontId="17" fillId="2" borderId="35" xfId="0" applyFont="1" applyFill="1" applyBorder="1" applyAlignment="1">
      <alignment horizontal="center" vertical="center" wrapText="1"/>
    </xf>
    <xf numFmtId="4" fontId="9" fillId="0" borderId="35" xfId="0" applyNumberFormat="1" applyFont="1" applyBorder="1" applyAlignment="1">
      <alignment vertical="center"/>
    </xf>
    <xf numFmtId="49" fontId="9" fillId="0" borderId="36" xfId="0" applyNumberFormat="1" applyFont="1" applyBorder="1" applyAlignment="1">
      <alignment vertical="center" wrapText="1"/>
    </xf>
    <xf numFmtId="49" fontId="9" fillId="0" borderId="18" xfId="0" applyNumberFormat="1" applyFont="1" applyBorder="1" applyAlignment="1">
      <alignment vertical="center" wrapText="1"/>
    </xf>
    <xf numFmtId="4" fontId="15" fillId="0" borderId="15" xfId="0" applyNumberFormat="1" applyFont="1" applyBorder="1" applyAlignment="1">
      <alignment horizontal="right" vertical="center" indent="1"/>
    </xf>
    <xf numFmtId="4" fontId="15" fillId="0" borderId="22" xfId="0" applyNumberFormat="1" applyFont="1" applyBorder="1" applyAlignment="1">
      <alignment horizontal="right" vertical="center" indent="1"/>
    </xf>
    <xf numFmtId="4" fontId="15" fillId="0" borderId="16" xfId="0" applyNumberFormat="1" applyFont="1" applyBorder="1" applyAlignment="1">
      <alignment horizontal="right" vertical="center" indent="1"/>
    </xf>
    <xf numFmtId="0" fontId="0" fillId="0" borderId="18" xfId="0" applyBorder="1" applyAlignment="1">
      <alignment horizontal="center"/>
    </xf>
    <xf numFmtId="4" fontId="13" fillId="0" borderId="15" xfId="0" applyNumberFormat="1" applyFont="1" applyBorder="1" applyAlignment="1">
      <alignment horizontal="right" vertical="center"/>
    </xf>
    <xf numFmtId="4" fontId="13" fillId="0" borderId="12" xfId="0" applyNumberFormat="1" applyFont="1" applyBorder="1" applyAlignment="1">
      <alignment horizontal="right" vertical="center"/>
    </xf>
    <xf numFmtId="4" fontId="13" fillId="0" borderId="15" xfId="0" applyNumberFormat="1" applyFont="1" applyBorder="1" applyAlignment="1">
      <alignment vertical="center"/>
    </xf>
    <xf numFmtId="4" fontId="13"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4" fontId="13" fillId="0" borderId="10" xfId="0" applyNumberFormat="1" applyFont="1" applyBorder="1" applyAlignment="1">
      <alignment horizontal="right" vertical="center"/>
    </xf>
    <xf numFmtId="4" fontId="13" fillId="0" borderId="6" xfId="0" applyNumberFormat="1" applyFont="1" applyBorder="1" applyAlignment="1">
      <alignment horizontal="right" vertical="center"/>
    </xf>
    <xf numFmtId="4" fontId="13" fillId="0" borderId="18" xfId="0" applyNumberFormat="1" applyFont="1" applyBorder="1" applyAlignment="1">
      <alignment horizontal="right" vertical="center"/>
    </xf>
    <xf numFmtId="0" fontId="0" fillId="0" borderId="6" xfId="0" applyFont="1" applyBorder="1" applyAlignment="1">
      <alignment horizontal="right" indent="1"/>
    </xf>
    <xf numFmtId="0" fontId="0" fillId="0" borderId="8" xfId="0" applyFont="1" applyBorder="1" applyAlignment="1">
      <alignment horizontal="right" indent="1"/>
    </xf>
    <xf numFmtId="49" fontId="10" fillId="3" borderId="0" xfId="0" applyNumberFormat="1" applyFont="1" applyFill="1" applyBorder="1" applyAlignment="1" applyProtection="1">
      <alignment horizontal="left" vertical="center"/>
      <protection locked="0"/>
    </xf>
    <xf numFmtId="49" fontId="10" fillId="3" borderId="6" xfId="0" applyNumberFormat="1" applyFont="1" applyFill="1" applyBorder="1" applyAlignment="1" applyProtection="1">
      <alignment horizontal="left" vertical="center"/>
      <protection locked="0"/>
    </xf>
    <xf numFmtId="1" fontId="0" fillId="0" borderId="6" xfId="0" applyNumberFormat="1" applyFont="1" applyBorder="1" applyAlignment="1">
      <alignment horizontal="right" indent="1"/>
    </xf>
    <xf numFmtId="49" fontId="10" fillId="3" borderId="18" xfId="0" applyNumberFormat="1" applyFont="1" applyFill="1" applyBorder="1" applyAlignment="1" applyProtection="1">
      <alignment horizontal="left" vertical="center"/>
      <protection locked="0"/>
    </xf>
    <xf numFmtId="49" fontId="8" fillId="2" borderId="18" xfId="0" applyNumberFormat="1"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8" fillId="2" borderId="19" xfId="0" applyFont="1" applyFill="1" applyBorder="1" applyAlignment="1">
      <alignment horizontal="center" vertical="center" shrinkToFit="1"/>
    </xf>
    <xf numFmtId="49" fontId="10" fillId="2" borderId="6" xfId="0" applyNumberFormat="1" applyFont="1" applyFill="1" applyBorder="1" applyAlignment="1">
      <alignment horizontal="center" vertical="center"/>
    </xf>
    <xf numFmtId="0" fontId="10" fillId="2" borderId="6" xfId="0" applyFont="1" applyFill="1" applyBorder="1" applyAlignment="1">
      <alignment horizontal="center" vertical="center"/>
    </xf>
    <xf numFmtId="0" fontId="10" fillId="2" borderId="8" xfId="0" applyFont="1" applyFill="1" applyBorder="1" applyAlignment="1">
      <alignment horizontal="center" vertical="center"/>
    </xf>
    <xf numFmtId="49" fontId="10" fillId="2" borderId="0" xfId="0" applyNumberFormat="1" applyFont="1" applyFill="1" applyBorder="1" applyAlignment="1">
      <alignment horizontal="center" vertical="center"/>
    </xf>
    <xf numFmtId="0" fontId="10" fillId="2" borderId="0" xfId="0" applyFont="1" applyFill="1" applyBorder="1" applyAlignment="1">
      <alignment horizontal="center" vertical="center"/>
    </xf>
    <xf numFmtId="0" fontId="10" fillId="2" borderId="2" xfId="0" applyFont="1" applyFill="1" applyBorder="1" applyAlignment="1">
      <alignment horizontal="center" vertical="center"/>
    </xf>
    <xf numFmtId="4" fontId="14" fillId="2" borderId="7" xfId="0" applyNumberFormat="1" applyFont="1" applyFill="1" applyBorder="1" applyAlignment="1">
      <alignment horizontal="right" vertical="center"/>
    </xf>
    <xf numFmtId="4" fontId="13" fillId="0" borderId="22" xfId="0" applyNumberFormat="1" applyFont="1" applyBorder="1" applyAlignment="1">
      <alignment horizontal="right" vertical="center" indent="1"/>
    </xf>
    <xf numFmtId="2" fontId="14" fillId="2" borderId="7" xfId="0" applyNumberFormat="1" applyFont="1" applyFill="1" applyBorder="1" applyAlignment="1">
      <alignment horizontal="right" vertical="center"/>
    </xf>
    <xf numFmtId="0" fontId="8" fillId="0" borderId="0" xfId="0" applyFont="1" applyAlignment="1">
      <alignment horizontal="center" vertical="top"/>
    </xf>
    <xf numFmtId="0" fontId="8"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20" fillId="0" borderId="26" xfId="0" applyNumberFormat="1" applyFont="1" applyBorder="1" applyAlignment="1">
      <alignment horizontal="left" vertical="top" wrapText="1"/>
    </xf>
    <xf numFmtId="0" fontId="20" fillId="0" borderId="0" xfId="0" applyNumberFormat="1" applyFont="1" applyBorder="1" applyAlignment="1">
      <alignment horizontal="left" vertical="top" wrapText="1" shrinkToFit="1"/>
    </xf>
    <xf numFmtId="164" fontId="20" fillId="0" borderId="0" xfId="0" applyNumberFormat="1" applyFont="1" applyBorder="1" applyAlignment="1">
      <alignment horizontal="left" vertical="top" wrapText="1" shrinkToFit="1"/>
    </xf>
    <xf numFmtId="4" fontId="20" fillId="0" borderId="0" xfId="0" applyNumberFormat="1" applyFont="1" applyBorder="1" applyAlignment="1">
      <alignment horizontal="left" vertical="top" wrapText="1" shrinkToFit="1"/>
    </xf>
    <xf numFmtId="4" fontId="20" fillId="0" borderId="34" xfId="0" applyNumberFormat="1" applyFont="1" applyBorder="1" applyAlignment="1">
      <alignment horizontal="left" vertical="top" wrapText="1" shrinkToFit="1"/>
    </xf>
    <xf numFmtId="0" fontId="8" fillId="0" borderId="0" xfId="0" applyFont="1" applyAlignment="1">
      <alignment horizontal="center"/>
    </xf>
    <xf numFmtId="49" fontId="0" fillId="0" borderId="42" xfId="0" applyNumberFormat="1" applyBorder="1" applyAlignment="1">
      <alignment vertical="center"/>
    </xf>
    <xf numFmtId="0" fontId="0" fillId="0" borderId="42" xfId="0" applyBorder="1" applyAlignment="1">
      <alignment vertical="center"/>
    </xf>
    <xf numFmtId="0" fontId="0" fillId="0" borderId="50" xfId="0" applyBorder="1" applyAlignment="1">
      <alignment vertical="center"/>
    </xf>
    <xf numFmtId="0" fontId="0" fillId="5" borderId="56" xfId="0" applyFill="1" applyBorder="1" applyAlignment="1">
      <alignment horizontal="left" vertical="top" wrapText="1"/>
    </xf>
    <xf numFmtId="0" fontId="0" fillId="5" borderId="56" xfId="0" applyFill="1" applyBorder="1" applyAlignment="1">
      <alignment horizontal="left" vertical="top"/>
    </xf>
    <xf numFmtId="164" fontId="0" fillId="5" borderId="56" xfId="0" applyNumberFormat="1" applyFill="1" applyBorder="1" applyAlignment="1">
      <alignment horizontal="left" vertical="top"/>
    </xf>
    <xf numFmtId="4" fontId="0" fillId="5" borderId="56" xfId="0" applyNumberFormat="1" applyFill="1" applyBorder="1" applyAlignment="1">
      <alignment horizontal="left" vertical="top"/>
    </xf>
    <xf numFmtId="49" fontId="0" fillId="0" borderId="40" xfId="0" applyNumberFormat="1" applyBorder="1" applyAlignment="1">
      <alignment vertical="center"/>
    </xf>
    <xf numFmtId="0" fontId="0" fillId="0" borderId="40" xfId="0" applyBorder="1" applyAlignment="1">
      <alignment vertical="center"/>
    </xf>
    <xf numFmtId="0" fontId="0" fillId="0" borderId="46" xfId="0" applyBorder="1" applyAlignment="1">
      <alignment vertic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cellXfs>
  <cellStyles count="3">
    <cellStyle name="normální" xfId="0" builtinId="0"/>
    <cellStyle name="normální 2" xfId="1"/>
    <cellStyle name="Normální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TS%20Stavitel%202016\Templates\Rozpocty\Sablo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List5112">
    <tabColor rgb="FF66FF66"/>
  </sheetPr>
  <dimension ref="A1:O66"/>
  <sheetViews>
    <sheetView showGridLines="0" tabSelected="1" topLeftCell="B1" zoomScaleNormal="100" zoomScaleSheetLayoutView="100" workbookViewId="0">
      <selection activeCell="B1" sqref="B1:J1"/>
    </sheetView>
  </sheetViews>
  <sheetFormatPr defaultColWidth="9" defaultRowHeight="12.75"/>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2.7109375" style="1" customWidth="1"/>
    <col min="10" max="10" width="6.7109375" style="1" customWidth="1"/>
    <col min="11" max="11" width="4.28515625" customWidth="1"/>
    <col min="12" max="15" width="10.7109375" customWidth="1"/>
  </cols>
  <sheetData>
    <row r="1" spans="1:15" ht="33.75" customHeight="1">
      <c r="A1" s="72" t="s">
        <v>34</v>
      </c>
      <c r="B1" s="320" t="s">
        <v>38</v>
      </c>
      <c r="C1" s="321"/>
      <c r="D1" s="321"/>
      <c r="E1" s="321"/>
      <c r="F1" s="321"/>
      <c r="G1" s="321"/>
      <c r="H1" s="321"/>
      <c r="I1" s="321"/>
      <c r="J1" s="322"/>
    </row>
    <row r="2" spans="1:15" ht="23.25" customHeight="1">
      <c r="A2" s="4"/>
      <c r="B2" s="80" t="s">
        <v>36</v>
      </c>
      <c r="C2" s="81"/>
      <c r="D2" s="332" t="s">
        <v>284</v>
      </c>
      <c r="E2" s="333"/>
      <c r="F2" s="333"/>
      <c r="G2" s="333"/>
      <c r="H2" s="333"/>
      <c r="I2" s="333"/>
      <c r="J2" s="334"/>
      <c r="O2" s="2"/>
    </row>
    <row r="3" spans="1:15" ht="23.25" customHeight="1">
      <c r="A3" s="4"/>
      <c r="B3" s="82" t="s">
        <v>39</v>
      </c>
      <c r="C3" s="83"/>
      <c r="D3" s="338" t="s">
        <v>285</v>
      </c>
      <c r="E3" s="339"/>
      <c r="F3" s="339"/>
      <c r="G3" s="339"/>
      <c r="H3" s="339"/>
      <c r="I3" s="339"/>
      <c r="J3" s="340"/>
    </row>
    <row r="4" spans="1:15" ht="23.25" customHeight="1">
      <c r="A4" s="4"/>
      <c r="B4" s="84" t="s">
        <v>40</v>
      </c>
      <c r="C4" s="85"/>
      <c r="D4" s="335" t="s">
        <v>290</v>
      </c>
      <c r="E4" s="336"/>
      <c r="F4" s="336"/>
      <c r="G4" s="336"/>
      <c r="H4" s="336"/>
      <c r="I4" s="336"/>
      <c r="J4" s="337"/>
    </row>
    <row r="5" spans="1:15" ht="24" customHeight="1">
      <c r="A5" s="4"/>
      <c r="B5" s="46" t="s">
        <v>21</v>
      </c>
      <c r="C5" s="5"/>
      <c r="D5" s="86"/>
      <c r="E5" s="26"/>
      <c r="F5" s="26"/>
      <c r="G5" s="26"/>
      <c r="H5" s="199" t="s">
        <v>286</v>
      </c>
      <c r="I5" s="197" t="s">
        <v>287</v>
      </c>
      <c r="J5" s="194"/>
    </row>
    <row r="6" spans="1:15" ht="15.75" customHeight="1">
      <c r="A6" s="4"/>
      <c r="B6" s="40"/>
      <c r="C6" s="26"/>
      <c r="D6" s="86"/>
      <c r="E6" s="26"/>
      <c r="F6" s="26"/>
      <c r="G6" s="26"/>
      <c r="H6" s="199" t="s">
        <v>288</v>
      </c>
      <c r="I6" s="197" t="s">
        <v>289</v>
      </c>
      <c r="J6" s="194"/>
    </row>
    <row r="7" spans="1:15" ht="15.75" customHeight="1">
      <c r="A7" s="4"/>
      <c r="B7" s="41"/>
      <c r="C7" s="87"/>
      <c r="D7" s="79"/>
      <c r="E7" s="34"/>
      <c r="F7" s="34"/>
      <c r="G7" s="34"/>
      <c r="H7" s="198"/>
      <c r="I7" s="195"/>
      <c r="J7" s="196"/>
    </row>
    <row r="8" spans="1:15" ht="24" hidden="1" customHeight="1">
      <c r="A8" s="4"/>
      <c r="B8" s="46" t="s">
        <v>19</v>
      </c>
      <c r="C8" s="5"/>
      <c r="D8" s="35"/>
      <c r="E8" s="5"/>
      <c r="F8" s="5"/>
      <c r="G8" s="44"/>
      <c r="H8" s="28" t="s">
        <v>31</v>
      </c>
      <c r="I8" s="33"/>
      <c r="J8" s="11"/>
    </row>
    <row r="9" spans="1:15" ht="15.75" hidden="1" customHeight="1">
      <c r="A9" s="4"/>
      <c r="B9" s="4"/>
      <c r="C9" s="5"/>
      <c r="D9" s="35"/>
      <c r="E9" s="5"/>
      <c r="F9" s="5"/>
      <c r="G9" s="44"/>
      <c r="H9" s="28" t="s">
        <v>32</v>
      </c>
      <c r="I9" s="33"/>
      <c r="J9" s="11"/>
    </row>
    <row r="10" spans="1:15" ht="15.75" hidden="1" customHeight="1">
      <c r="A10" s="4"/>
      <c r="B10" s="51"/>
      <c r="C10" s="27"/>
      <c r="D10" s="45"/>
      <c r="E10" s="54"/>
      <c r="F10" s="54"/>
      <c r="G10" s="52"/>
      <c r="H10" s="52"/>
      <c r="I10" s="53"/>
      <c r="J10" s="50"/>
    </row>
    <row r="11" spans="1:15" ht="24" customHeight="1">
      <c r="A11" s="4"/>
      <c r="B11" s="46" t="s">
        <v>18</v>
      </c>
      <c r="C11" s="5"/>
      <c r="D11" s="331"/>
      <c r="E11" s="331"/>
      <c r="F11" s="331"/>
      <c r="G11" s="331"/>
      <c r="H11" s="28" t="s">
        <v>31</v>
      </c>
      <c r="I11" s="89"/>
      <c r="J11" s="11"/>
    </row>
    <row r="12" spans="1:15" ht="15.75" customHeight="1">
      <c r="A12" s="4"/>
      <c r="B12" s="40"/>
      <c r="C12" s="26"/>
      <c r="D12" s="328"/>
      <c r="E12" s="328"/>
      <c r="F12" s="328"/>
      <c r="G12" s="328"/>
      <c r="H12" s="28" t="s">
        <v>32</v>
      </c>
      <c r="I12" s="89"/>
      <c r="J12" s="11"/>
    </row>
    <row r="13" spans="1:15" ht="15.75" customHeight="1">
      <c r="A13" s="4"/>
      <c r="B13" s="41"/>
      <c r="C13" s="88"/>
      <c r="D13" s="329"/>
      <c r="E13" s="329"/>
      <c r="F13" s="329"/>
      <c r="G13" s="329"/>
      <c r="H13" s="29"/>
      <c r="I13" s="34"/>
      <c r="J13" s="50"/>
    </row>
    <row r="14" spans="1:15" ht="24" hidden="1" customHeight="1">
      <c r="A14" s="4"/>
      <c r="B14" s="65" t="s">
        <v>20</v>
      </c>
      <c r="C14" s="66"/>
      <c r="D14" s="67"/>
      <c r="E14" s="68"/>
      <c r="F14" s="68"/>
      <c r="G14" s="68"/>
      <c r="H14" s="69"/>
      <c r="I14" s="68"/>
      <c r="J14" s="70"/>
    </row>
    <row r="15" spans="1:15" ht="32.25" customHeight="1">
      <c r="A15" s="4"/>
      <c r="B15" s="51" t="s">
        <v>29</v>
      </c>
      <c r="C15" s="71"/>
      <c r="D15" s="52"/>
      <c r="E15" s="330"/>
      <c r="F15" s="330"/>
      <c r="G15" s="326"/>
      <c r="H15" s="326"/>
      <c r="I15" s="326" t="s">
        <v>28</v>
      </c>
      <c r="J15" s="327"/>
    </row>
    <row r="16" spans="1:15" ht="23.25" customHeight="1">
      <c r="A16" s="135" t="s">
        <v>23</v>
      </c>
      <c r="B16" s="136" t="s">
        <v>23</v>
      </c>
      <c r="C16" s="57"/>
      <c r="D16" s="58"/>
      <c r="E16" s="310"/>
      <c r="F16" s="311"/>
      <c r="G16" s="310"/>
      <c r="H16" s="311"/>
      <c r="I16" s="310">
        <f>SUMIF(F47:F62,A16,I47:I62)+SUMIF(F47:F62,"PSU",I47:I62)</f>
        <v>0</v>
      </c>
      <c r="J16" s="312"/>
    </row>
    <row r="17" spans="1:10" ht="23.25" customHeight="1">
      <c r="A17" s="135" t="s">
        <v>24</v>
      </c>
      <c r="B17" s="136" t="s">
        <v>24</v>
      </c>
      <c r="C17" s="57"/>
      <c r="D17" s="58"/>
      <c r="E17" s="310"/>
      <c r="F17" s="311"/>
      <c r="G17" s="310"/>
      <c r="H17" s="311"/>
      <c r="I17" s="310">
        <f>SUMIF(F47:F62,A17,I47:I62)</f>
        <v>0</v>
      </c>
      <c r="J17" s="312"/>
    </row>
    <row r="18" spans="1:10" ht="23.25" customHeight="1">
      <c r="A18" s="135" t="s">
        <v>25</v>
      </c>
      <c r="B18" s="136" t="s">
        <v>25</v>
      </c>
      <c r="C18" s="57"/>
      <c r="D18" s="58"/>
      <c r="E18" s="310"/>
      <c r="F18" s="311"/>
      <c r="G18" s="310"/>
      <c r="H18" s="311"/>
      <c r="I18" s="310">
        <f>SUMIF(F47:F62,A18,I47:I62)</f>
        <v>0</v>
      </c>
      <c r="J18" s="312"/>
    </row>
    <row r="19" spans="1:10" ht="23.25" customHeight="1">
      <c r="A19" s="135" t="s">
        <v>77</v>
      </c>
      <c r="B19" s="136" t="s">
        <v>26</v>
      </c>
      <c r="C19" s="57"/>
      <c r="D19" s="58"/>
      <c r="E19" s="310"/>
      <c r="F19" s="311"/>
      <c r="G19" s="310"/>
      <c r="H19" s="311"/>
      <c r="I19" s="310">
        <f>'VN+ON'!F8</f>
        <v>0</v>
      </c>
      <c r="J19" s="312"/>
    </row>
    <row r="20" spans="1:10" ht="23.25" customHeight="1">
      <c r="A20" s="135" t="s">
        <v>78</v>
      </c>
      <c r="B20" s="136" t="s">
        <v>27</v>
      </c>
      <c r="C20" s="57"/>
      <c r="D20" s="58"/>
      <c r="E20" s="310"/>
      <c r="F20" s="311"/>
      <c r="G20" s="310"/>
      <c r="H20" s="311"/>
      <c r="I20" s="310">
        <f>'VN+ON'!F18</f>
        <v>0</v>
      </c>
      <c r="J20" s="312"/>
    </row>
    <row r="21" spans="1:10" ht="23.25" customHeight="1">
      <c r="A21" s="4"/>
      <c r="B21" s="73" t="s">
        <v>28</v>
      </c>
      <c r="C21" s="74"/>
      <c r="D21" s="75"/>
      <c r="E21" s="318"/>
      <c r="F21" s="342"/>
      <c r="G21" s="318"/>
      <c r="H21" s="342"/>
      <c r="I21" s="318">
        <f>SUM(I16:J20)</f>
        <v>0</v>
      </c>
      <c r="J21" s="319"/>
    </row>
    <row r="22" spans="1:10" ht="33" customHeight="1">
      <c r="A22" s="4"/>
      <c r="B22" s="64" t="s">
        <v>30</v>
      </c>
      <c r="C22" s="57"/>
      <c r="D22" s="58"/>
      <c r="E22" s="63"/>
      <c r="F22" s="60"/>
      <c r="G22" s="49"/>
      <c r="H22" s="49"/>
      <c r="I22" s="49"/>
      <c r="J22" s="61"/>
    </row>
    <row r="23" spans="1:10" ht="23.25" customHeight="1">
      <c r="A23" s="4"/>
      <c r="B23" s="56" t="s">
        <v>11</v>
      </c>
      <c r="C23" s="57"/>
      <c r="D23" s="58"/>
      <c r="E23" s="59">
        <v>15</v>
      </c>
      <c r="F23" s="60" t="s">
        <v>0</v>
      </c>
      <c r="G23" s="316">
        <v>0</v>
      </c>
      <c r="H23" s="317"/>
      <c r="I23" s="317"/>
      <c r="J23" s="61" t="str">
        <f t="shared" ref="J23:J28" si="0">Mena</f>
        <v>CZK</v>
      </c>
    </row>
    <row r="24" spans="1:10" ht="23.25" customHeight="1">
      <c r="A24" s="4"/>
      <c r="B24" s="56" t="s">
        <v>12</v>
      </c>
      <c r="C24" s="57"/>
      <c r="D24" s="58"/>
      <c r="E24" s="59">
        <f>SazbaDPH1</f>
        <v>15</v>
      </c>
      <c r="F24" s="60" t="s">
        <v>0</v>
      </c>
      <c r="G24" s="314">
        <f>ZakladDPHSni*SazbaDPH1/100</f>
        <v>0</v>
      </c>
      <c r="H24" s="315"/>
      <c r="I24" s="315"/>
      <c r="J24" s="61" t="str">
        <f t="shared" si="0"/>
        <v>CZK</v>
      </c>
    </row>
    <row r="25" spans="1:10" ht="23.25" customHeight="1">
      <c r="A25" s="4"/>
      <c r="B25" s="56" t="s">
        <v>13</v>
      </c>
      <c r="C25" s="57"/>
      <c r="D25" s="58"/>
      <c r="E25" s="59">
        <v>21</v>
      </c>
      <c r="F25" s="60" t="s">
        <v>0</v>
      </c>
      <c r="G25" s="316">
        <f>I21</f>
        <v>0</v>
      </c>
      <c r="H25" s="317"/>
      <c r="I25" s="317"/>
      <c r="J25" s="61" t="str">
        <f t="shared" si="0"/>
        <v>CZK</v>
      </c>
    </row>
    <row r="26" spans="1:10" ht="23.25" customHeight="1">
      <c r="A26" s="4"/>
      <c r="B26" s="48" t="s">
        <v>14</v>
      </c>
      <c r="C26" s="22"/>
      <c r="D26" s="18"/>
      <c r="E26" s="42">
        <f>SazbaDPH2</f>
        <v>21</v>
      </c>
      <c r="F26" s="43" t="s">
        <v>0</v>
      </c>
      <c r="G26" s="323">
        <f>ZakladDPHZakl*SazbaDPH2/100</f>
        <v>0</v>
      </c>
      <c r="H26" s="324"/>
      <c r="I26" s="324"/>
      <c r="J26" s="55" t="str">
        <f t="shared" si="0"/>
        <v>CZK</v>
      </c>
    </row>
    <row r="27" spans="1:10" ht="23.25" customHeight="1" thickBot="1">
      <c r="A27" s="4"/>
      <c r="B27" s="47" t="s">
        <v>4</v>
      </c>
      <c r="C27" s="20"/>
      <c r="D27" s="23"/>
      <c r="E27" s="20"/>
      <c r="F27" s="21"/>
      <c r="G27" s="325">
        <f>0</f>
        <v>0</v>
      </c>
      <c r="H27" s="325"/>
      <c r="I27" s="325"/>
      <c r="J27" s="62" t="str">
        <f t="shared" si="0"/>
        <v>CZK</v>
      </c>
    </row>
    <row r="28" spans="1:10" ht="27.75" hidden="1" customHeight="1" thickBot="1">
      <c r="A28" s="4"/>
      <c r="B28" s="107" t="s">
        <v>22</v>
      </c>
      <c r="C28" s="108"/>
      <c r="D28" s="108"/>
      <c r="E28" s="109"/>
      <c r="F28" s="110"/>
      <c r="G28" s="343" t="e">
        <f>ZakladDPHSniVypocet+ZakladDPHZaklVypocet</f>
        <v>#REF!</v>
      </c>
      <c r="H28" s="343"/>
      <c r="I28" s="343"/>
      <c r="J28" s="111" t="str">
        <f t="shared" si="0"/>
        <v>CZK</v>
      </c>
    </row>
    <row r="29" spans="1:10" ht="27.75" customHeight="1" thickBot="1">
      <c r="A29" s="4"/>
      <c r="B29" s="107" t="s">
        <v>33</v>
      </c>
      <c r="C29" s="112"/>
      <c r="D29" s="112"/>
      <c r="E29" s="112"/>
      <c r="F29" s="112"/>
      <c r="G29" s="341">
        <f>ZakladDPHSni+DPHSni+ZakladDPHZakl+DPHZakl+Zaokrouhleni</f>
        <v>0</v>
      </c>
      <c r="H29" s="341"/>
      <c r="I29" s="341"/>
      <c r="J29" s="113" t="s">
        <v>44</v>
      </c>
    </row>
    <row r="30" spans="1:10" ht="12.75" customHeight="1">
      <c r="A30" s="4"/>
      <c r="B30" s="4"/>
      <c r="C30" s="5"/>
      <c r="D30" s="5"/>
      <c r="E30" s="5"/>
      <c r="F30" s="5"/>
      <c r="G30" s="44"/>
      <c r="H30" s="5"/>
      <c r="I30" s="44"/>
      <c r="J30" s="12"/>
    </row>
    <row r="31" spans="1:10" ht="30" customHeight="1">
      <c r="A31" s="4"/>
      <c r="B31" s="4"/>
      <c r="C31" s="5"/>
      <c r="D31" s="5"/>
      <c r="E31" s="5"/>
      <c r="F31" s="5"/>
      <c r="G31" s="44"/>
      <c r="H31" s="5"/>
      <c r="I31" s="44"/>
      <c r="J31" s="12"/>
    </row>
    <row r="32" spans="1:10" ht="18.75" customHeight="1">
      <c r="A32" s="4"/>
      <c r="B32" s="24"/>
      <c r="C32" s="19" t="s">
        <v>10</v>
      </c>
      <c r="D32" s="38"/>
      <c r="E32" s="38"/>
      <c r="F32" s="19" t="s">
        <v>9</v>
      </c>
      <c r="G32" s="38"/>
      <c r="H32" s="39">
        <f ca="1">TODAY()</f>
        <v>43817</v>
      </c>
      <c r="I32" s="38"/>
      <c r="J32" s="12"/>
    </row>
    <row r="33" spans="1:10" ht="47.25" customHeight="1">
      <c r="A33" s="4"/>
      <c r="B33" s="4"/>
      <c r="C33" s="5"/>
      <c r="D33" s="5"/>
      <c r="E33" s="5"/>
      <c r="F33" s="5"/>
      <c r="G33" s="44"/>
      <c r="H33" s="5"/>
      <c r="I33" s="44"/>
      <c r="J33" s="12"/>
    </row>
    <row r="34" spans="1:10" s="36" customFormat="1" ht="18.75" customHeight="1">
      <c r="A34" s="30"/>
      <c r="B34" s="30"/>
      <c r="C34" s="31"/>
      <c r="D34" s="25"/>
      <c r="E34" s="25"/>
      <c r="F34" s="31"/>
      <c r="G34" s="32"/>
      <c r="H34" s="25"/>
      <c r="I34" s="32"/>
      <c r="J34" s="37"/>
    </row>
    <row r="35" spans="1:10" ht="12.75" customHeight="1">
      <c r="A35" s="4"/>
      <c r="B35" s="4"/>
      <c r="C35" s="5"/>
      <c r="D35" s="313" t="s">
        <v>2</v>
      </c>
      <c r="E35" s="313"/>
      <c r="F35" s="5"/>
      <c r="G35" s="44"/>
      <c r="H35" s="13" t="s">
        <v>3</v>
      </c>
      <c r="I35" s="44"/>
      <c r="J35" s="12"/>
    </row>
    <row r="36" spans="1:10" ht="13.5" customHeight="1" thickBot="1">
      <c r="A36" s="14"/>
      <c r="B36" s="14"/>
      <c r="C36" s="15"/>
      <c r="D36" s="15"/>
      <c r="E36" s="15"/>
      <c r="F36" s="15"/>
      <c r="G36" s="16"/>
      <c r="H36" s="15"/>
      <c r="I36" s="16"/>
      <c r="J36" s="17"/>
    </row>
    <row r="37" spans="1:10" ht="27" hidden="1" customHeight="1">
      <c r="B37" s="76" t="s">
        <v>15</v>
      </c>
      <c r="C37" s="3"/>
      <c r="D37" s="3"/>
      <c r="E37" s="3"/>
      <c r="F37" s="99"/>
      <c r="G37" s="99"/>
      <c r="H37" s="99"/>
      <c r="I37" s="99"/>
      <c r="J37" s="3"/>
    </row>
    <row r="38" spans="1:10" ht="25.5" hidden="1" customHeight="1">
      <c r="A38" s="91" t="s">
        <v>35</v>
      </c>
      <c r="B38" s="93" t="s">
        <v>16</v>
      </c>
      <c r="C38" s="94" t="s">
        <v>5</v>
      </c>
      <c r="D38" s="95"/>
      <c r="E38" s="95"/>
      <c r="F38" s="100" t="str">
        <f>B23</f>
        <v>Základ pro sníženou DPH</v>
      </c>
      <c r="G38" s="100" t="str">
        <f>B25</f>
        <v>Základ pro základní DPH</v>
      </c>
      <c r="H38" s="101" t="s">
        <v>17</v>
      </c>
      <c r="I38" s="101" t="s">
        <v>1</v>
      </c>
      <c r="J38" s="96" t="s">
        <v>0</v>
      </c>
    </row>
    <row r="39" spans="1:10" ht="25.5" hidden="1" customHeight="1">
      <c r="A39" s="91">
        <v>1</v>
      </c>
      <c r="B39" s="97" t="s">
        <v>42</v>
      </c>
      <c r="C39" s="301" t="s">
        <v>41</v>
      </c>
      <c r="D39" s="302"/>
      <c r="E39" s="302"/>
      <c r="F39" s="102" t="e">
        <f>Pol!S196</f>
        <v>#REF!</v>
      </c>
      <c r="G39" s="103" t="e">
        <f>Pol!T196</f>
        <v>#REF!</v>
      </c>
      <c r="H39" s="104" t="e">
        <f>(F39*SazbaDPH1/100)+(G39*SazbaDPH2/100)</f>
        <v>#REF!</v>
      </c>
      <c r="I39" s="104" t="e">
        <f>F39+G39+H39</f>
        <v>#REF!</v>
      </c>
      <c r="J39" s="98" t="e">
        <f>IF(CenaCelkemVypocet=0,"",I39/CenaCelkemVypocet*100)</f>
        <v>#REF!</v>
      </c>
    </row>
    <row r="40" spans="1:10" ht="25.5" hidden="1" customHeight="1">
      <c r="A40" s="91"/>
      <c r="B40" s="303" t="s">
        <v>43</v>
      </c>
      <c r="C40" s="304"/>
      <c r="D40" s="304"/>
      <c r="E40" s="305"/>
      <c r="F40" s="105" t="e">
        <f>SUMIF(A39:A39,"=1",F39:F39)</f>
        <v>#REF!</v>
      </c>
      <c r="G40" s="106" t="e">
        <f>SUMIF(A39:A39,"=1",G39:G39)</f>
        <v>#REF!</v>
      </c>
      <c r="H40" s="106" t="e">
        <f>SUMIF(A39:A39,"=1",H39:H39)</f>
        <v>#REF!</v>
      </c>
      <c r="I40" s="106" t="e">
        <f>SUMIF(A39:A39,"=1",I39:I39)</f>
        <v>#REF!</v>
      </c>
      <c r="J40" s="92" t="e">
        <f>SUMIF(A39:A39,"=1",J39:J39)</f>
        <v>#REF!</v>
      </c>
    </row>
    <row r="44" spans="1:10" ht="15.75">
      <c r="B44" s="114" t="s">
        <v>45</v>
      </c>
    </row>
    <row r="46" spans="1:10" ht="25.5" customHeight="1">
      <c r="A46" s="115"/>
      <c r="B46" s="119" t="s">
        <v>16</v>
      </c>
      <c r="C46" s="119" t="s">
        <v>5</v>
      </c>
      <c r="D46" s="120"/>
      <c r="E46" s="120"/>
      <c r="F46" s="123" t="s">
        <v>46</v>
      </c>
      <c r="G46" s="123"/>
      <c r="H46" s="123"/>
      <c r="I46" s="306" t="s">
        <v>28</v>
      </c>
      <c r="J46" s="306"/>
    </row>
    <row r="47" spans="1:10" ht="25.5" customHeight="1">
      <c r="A47" s="116"/>
      <c r="B47" s="124" t="s">
        <v>47</v>
      </c>
      <c r="C47" s="308" t="s">
        <v>48</v>
      </c>
      <c r="D47" s="309"/>
      <c r="E47" s="309"/>
      <c r="F47" s="126" t="s">
        <v>23</v>
      </c>
      <c r="G47" s="127"/>
      <c r="H47" s="127"/>
      <c r="I47" s="307">
        <f>Pol!G8</f>
        <v>0</v>
      </c>
      <c r="J47" s="307"/>
    </row>
    <row r="48" spans="1:10" ht="25.5" customHeight="1">
      <c r="A48" s="116"/>
      <c r="B48" s="118" t="s">
        <v>49</v>
      </c>
      <c r="C48" s="292" t="s">
        <v>50</v>
      </c>
      <c r="D48" s="293"/>
      <c r="E48" s="293"/>
      <c r="F48" s="128" t="s">
        <v>23</v>
      </c>
      <c r="G48" s="129"/>
      <c r="H48" s="129"/>
      <c r="I48" s="291">
        <f>Pol!G12</f>
        <v>0</v>
      </c>
      <c r="J48" s="291"/>
    </row>
    <row r="49" spans="1:10" ht="25.5" customHeight="1">
      <c r="A49" s="116"/>
      <c r="B49" s="118" t="s">
        <v>51</v>
      </c>
      <c r="C49" s="292" t="s">
        <v>52</v>
      </c>
      <c r="D49" s="293"/>
      <c r="E49" s="293"/>
      <c r="F49" s="128" t="s">
        <v>23</v>
      </c>
      <c r="G49" s="129"/>
      <c r="H49" s="129"/>
      <c r="I49" s="291">
        <f>Pol!G15</f>
        <v>0</v>
      </c>
      <c r="J49" s="291"/>
    </row>
    <row r="50" spans="1:10" ht="25.5" customHeight="1">
      <c r="A50" s="116"/>
      <c r="B50" s="118" t="s">
        <v>53</v>
      </c>
      <c r="C50" s="292" t="s">
        <v>54</v>
      </c>
      <c r="D50" s="293"/>
      <c r="E50" s="293"/>
      <c r="F50" s="128" t="s">
        <v>23</v>
      </c>
      <c r="G50" s="129"/>
      <c r="H50" s="129"/>
      <c r="I50" s="291">
        <f>Pol!G24</f>
        <v>0</v>
      </c>
      <c r="J50" s="291"/>
    </row>
    <row r="51" spans="1:10" ht="25.5" customHeight="1">
      <c r="A51" s="116"/>
      <c r="B51" s="118" t="s">
        <v>55</v>
      </c>
      <c r="C51" s="292" t="s">
        <v>56</v>
      </c>
      <c r="D51" s="293"/>
      <c r="E51" s="293"/>
      <c r="F51" s="128" t="s">
        <v>23</v>
      </c>
      <c r="G51" s="129"/>
      <c r="H51" s="129"/>
      <c r="I51" s="291">
        <f>Pol!G50</f>
        <v>0</v>
      </c>
      <c r="J51" s="291"/>
    </row>
    <row r="52" spans="1:10" ht="25.5" customHeight="1">
      <c r="A52" s="116"/>
      <c r="B52" s="118" t="s">
        <v>57</v>
      </c>
      <c r="C52" s="292" t="s">
        <v>58</v>
      </c>
      <c r="D52" s="293"/>
      <c r="E52" s="293"/>
      <c r="F52" s="128" t="s">
        <v>23</v>
      </c>
      <c r="G52" s="129"/>
      <c r="H52" s="129"/>
      <c r="I52" s="291">
        <f>Pol!G63</f>
        <v>0</v>
      </c>
      <c r="J52" s="291"/>
    </row>
    <row r="53" spans="1:10" ht="25.5" customHeight="1">
      <c r="A53" s="116"/>
      <c r="B53" s="118" t="s">
        <v>59</v>
      </c>
      <c r="C53" s="292" t="s">
        <v>60</v>
      </c>
      <c r="D53" s="293"/>
      <c r="E53" s="293"/>
      <c r="F53" s="128" t="s">
        <v>23</v>
      </c>
      <c r="G53" s="129"/>
      <c r="H53" s="129"/>
      <c r="I53" s="291">
        <f>Pol!G66</f>
        <v>0</v>
      </c>
      <c r="J53" s="291"/>
    </row>
    <row r="54" spans="1:10" ht="25.5" customHeight="1">
      <c r="A54" s="116"/>
      <c r="B54" s="118" t="s">
        <v>61</v>
      </c>
      <c r="C54" s="292" t="s">
        <v>62</v>
      </c>
      <c r="D54" s="293"/>
      <c r="E54" s="293"/>
      <c r="F54" s="128" t="s">
        <v>23</v>
      </c>
      <c r="G54" s="129"/>
      <c r="H54" s="129"/>
      <c r="I54" s="291">
        <f>Pol!G72</f>
        <v>0</v>
      </c>
      <c r="J54" s="291"/>
    </row>
    <row r="55" spans="1:10" ht="25.5" customHeight="1">
      <c r="A55" s="116"/>
      <c r="B55" s="118" t="s">
        <v>63</v>
      </c>
      <c r="C55" s="292" t="s">
        <v>64</v>
      </c>
      <c r="D55" s="293"/>
      <c r="E55" s="293"/>
      <c r="F55" s="128" t="s">
        <v>23</v>
      </c>
      <c r="G55" s="129"/>
      <c r="H55" s="129"/>
      <c r="I55" s="291">
        <f>Pol!G126</f>
        <v>0</v>
      </c>
      <c r="J55" s="291"/>
    </row>
    <row r="56" spans="1:10" ht="25.5" customHeight="1">
      <c r="A56" s="116"/>
      <c r="B56" s="118" t="s">
        <v>65</v>
      </c>
      <c r="C56" s="292" t="s">
        <v>66</v>
      </c>
      <c r="D56" s="293"/>
      <c r="E56" s="293"/>
      <c r="F56" s="128" t="s">
        <v>24</v>
      </c>
      <c r="G56" s="129"/>
      <c r="H56" s="129"/>
      <c r="I56" s="291">
        <f>Pol!G129</f>
        <v>0</v>
      </c>
      <c r="J56" s="291"/>
    </row>
    <row r="57" spans="1:10" ht="25.5" customHeight="1">
      <c r="A57" s="116"/>
      <c r="B57" s="118" t="s">
        <v>67</v>
      </c>
      <c r="C57" s="292" t="s">
        <v>68</v>
      </c>
      <c r="D57" s="293"/>
      <c r="E57" s="293"/>
      <c r="F57" s="128" t="s">
        <v>24</v>
      </c>
      <c r="G57" s="129"/>
      <c r="H57" s="129"/>
      <c r="I57" s="291">
        <f>Pol!G133</f>
        <v>0</v>
      </c>
      <c r="J57" s="291"/>
    </row>
    <row r="58" spans="1:10" ht="25.5" customHeight="1">
      <c r="A58" s="116"/>
      <c r="B58" s="118" t="s">
        <v>69</v>
      </c>
      <c r="C58" s="292" t="s">
        <v>70</v>
      </c>
      <c r="D58" s="293"/>
      <c r="E58" s="293"/>
      <c r="F58" s="128" t="s">
        <v>24</v>
      </c>
      <c r="G58" s="129"/>
      <c r="H58" s="129"/>
      <c r="I58" s="291">
        <f>Pol!G137</f>
        <v>0</v>
      </c>
      <c r="J58" s="291"/>
    </row>
    <row r="59" spans="1:10" ht="25.5" customHeight="1">
      <c r="A59" s="116"/>
      <c r="B59" s="118" t="s">
        <v>71</v>
      </c>
      <c r="C59" s="292" t="s">
        <v>72</v>
      </c>
      <c r="D59" s="293"/>
      <c r="E59" s="293"/>
      <c r="F59" s="128" t="s">
        <v>24</v>
      </c>
      <c r="G59" s="129"/>
      <c r="H59" s="129"/>
      <c r="I59" s="291">
        <f>Pol!G151</f>
        <v>0</v>
      </c>
      <c r="J59" s="291"/>
    </row>
    <row r="60" spans="1:10" ht="25.5" customHeight="1">
      <c r="A60" s="116"/>
      <c r="B60" s="118" t="s">
        <v>73</v>
      </c>
      <c r="C60" s="299" t="s">
        <v>74</v>
      </c>
      <c r="D60" s="300"/>
      <c r="E60" s="300"/>
      <c r="F60" s="128" t="s">
        <v>25</v>
      </c>
      <c r="G60" s="129"/>
      <c r="H60" s="129"/>
      <c r="I60" s="298">
        <f>Pol!G158</f>
        <v>0</v>
      </c>
      <c r="J60" s="298"/>
    </row>
    <row r="61" spans="1:10" ht="25.5" customHeight="1">
      <c r="A61" s="116"/>
      <c r="B61" s="118" t="s">
        <v>75</v>
      </c>
      <c r="C61" s="292" t="s">
        <v>76</v>
      </c>
      <c r="D61" s="293"/>
      <c r="E61" s="293"/>
      <c r="F61" s="128" t="s">
        <v>25</v>
      </c>
      <c r="G61" s="129"/>
      <c r="H61" s="129"/>
      <c r="I61" s="291">
        <f>Pol!G160</f>
        <v>0</v>
      </c>
      <c r="J61" s="291"/>
    </row>
    <row r="62" spans="1:10" ht="25.5" customHeight="1">
      <c r="A62" s="116"/>
      <c r="B62" s="125" t="s">
        <v>77</v>
      </c>
      <c r="C62" s="295" t="s">
        <v>26</v>
      </c>
      <c r="D62" s="296"/>
      <c r="E62" s="296"/>
      <c r="F62" s="130" t="s">
        <v>77</v>
      </c>
      <c r="G62" s="131"/>
      <c r="H62" s="131"/>
      <c r="I62" s="294">
        <f>'VN+ON'!F39</f>
        <v>0</v>
      </c>
      <c r="J62" s="294"/>
    </row>
    <row r="63" spans="1:10" ht="25.5" customHeight="1">
      <c r="A63" s="117"/>
      <c r="B63" s="121" t="s">
        <v>1</v>
      </c>
      <c r="C63" s="121"/>
      <c r="D63" s="122"/>
      <c r="E63" s="122"/>
      <c r="F63" s="132"/>
      <c r="G63" s="133"/>
      <c r="H63" s="133"/>
      <c r="I63" s="297">
        <f>SUM(I47:I62)</f>
        <v>0</v>
      </c>
      <c r="J63" s="297"/>
    </row>
    <row r="64" spans="1:10">
      <c r="F64" s="134"/>
      <c r="G64" s="90"/>
      <c r="H64" s="134"/>
      <c r="I64" s="90"/>
      <c r="J64" s="90"/>
    </row>
    <row r="65" spans="6:10">
      <c r="F65" s="134"/>
      <c r="G65" s="90"/>
      <c r="H65" s="134"/>
      <c r="I65" s="90"/>
      <c r="J65" s="90"/>
    </row>
    <row r="66" spans="6:10">
      <c r="F66" s="134"/>
      <c r="G66" s="90"/>
      <c r="H66" s="134"/>
      <c r="I66" s="90"/>
      <c r="J66" s="90"/>
    </row>
  </sheetData>
  <sheetProtection algorithmName="SHA-512" hashValue="Ikl8De8VW7HeAwcqNDBVsvbrOfEQVzUnFBQixrNBICkU8a16sNsxDFhZQksfsep39wZzEyHGQb2Ycfycz35iyg==" saltValue="SSvDVAysWuEfh7pOsFhunA==" spinCount="100000" sheet="1" objects="1" scenarios="1" formatCells="0" formatColumns="0"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72">
    <mergeCell ref="G29:I29"/>
    <mergeCell ref="G25:I25"/>
    <mergeCell ref="I16:J16"/>
    <mergeCell ref="I19:J19"/>
    <mergeCell ref="E21:F21"/>
    <mergeCell ref="G21:H21"/>
    <mergeCell ref="G28:I28"/>
    <mergeCell ref="E16:F16"/>
    <mergeCell ref="G19:H19"/>
    <mergeCell ref="G20:H20"/>
    <mergeCell ref="B1:J1"/>
    <mergeCell ref="G26:I26"/>
    <mergeCell ref="G27:I27"/>
    <mergeCell ref="G15:H15"/>
    <mergeCell ref="I15:J15"/>
    <mergeCell ref="D12:G12"/>
    <mergeCell ref="D13:G13"/>
    <mergeCell ref="E15:F15"/>
    <mergeCell ref="D11:G11"/>
    <mergeCell ref="D2:J2"/>
    <mergeCell ref="D4:J4"/>
    <mergeCell ref="D3:J3"/>
    <mergeCell ref="I48:J48"/>
    <mergeCell ref="C48:E48"/>
    <mergeCell ref="E17:F17"/>
    <mergeCell ref="G16:H16"/>
    <mergeCell ref="G17:H17"/>
    <mergeCell ref="G18:H18"/>
    <mergeCell ref="I17:J17"/>
    <mergeCell ref="I18:J18"/>
    <mergeCell ref="E18:F18"/>
    <mergeCell ref="D35:E35"/>
    <mergeCell ref="G24:I24"/>
    <mergeCell ref="G23:I23"/>
    <mergeCell ref="E19:F19"/>
    <mergeCell ref="E20:F20"/>
    <mergeCell ref="I20:J20"/>
    <mergeCell ref="I21:J21"/>
    <mergeCell ref="C39:E39"/>
    <mergeCell ref="B40:E40"/>
    <mergeCell ref="I46:J46"/>
    <mergeCell ref="I47:J47"/>
    <mergeCell ref="C47:E47"/>
    <mergeCell ref="I49:J49"/>
    <mergeCell ref="C49:E49"/>
    <mergeCell ref="I50:J50"/>
    <mergeCell ref="C50:E50"/>
    <mergeCell ref="I51:J51"/>
    <mergeCell ref="C51:E51"/>
    <mergeCell ref="I52:J52"/>
    <mergeCell ref="C52:E52"/>
    <mergeCell ref="I53:J53"/>
    <mergeCell ref="C53:E53"/>
    <mergeCell ref="I54:J54"/>
    <mergeCell ref="C54:E54"/>
    <mergeCell ref="I55:J55"/>
    <mergeCell ref="C55:E55"/>
    <mergeCell ref="I56:J56"/>
    <mergeCell ref="C56:E56"/>
    <mergeCell ref="I57:J57"/>
    <mergeCell ref="C57:E57"/>
    <mergeCell ref="I58:J58"/>
    <mergeCell ref="C58:E58"/>
    <mergeCell ref="I59:J59"/>
    <mergeCell ref="C59:E59"/>
    <mergeCell ref="I60:J60"/>
    <mergeCell ref="C60:E60"/>
    <mergeCell ref="I61:J61"/>
    <mergeCell ref="C61:E61"/>
    <mergeCell ref="I62:J62"/>
    <mergeCell ref="C62:E62"/>
    <mergeCell ref="I63:J63"/>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Stránka &amp;P z &amp;N</oddFooter>
  </headerFooter>
  <rowBreaks count="1" manualBreakCount="1">
    <brk id="36" max="9" man="1"/>
  </rowBreaks>
  <legacyDrawing r:id="rId3"/>
</worksheet>
</file>

<file path=xl/worksheets/sheet2.xml><?xml version="1.0" encoding="utf-8"?>
<worksheet xmlns="http://schemas.openxmlformats.org/spreadsheetml/2006/main" xmlns:r="http://schemas.openxmlformats.org/officeDocument/2006/relationships">
  <sheetPr codeName="List4">
    <tabColor rgb="FFFF9966"/>
  </sheetPr>
  <dimension ref="A1:G5"/>
  <sheetViews>
    <sheetView workbookViewId="0">
      <selection activeCell="A5" sqref="A5:IV5"/>
    </sheetView>
  </sheetViews>
  <sheetFormatPr defaultRowHeight="12.75"/>
  <cols>
    <col min="1" max="1" width="4.28515625" style="6" customWidth="1"/>
    <col min="2" max="2" width="14.42578125" style="6" customWidth="1"/>
    <col min="3" max="3" width="38.28515625" style="10" customWidth="1"/>
    <col min="4" max="4" width="4.5703125" style="6" customWidth="1"/>
    <col min="5" max="5" width="10.5703125" style="6" customWidth="1"/>
    <col min="6" max="6" width="9.85546875" style="6" customWidth="1"/>
    <col min="7" max="7" width="12.7109375" style="6" customWidth="1"/>
    <col min="8" max="16384" width="9.140625" style="6"/>
  </cols>
  <sheetData>
    <row r="1" spans="1:7" ht="15.75">
      <c r="A1" s="344" t="s">
        <v>6</v>
      </c>
      <c r="B1" s="344"/>
      <c r="C1" s="345"/>
      <c r="D1" s="344"/>
      <c r="E1" s="344"/>
      <c r="F1" s="344"/>
      <c r="G1" s="344"/>
    </row>
    <row r="2" spans="1:7" ht="24.95" customHeight="1">
      <c r="A2" s="78" t="s">
        <v>37</v>
      </c>
      <c r="B2" s="77"/>
      <c r="C2" s="346"/>
      <c r="D2" s="346"/>
      <c r="E2" s="346"/>
      <c r="F2" s="346"/>
      <c r="G2" s="347"/>
    </row>
    <row r="3" spans="1:7" ht="24.95" hidden="1" customHeight="1">
      <c r="A3" s="78" t="s">
        <v>7</v>
      </c>
      <c r="B3" s="77"/>
      <c r="C3" s="346"/>
      <c r="D3" s="346"/>
      <c r="E3" s="346"/>
      <c r="F3" s="346"/>
      <c r="G3" s="347"/>
    </row>
    <row r="4" spans="1:7" ht="24.95" hidden="1" customHeight="1">
      <c r="A4" s="78" t="s">
        <v>8</v>
      </c>
      <c r="B4" s="77"/>
      <c r="C4" s="346"/>
      <c r="D4" s="346"/>
      <c r="E4" s="346"/>
      <c r="F4" s="346"/>
      <c r="G4" s="347"/>
    </row>
    <row r="5" spans="1:7" hidden="1">
      <c r="B5" s="7"/>
      <c r="C5" s="8"/>
      <c r="D5" s="9"/>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CE,Tučné"RTS Stavitel +,  © RTS, a.s.&amp;R&amp;"Arial,Obyčejné"Strana &amp;P z &amp;N</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H39"/>
  <sheetViews>
    <sheetView zoomScaleNormal="100" zoomScaleSheetLayoutView="85" workbookViewId="0">
      <selection activeCell="A39" sqref="A39"/>
    </sheetView>
  </sheetViews>
  <sheetFormatPr defaultRowHeight="12.75"/>
  <cols>
    <col min="1" max="1" width="5.5703125" customWidth="1"/>
    <col min="2" max="2" width="13.28515625" customWidth="1"/>
    <col min="3" max="3" width="72" customWidth="1"/>
    <col min="5" max="5" width="9.140625" style="238"/>
    <col min="6" max="6" width="15" style="239" customWidth="1"/>
    <col min="7" max="7" width="9.140625" style="239"/>
    <col min="8" max="8" width="9.140625" style="182"/>
  </cols>
  <sheetData>
    <row r="1" spans="1:8" ht="15.75">
      <c r="A1" s="353" t="s">
        <v>6</v>
      </c>
      <c r="B1" s="353"/>
      <c r="C1" s="353"/>
      <c r="D1" s="353"/>
      <c r="E1" s="353"/>
      <c r="F1" s="353"/>
      <c r="G1" s="353"/>
      <c r="H1"/>
    </row>
    <row r="2" spans="1:8">
      <c r="A2" s="203" t="s">
        <v>79</v>
      </c>
      <c r="B2" s="204"/>
      <c r="C2" s="354" t="s">
        <v>284</v>
      </c>
      <c r="D2" s="355"/>
      <c r="E2" s="355"/>
      <c r="F2" s="355"/>
      <c r="G2" s="356"/>
      <c r="H2"/>
    </row>
    <row r="3" spans="1:8">
      <c r="A3" s="203" t="s">
        <v>7</v>
      </c>
      <c r="B3" s="204"/>
      <c r="C3" s="354" t="s">
        <v>285</v>
      </c>
      <c r="D3" s="355"/>
      <c r="E3" s="355"/>
      <c r="F3" s="355"/>
      <c r="G3" s="356"/>
      <c r="H3"/>
    </row>
    <row r="4" spans="1:8">
      <c r="A4" s="203" t="s">
        <v>8</v>
      </c>
      <c r="B4" s="204"/>
      <c r="C4" s="354" t="s">
        <v>293</v>
      </c>
      <c r="D4" s="355"/>
      <c r="E4" s="355"/>
      <c r="F4" s="355"/>
      <c r="G4" s="356"/>
      <c r="H4"/>
    </row>
    <row r="5" spans="1:8" ht="13.5" thickBot="1">
      <c r="A5" s="157"/>
      <c r="B5" s="158"/>
      <c r="C5" s="158"/>
      <c r="D5" s="182"/>
      <c r="E5" s="160"/>
      <c r="F5"/>
      <c r="G5"/>
      <c r="H5"/>
    </row>
    <row r="6" spans="1:8" ht="26.25" thickBot="1">
      <c r="A6" s="205" t="s">
        <v>86</v>
      </c>
      <c r="B6" s="206" t="s">
        <v>87</v>
      </c>
      <c r="C6" s="207" t="s">
        <v>88</v>
      </c>
      <c r="D6" s="208" t="s">
        <v>89</v>
      </c>
      <c r="E6" s="209" t="s">
        <v>90</v>
      </c>
      <c r="F6" s="210" t="s">
        <v>91</v>
      </c>
      <c r="G6" s="211" t="s">
        <v>294</v>
      </c>
      <c r="H6" s="212" t="s">
        <v>92</v>
      </c>
    </row>
    <row r="7" spans="1:8">
      <c r="A7" s="213"/>
      <c r="B7" s="214" t="s">
        <v>295</v>
      </c>
      <c r="C7" s="357" t="s">
        <v>296</v>
      </c>
      <c r="D7" s="358"/>
      <c r="E7" s="359"/>
      <c r="F7" s="360"/>
      <c r="G7" s="360"/>
      <c r="H7" s="215"/>
    </row>
    <row r="8" spans="1:8">
      <c r="A8" s="216" t="s">
        <v>93</v>
      </c>
      <c r="B8" s="217" t="s">
        <v>77</v>
      </c>
      <c r="C8" s="218" t="s">
        <v>26</v>
      </c>
      <c r="D8" s="219"/>
      <c r="E8" s="220"/>
      <c r="F8" s="221">
        <f>SUM(G9:G17)</f>
        <v>0</v>
      </c>
      <c r="G8" s="222"/>
      <c r="H8" s="223"/>
    </row>
    <row r="9" spans="1:8">
      <c r="A9" s="224">
        <v>1</v>
      </c>
      <c r="B9" s="225" t="s">
        <v>297</v>
      </c>
      <c r="C9" s="168" t="s">
        <v>298</v>
      </c>
      <c r="D9" s="226" t="s">
        <v>299</v>
      </c>
      <c r="E9" s="202">
        <v>1</v>
      </c>
      <c r="F9" s="227"/>
      <c r="G9" s="202">
        <f>ROUND(E9*F9,2)</f>
        <v>0</v>
      </c>
      <c r="H9" s="228" t="s">
        <v>292</v>
      </c>
    </row>
    <row r="10" spans="1:8">
      <c r="A10" s="224">
        <v>2</v>
      </c>
      <c r="B10" s="225" t="s">
        <v>300</v>
      </c>
      <c r="C10" s="168" t="s">
        <v>301</v>
      </c>
      <c r="D10" s="226" t="s">
        <v>299</v>
      </c>
      <c r="E10" s="202">
        <v>1</v>
      </c>
      <c r="F10" s="227"/>
      <c r="G10" s="202">
        <f>ROUND(E10*F10,2)</f>
        <v>0</v>
      </c>
      <c r="H10" s="228" t="s">
        <v>292</v>
      </c>
    </row>
    <row r="11" spans="1:8" ht="36" customHeight="1">
      <c r="A11" s="224"/>
      <c r="B11" s="225"/>
      <c r="C11" s="348" t="s">
        <v>302</v>
      </c>
      <c r="D11" s="349"/>
      <c r="E11" s="350"/>
      <c r="F11" s="351"/>
      <c r="G11" s="352"/>
      <c r="H11" s="228"/>
    </row>
    <row r="12" spans="1:8">
      <c r="A12" s="224">
        <v>3</v>
      </c>
      <c r="B12" s="225" t="s">
        <v>303</v>
      </c>
      <c r="C12" s="168" t="s">
        <v>304</v>
      </c>
      <c r="D12" s="226" t="s">
        <v>299</v>
      </c>
      <c r="E12" s="202">
        <v>1</v>
      </c>
      <c r="F12" s="227"/>
      <c r="G12" s="202">
        <f>ROUND(E12*F12,2)</f>
        <v>0</v>
      </c>
      <c r="H12" s="228" t="s">
        <v>292</v>
      </c>
    </row>
    <row r="13" spans="1:8" ht="38.25" customHeight="1">
      <c r="A13" s="224"/>
      <c r="B13" s="225"/>
      <c r="C13" s="348" t="s">
        <v>305</v>
      </c>
      <c r="D13" s="349"/>
      <c r="E13" s="350"/>
      <c r="F13" s="351"/>
      <c r="G13" s="352"/>
      <c r="H13" s="228"/>
    </row>
    <row r="14" spans="1:8">
      <c r="A14" s="224">
        <v>4</v>
      </c>
      <c r="B14" s="225" t="s">
        <v>306</v>
      </c>
      <c r="C14" s="168" t="s">
        <v>307</v>
      </c>
      <c r="D14" s="226" t="s">
        <v>299</v>
      </c>
      <c r="E14" s="202">
        <v>1</v>
      </c>
      <c r="F14" s="227"/>
      <c r="G14" s="202">
        <f>ROUND(E14*F14,2)</f>
        <v>0</v>
      </c>
      <c r="H14" s="228" t="s">
        <v>292</v>
      </c>
    </row>
    <row r="15" spans="1:8" ht="24.75" customHeight="1">
      <c r="A15" s="224"/>
      <c r="B15" s="225"/>
      <c r="C15" s="348" t="s">
        <v>308</v>
      </c>
      <c r="D15" s="349"/>
      <c r="E15" s="350"/>
      <c r="F15" s="351"/>
      <c r="G15" s="352"/>
      <c r="H15" s="228"/>
    </row>
    <row r="16" spans="1:8">
      <c r="A16" s="224">
        <v>5</v>
      </c>
      <c r="B16" s="225" t="s">
        <v>309</v>
      </c>
      <c r="C16" s="168" t="s">
        <v>310</v>
      </c>
      <c r="D16" s="226" t="s">
        <v>299</v>
      </c>
      <c r="E16" s="202">
        <v>1</v>
      </c>
      <c r="F16" s="227"/>
      <c r="G16" s="202">
        <f>ROUND(E16*F16,2)</f>
        <v>0</v>
      </c>
      <c r="H16" s="228" t="s">
        <v>292</v>
      </c>
    </row>
    <row r="17" spans="1:8" ht="15.75" customHeight="1">
      <c r="A17" s="224"/>
      <c r="B17" s="225"/>
      <c r="C17" s="348" t="s">
        <v>311</v>
      </c>
      <c r="D17" s="349"/>
      <c r="E17" s="350"/>
      <c r="F17" s="351"/>
      <c r="G17" s="352"/>
      <c r="H17" s="228"/>
    </row>
    <row r="18" spans="1:8">
      <c r="A18" s="216" t="s">
        <v>93</v>
      </c>
      <c r="B18" s="217" t="s">
        <v>78</v>
      </c>
      <c r="C18" s="218" t="s">
        <v>27</v>
      </c>
      <c r="D18" s="219"/>
      <c r="E18" s="220"/>
      <c r="F18" s="229">
        <f>SUM(G19:G37)</f>
        <v>0</v>
      </c>
      <c r="G18" s="230"/>
      <c r="H18" s="223"/>
    </row>
    <row r="19" spans="1:8">
      <c r="A19" s="224">
        <v>6</v>
      </c>
      <c r="B19" s="225" t="s">
        <v>312</v>
      </c>
      <c r="C19" s="168" t="s">
        <v>313</v>
      </c>
      <c r="D19" s="226" t="s">
        <v>299</v>
      </c>
      <c r="E19" s="202">
        <v>1</v>
      </c>
      <c r="F19" s="227"/>
      <c r="G19" s="202">
        <f>ROUND(E19*F19,2)</f>
        <v>0</v>
      </c>
      <c r="H19" s="228" t="s">
        <v>292</v>
      </c>
    </row>
    <row r="20" spans="1:8" ht="17.25" customHeight="1">
      <c r="A20" s="224"/>
      <c r="B20" s="225"/>
      <c r="C20" s="348" t="s">
        <v>314</v>
      </c>
      <c r="D20" s="349"/>
      <c r="E20" s="350"/>
      <c r="F20" s="351"/>
      <c r="G20" s="352"/>
      <c r="H20" s="228"/>
    </row>
    <row r="21" spans="1:8">
      <c r="A21" s="224">
        <v>7</v>
      </c>
      <c r="B21" s="225" t="s">
        <v>315</v>
      </c>
      <c r="C21" s="168" t="s">
        <v>316</v>
      </c>
      <c r="D21" s="226" t="s">
        <v>299</v>
      </c>
      <c r="E21" s="202">
        <v>1</v>
      </c>
      <c r="F21" s="227"/>
      <c r="G21" s="202">
        <f>ROUND(E21*F21,2)</f>
        <v>0</v>
      </c>
      <c r="H21" s="228" t="s">
        <v>292</v>
      </c>
    </row>
    <row r="22" spans="1:8" ht="27" customHeight="1">
      <c r="A22" s="224"/>
      <c r="B22" s="225"/>
      <c r="C22" s="348" t="s">
        <v>317</v>
      </c>
      <c r="D22" s="349"/>
      <c r="E22" s="350"/>
      <c r="F22" s="351"/>
      <c r="G22" s="352"/>
      <c r="H22" s="228"/>
    </row>
    <row r="23" spans="1:8" ht="22.5">
      <c r="A23" s="224">
        <v>8</v>
      </c>
      <c r="B23" s="225">
        <v>1</v>
      </c>
      <c r="C23" s="168" t="s">
        <v>318</v>
      </c>
      <c r="D23" s="226" t="s">
        <v>299</v>
      </c>
      <c r="E23" s="202">
        <v>1</v>
      </c>
      <c r="F23" s="227"/>
      <c r="G23" s="202">
        <f>ROUND(E23*F23,2)</f>
        <v>0</v>
      </c>
      <c r="H23" s="228" t="s">
        <v>319</v>
      </c>
    </row>
    <row r="24" spans="1:8">
      <c r="A24" s="224">
        <v>9</v>
      </c>
      <c r="B24" s="225" t="s">
        <v>320</v>
      </c>
      <c r="C24" s="168" t="s">
        <v>321</v>
      </c>
      <c r="D24" s="226" t="s">
        <v>299</v>
      </c>
      <c r="E24" s="202">
        <v>1</v>
      </c>
      <c r="F24" s="227"/>
      <c r="G24" s="202">
        <f>ROUND(E24*F24,2)</f>
        <v>0</v>
      </c>
      <c r="H24" s="228" t="s">
        <v>292</v>
      </c>
    </row>
    <row r="25" spans="1:8" ht="38.25" customHeight="1">
      <c r="A25" s="224"/>
      <c r="B25" s="225"/>
      <c r="C25" s="348" t="s">
        <v>322</v>
      </c>
      <c r="D25" s="349"/>
      <c r="E25" s="350"/>
      <c r="F25" s="351"/>
      <c r="G25" s="352"/>
      <c r="H25" s="228"/>
    </row>
    <row r="26" spans="1:8">
      <c r="A26" s="224">
        <v>10</v>
      </c>
      <c r="B26" s="225">
        <v>2</v>
      </c>
      <c r="C26" s="168" t="s">
        <v>323</v>
      </c>
      <c r="D26" s="226" t="s">
        <v>97</v>
      </c>
      <c r="E26" s="202">
        <v>4</v>
      </c>
      <c r="F26" s="227"/>
      <c r="G26" s="202">
        <f t="shared" ref="G26:G37" si="0">ROUND(E26*F26,2)</f>
        <v>0</v>
      </c>
      <c r="H26" s="228" t="s">
        <v>319</v>
      </c>
    </row>
    <row r="27" spans="1:8">
      <c r="A27" s="224">
        <v>11</v>
      </c>
      <c r="B27" s="225">
        <v>3</v>
      </c>
      <c r="C27" s="168" t="s">
        <v>324</v>
      </c>
      <c r="D27" s="226" t="s">
        <v>299</v>
      </c>
      <c r="E27" s="202">
        <v>1</v>
      </c>
      <c r="F27" s="227"/>
      <c r="G27" s="202">
        <f t="shared" si="0"/>
        <v>0</v>
      </c>
      <c r="H27" s="228" t="s">
        <v>319</v>
      </c>
    </row>
    <row r="28" spans="1:8" ht="56.25">
      <c r="A28" s="224">
        <v>12</v>
      </c>
      <c r="B28" s="225">
        <v>4</v>
      </c>
      <c r="C28" s="168" t="s">
        <v>788</v>
      </c>
      <c r="D28" s="226" t="s">
        <v>97</v>
      </c>
      <c r="E28" s="202">
        <v>36</v>
      </c>
      <c r="F28" s="227"/>
      <c r="G28" s="202">
        <f t="shared" si="0"/>
        <v>0</v>
      </c>
      <c r="H28" s="228" t="s">
        <v>319</v>
      </c>
    </row>
    <row r="29" spans="1:8">
      <c r="A29" s="224">
        <v>13</v>
      </c>
      <c r="B29" s="225">
        <v>5</v>
      </c>
      <c r="C29" s="168" t="s">
        <v>325</v>
      </c>
      <c r="D29" s="226" t="s">
        <v>299</v>
      </c>
      <c r="E29" s="202">
        <v>1</v>
      </c>
      <c r="F29" s="227"/>
      <c r="G29" s="202">
        <f t="shared" si="0"/>
        <v>0</v>
      </c>
      <c r="H29" s="228" t="s">
        <v>319</v>
      </c>
    </row>
    <row r="30" spans="1:8">
      <c r="A30" s="224">
        <v>14</v>
      </c>
      <c r="B30" s="225">
        <v>6</v>
      </c>
      <c r="C30" s="168" t="s">
        <v>326</v>
      </c>
      <c r="D30" s="226" t="s">
        <v>299</v>
      </c>
      <c r="E30" s="202">
        <v>1</v>
      </c>
      <c r="F30" s="227"/>
      <c r="G30" s="202">
        <f t="shared" si="0"/>
        <v>0</v>
      </c>
      <c r="H30" s="228" t="s">
        <v>319</v>
      </c>
    </row>
    <row r="31" spans="1:8" ht="22.5">
      <c r="A31" s="224">
        <v>15</v>
      </c>
      <c r="B31" s="225">
        <v>7</v>
      </c>
      <c r="C31" s="168" t="s">
        <v>327</v>
      </c>
      <c r="D31" s="226" t="s">
        <v>299</v>
      </c>
      <c r="E31" s="202">
        <v>1</v>
      </c>
      <c r="F31" s="227"/>
      <c r="G31" s="202">
        <f t="shared" si="0"/>
        <v>0</v>
      </c>
      <c r="H31" s="228" t="s">
        <v>319</v>
      </c>
    </row>
    <row r="32" spans="1:8">
      <c r="A32" s="224">
        <v>16</v>
      </c>
      <c r="B32" s="225">
        <v>8</v>
      </c>
      <c r="C32" s="168" t="s">
        <v>328</v>
      </c>
      <c r="D32" s="226" t="s">
        <v>299</v>
      </c>
      <c r="E32" s="202">
        <v>1</v>
      </c>
      <c r="F32" s="227"/>
      <c r="G32" s="202">
        <f t="shared" si="0"/>
        <v>0</v>
      </c>
      <c r="H32" s="228" t="s">
        <v>319</v>
      </c>
    </row>
    <row r="33" spans="1:8" ht="22.5">
      <c r="A33" s="224">
        <v>17</v>
      </c>
      <c r="B33" s="225">
        <v>9</v>
      </c>
      <c r="C33" s="168" t="s">
        <v>329</v>
      </c>
      <c r="D33" s="226" t="s">
        <v>299</v>
      </c>
      <c r="E33" s="202">
        <v>1</v>
      </c>
      <c r="F33" s="227"/>
      <c r="G33" s="202">
        <f t="shared" si="0"/>
        <v>0</v>
      </c>
      <c r="H33" s="228" t="s">
        <v>319</v>
      </c>
    </row>
    <row r="34" spans="1:8" ht="33.75">
      <c r="A34" s="224">
        <v>18</v>
      </c>
      <c r="B34" s="225">
        <v>10</v>
      </c>
      <c r="C34" s="168" t="s">
        <v>330</v>
      </c>
      <c r="D34" s="226" t="s">
        <v>97</v>
      </c>
      <c r="E34" s="202">
        <v>4</v>
      </c>
      <c r="F34" s="227"/>
      <c r="G34" s="202">
        <f t="shared" si="0"/>
        <v>0</v>
      </c>
      <c r="H34" s="228" t="s">
        <v>319</v>
      </c>
    </row>
    <row r="35" spans="1:8">
      <c r="A35" s="224">
        <v>19</v>
      </c>
      <c r="B35" s="225">
        <v>11</v>
      </c>
      <c r="C35" s="168" t="s">
        <v>331</v>
      </c>
      <c r="D35" s="226" t="s">
        <v>299</v>
      </c>
      <c r="E35" s="202">
        <v>1</v>
      </c>
      <c r="F35" s="227"/>
      <c r="G35" s="202">
        <f t="shared" si="0"/>
        <v>0</v>
      </c>
      <c r="H35" s="228" t="s">
        <v>319</v>
      </c>
    </row>
    <row r="36" spans="1:8">
      <c r="A36" s="224">
        <v>20</v>
      </c>
      <c r="B36" s="225">
        <v>12</v>
      </c>
      <c r="C36" s="168" t="s">
        <v>332</v>
      </c>
      <c r="D36" s="226" t="s">
        <v>299</v>
      </c>
      <c r="E36" s="202">
        <v>1</v>
      </c>
      <c r="F36" s="227"/>
      <c r="G36" s="202">
        <f t="shared" si="0"/>
        <v>0</v>
      </c>
      <c r="H36" s="228" t="s">
        <v>319</v>
      </c>
    </row>
    <row r="37" spans="1:8" ht="34.5" thickBot="1">
      <c r="A37" s="231">
        <v>21</v>
      </c>
      <c r="B37" s="232">
        <v>13</v>
      </c>
      <c r="C37" s="233" t="s">
        <v>333</v>
      </c>
      <c r="D37" s="234" t="s">
        <v>97</v>
      </c>
      <c r="E37" s="235">
        <v>3</v>
      </c>
      <c r="F37" s="236"/>
      <c r="G37" s="235">
        <f t="shared" si="0"/>
        <v>0</v>
      </c>
      <c r="H37" s="237" t="s">
        <v>319</v>
      </c>
    </row>
    <row r="38" spans="1:8" ht="13.5" thickBot="1"/>
    <row r="39" spans="1:8" ht="15.75" thickBot="1">
      <c r="C39" s="240" t="s">
        <v>334</v>
      </c>
      <c r="D39" s="241"/>
      <c r="E39" s="242"/>
      <c r="F39" s="243">
        <f>F18+F8</f>
        <v>0</v>
      </c>
    </row>
  </sheetData>
  <sheetProtection algorithmName="SHA-512" hashValue="9ZMWHgwhj1MDhw/Ym4IlIHwyysl0uC1uczWDGM1Pn5A1zJdKT+QsbYw15KBcbFFbIQWsjEomZJHAYMv+hyj7vQ==" saltValue="lLTllJBVehVJiHafrkVRKA==" spinCount="100000" sheet="1" objects="1" scenarios="1"/>
  <mergeCells count="12">
    <mergeCell ref="C25:G25"/>
    <mergeCell ref="A1:G1"/>
    <mergeCell ref="C2:G2"/>
    <mergeCell ref="C3:G3"/>
    <mergeCell ref="C4:G4"/>
    <mergeCell ref="C7:G7"/>
    <mergeCell ref="C11:G11"/>
    <mergeCell ref="C13:G13"/>
    <mergeCell ref="C15:G15"/>
    <mergeCell ref="C17:G17"/>
    <mergeCell ref="C20:G20"/>
    <mergeCell ref="C22:G22"/>
  </mergeCells>
  <pageMargins left="0.70866141732283472" right="0.70866141732283472" top="0.43307086614173229" bottom="0.47244094488188981" header="0.31496062992125984" footer="0.27559055118110237"/>
  <pageSetup paperSize="9" scale="93" fitToHeight="0" orientation="landscape" r:id="rId1"/>
  <headerFooter>
    <oddFooter>Stránka &amp;P z &amp;N</oddFooter>
  </headerFooter>
</worksheet>
</file>

<file path=xl/worksheets/sheet4.xml><?xml version="1.0" encoding="utf-8"?>
<worksheet xmlns="http://schemas.openxmlformats.org/spreadsheetml/2006/main" xmlns:r="http://schemas.openxmlformats.org/officeDocument/2006/relationships">
  <sheetPr>
    <outlinePr summaryBelow="0"/>
  </sheetPr>
  <dimension ref="A1:AX196"/>
  <sheetViews>
    <sheetView zoomScaleNormal="100" zoomScaleSheetLayoutView="85" workbookViewId="0">
      <selection sqref="A1:G1"/>
    </sheetView>
  </sheetViews>
  <sheetFormatPr defaultRowHeight="12.75" outlineLevelRow="1"/>
  <cols>
    <col min="1" max="1" width="4.28515625" style="157" customWidth="1"/>
    <col min="2" max="2" width="14.42578125" style="158" customWidth="1"/>
    <col min="3" max="3" width="50.7109375" style="158" customWidth="1"/>
    <col min="4" max="4" width="4.5703125" style="182" customWidth="1"/>
    <col min="5" max="5" width="10.5703125" style="160" customWidth="1"/>
    <col min="6" max="6" width="9.85546875" customWidth="1"/>
    <col min="7" max="7" width="12.7109375" customWidth="1"/>
    <col min="8" max="11" width="9.140625" customWidth="1"/>
    <col min="19" max="29" width="0" hidden="1" customWidth="1"/>
  </cols>
  <sheetData>
    <row r="1" spans="1:50" ht="15.75" customHeight="1">
      <c r="A1" s="353" t="s">
        <v>6</v>
      </c>
      <c r="B1" s="353"/>
      <c r="C1" s="353"/>
      <c r="D1" s="353"/>
      <c r="E1" s="353"/>
      <c r="F1" s="353"/>
      <c r="G1" s="353"/>
      <c r="U1" t="s">
        <v>80</v>
      </c>
    </row>
    <row r="2" spans="1:50" ht="24.95" customHeight="1">
      <c r="A2" s="187" t="s">
        <v>79</v>
      </c>
      <c r="B2" s="188"/>
      <c r="C2" s="364" t="s">
        <v>284</v>
      </c>
      <c r="D2" s="365"/>
      <c r="E2" s="365"/>
      <c r="F2" s="365"/>
      <c r="G2" s="366"/>
      <c r="U2" t="s">
        <v>81</v>
      </c>
    </row>
    <row r="3" spans="1:50" ht="24.95" customHeight="1">
      <c r="A3" s="189" t="s">
        <v>7</v>
      </c>
      <c r="B3" s="190"/>
      <c r="C3" s="361" t="s">
        <v>285</v>
      </c>
      <c r="D3" s="362"/>
      <c r="E3" s="362"/>
      <c r="F3" s="362"/>
      <c r="G3" s="363"/>
      <c r="U3" t="s">
        <v>82</v>
      </c>
    </row>
    <row r="4" spans="1:50" ht="24.95" customHeight="1">
      <c r="A4" s="189" t="s">
        <v>8</v>
      </c>
      <c r="B4" s="190"/>
      <c r="C4" s="361" t="s">
        <v>290</v>
      </c>
      <c r="D4" s="362"/>
      <c r="E4" s="362"/>
      <c r="F4" s="362"/>
      <c r="G4" s="363"/>
      <c r="U4" t="s">
        <v>83</v>
      </c>
    </row>
    <row r="5" spans="1:50">
      <c r="A5" s="191" t="s">
        <v>84</v>
      </c>
      <c r="B5" s="192"/>
      <c r="C5" s="192"/>
      <c r="D5" s="155"/>
      <c r="E5" s="156"/>
      <c r="F5" s="137"/>
      <c r="G5" s="138"/>
      <c r="U5" t="s">
        <v>85</v>
      </c>
    </row>
    <row r="7" spans="1:50" ht="25.5">
      <c r="A7" s="184" t="s">
        <v>86</v>
      </c>
      <c r="B7" s="185" t="s">
        <v>87</v>
      </c>
      <c r="C7" s="185" t="s">
        <v>88</v>
      </c>
      <c r="D7" s="177" t="s">
        <v>89</v>
      </c>
      <c r="E7" s="173" t="s">
        <v>90</v>
      </c>
      <c r="F7" s="139" t="s">
        <v>91</v>
      </c>
      <c r="G7" s="148" t="s">
        <v>28</v>
      </c>
      <c r="H7" s="183" t="s">
        <v>92</v>
      </c>
      <c r="I7" s="177" t="s">
        <v>281</v>
      </c>
      <c r="J7" s="183" t="s">
        <v>282</v>
      </c>
      <c r="K7" s="177" t="s">
        <v>283</v>
      </c>
    </row>
    <row r="8" spans="1:50">
      <c r="A8" s="149" t="s">
        <v>93</v>
      </c>
      <c r="B8" s="150" t="s">
        <v>47</v>
      </c>
      <c r="C8" s="151" t="s">
        <v>48</v>
      </c>
      <c r="D8" s="186"/>
      <c r="E8" s="152"/>
      <c r="F8" s="152"/>
      <c r="G8" s="152">
        <f>SUMIF(U9:U11,"&lt;&gt;NOR",G9:G11)</f>
        <v>0</v>
      </c>
      <c r="H8" s="141"/>
      <c r="I8" s="149"/>
      <c r="J8" s="149"/>
      <c r="K8" s="141"/>
      <c r="U8" t="s">
        <v>94</v>
      </c>
    </row>
    <row r="9" spans="1:50" ht="22.5" outlineLevel="1">
      <c r="A9" s="163">
        <v>1</v>
      </c>
      <c r="B9" s="165" t="s">
        <v>95</v>
      </c>
      <c r="C9" s="168" t="s">
        <v>96</v>
      </c>
      <c r="D9" s="178" t="s">
        <v>97</v>
      </c>
      <c r="E9" s="161">
        <v>20</v>
      </c>
      <c r="F9" s="256"/>
      <c r="G9" s="146">
        <f>ROUND(E9*F9,2)</f>
        <v>0</v>
      </c>
      <c r="H9" s="201" t="s">
        <v>291</v>
      </c>
      <c r="I9" s="202">
        <f t="shared" ref="I9:I11" si="0">G9</f>
        <v>0</v>
      </c>
      <c r="J9" s="143"/>
      <c r="K9" s="142"/>
      <c r="L9" s="140"/>
      <c r="M9" s="140"/>
      <c r="N9" s="140"/>
      <c r="O9" s="140"/>
      <c r="P9" s="140"/>
      <c r="Q9" s="140"/>
      <c r="R9" s="140"/>
      <c r="S9" s="140"/>
      <c r="T9" s="140"/>
      <c r="U9" s="140" t="s">
        <v>98</v>
      </c>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row>
    <row r="10" spans="1:50" outlineLevel="1">
      <c r="A10" s="163">
        <v>2</v>
      </c>
      <c r="B10" s="165" t="s">
        <v>99</v>
      </c>
      <c r="C10" s="168" t="s">
        <v>100</v>
      </c>
      <c r="D10" s="178" t="s">
        <v>101</v>
      </c>
      <c r="E10" s="161">
        <v>1</v>
      </c>
      <c r="F10" s="256"/>
      <c r="G10" s="146">
        <f>ROUND(E10*F10,2)</f>
        <v>0</v>
      </c>
      <c r="H10" s="201" t="s">
        <v>291</v>
      </c>
      <c r="I10" s="202">
        <f t="shared" si="0"/>
        <v>0</v>
      </c>
      <c r="J10" s="143"/>
      <c r="K10" s="142"/>
      <c r="L10" s="140"/>
      <c r="M10" s="140"/>
      <c r="N10" s="140"/>
      <c r="O10" s="140"/>
      <c r="P10" s="140"/>
      <c r="Q10" s="140"/>
      <c r="R10" s="140"/>
      <c r="S10" s="140"/>
      <c r="T10" s="140"/>
      <c r="U10" s="140" t="s">
        <v>98</v>
      </c>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row>
    <row r="11" spans="1:50" outlineLevel="1">
      <c r="A11" s="163">
        <v>3</v>
      </c>
      <c r="B11" s="165" t="s">
        <v>102</v>
      </c>
      <c r="C11" s="168" t="s">
        <v>103</v>
      </c>
      <c r="D11" s="178" t="s">
        <v>101</v>
      </c>
      <c r="E11" s="161">
        <v>1</v>
      </c>
      <c r="F11" s="256"/>
      <c r="G11" s="146">
        <f>ROUND(E11*F11,2)</f>
        <v>0</v>
      </c>
      <c r="H11" s="201" t="s">
        <v>291</v>
      </c>
      <c r="I11" s="202">
        <f t="shared" si="0"/>
        <v>0</v>
      </c>
      <c r="J11" s="143"/>
      <c r="K11" s="142"/>
      <c r="L11" s="140"/>
      <c r="M11" s="140"/>
      <c r="N11" s="140"/>
      <c r="O11" s="140"/>
      <c r="P11" s="140"/>
      <c r="Q11" s="140"/>
      <c r="R11" s="140"/>
      <c r="S11" s="140"/>
      <c r="T11" s="140"/>
      <c r="U11" s="140" t="s">
        <v>98</v>
      </c>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row>
    <row r="12" spans="1:50">
      <c r="A12" s="164" t="s">
        <v>93</v>
      </c>
      <c r="B12" s="166" t="s">
        <v>49</v>
      </c>
      <c r="C12" s="170" t="s">
        <v>50</v>
      </c>
      <c r="D12" s="180"/>
      <c r="E12" s="162"/>
      <c r="F12" s="257"/>
      <c r="G12" s="147">
        <f>SUMIF(U13:U14,"&lt;&gt;NOR",G13:G14)</f>
        <v>0</v>
      </c>
      <c r="H12" s="144"/>
      <c r="I12" s="145"/>
      <c r="J12" s="145"/>
      <c r="K12" s="144"/>
      <c r="U12" t="s">
        <v>94</v>
      </c>
    </row>
    <row r="13" spans="1:50" ht="22.5" outlineLevel="1">
      <c r="A13" s="163">
        <v>4</v>
      </c>
      <c r="B13" s="165" t="s">
        <v>104</v>
      </c>
      <c r="C13" s="168" t="s">
        <v>105</v>
      </c>
      <c r="D13" s="178" t="s">
        <v>106</v>
      </c>
      <c r="E13" s="161">
        <v>8.4954000000000001</v>
      </c>
      <c r="F13" s="256"/>
      <c r="G13" s="146">
        <f>ROUND(E13*F13,2)</f>
        <v>0</v>
      </c>
      <c r="H13" s="201" t="s">
        <v>291</v>
      </c>
      <c r="I13" s="202">
        <f t="shared" ref="I13" si="1">G13</f>
        <v>0</v>
      </c>
      <c r="J13" s="143"/>
      <c r="K13" s="142"/>
      <c r="L13" s="140"/>
      <c r="M13" s="140"/>
      <c r="N13" s="140"/>
      <c r="O13" s="140"/>
      <c r="P13" s="140"/>
      <c r="Q13" s="140"/>
      <c r="R13" s="140"/>
      <c r="S13" s="140"/>
      <c r="T13" s="140"/>
      <c r="U13" s="140" t="s">
        <v>98</v>
      </c>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row>
    <row r="14" spans="1:50" outlineLevel="1">
      <c r="A14" s="163"/>
      <c r="B14" s="165"/>
      <c r="C14" s="169" t="s">
        <v>107</v>
      </c>
      <c r="D14" s="179"/>
      <c r="E14" s="174">
        <v>8.4954000000000001</v>
      </c>
      <c r="F14" s="256"/>
      <c r="G14" s="146"/>
      <c r="H14" s="142"/>
      <c r="I14" s="143"/>
      <c r="J14" s="143"/>
      <c r="K14" s="142"/>
      <c r="L14" s="140"/>
      <c r="M14" s="140"/>
      <c r="N14" s="140"/>
      <c r="O14" s="140"/>
      <c r="P14" s="140"/>
      <c r="Q14" s="140"/>
      <c r="R14" s="140"/>
      <c r="S14" s="140"/>
      <c r="T14" s="140"/>
      <c r="U14" s="140" t="s">
        <v>108</v>
      </c>
      <c r="V14" s="140">
        <v>0</v>
      </c>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row>
    <row r="15" spans="1:50">
      <c r="A15" s="164" t="s">
        <v>93</v>
      </c>
      <c r="B15" s="166" t="s">
        <v>51</v>
      </c>
      <c r="C15" s="170" t="s">
        <v>52</v>
      </c>
      <c r="D15" s="180"/>
      <c r="E15" s="162"/>
      <c r="F15" s="257"/>
      <c r="G15" s="147">
        <f>SUMIF(U16:U23,"&lt;&gt;NOR",G16:G23)</f>
        <v>0</v>
      </c>
      <c r="H15" s="144"/>
      <c r="I15" s="145"/>
      <c r="J15" s="145"/>
      <c r="K15" s="144"/>
      <c r="U15" t="s">
        <v>94</v>
      </c>
    </row>
    <row r="16" spans="1:50" ht="22.5" outlineLevel="1">
      <c r="A16" s="163">
        <v>5</v>
      </c>
      <c r="B16" s="165" t="s">
        <v>109</v>
      </c>
      <c r="C16" s="168" t="s">
        <v>110</v>
      </c>
      <c r="D16" s="178" t="s">
        <v>106</v>
      </c>
      <c r="E16" s="161">
        <v>50.116000000000007</v>
      </c>
      <c r="F16" s="256"/>
      <c r="G16" s="146">
        <f>ROUND(E16*F16,2)</f>
        <v>0</v>
      </c>
      <c r="H16" s="201" t="s">
        <v>292</v>
      </c>
      <c r="I16" s="202">
        <f t="shared" ref="I16" si="2">G16</f>
        <v>0</v>
      </c>
      <c r="J16" s="143"/>
      <c r="K16" s="142"/>
      <c r="L16" s="140"/>
      <c r="M16" s="140"/>
      <c r="N16" s="140"/>
      <c r="O16" s="140"/>
      <c r="P16" s="140"/>
      <c r="Q16" s="140"/>
      <c r="R16" s="140"/>
      <c r="S16" s="140"/>
      <c r="T16" s="140"/>
      <c r="U16" s="140" t="s">
        <v>98</v>
      </c>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row>
    <row r="17" spans="1:50" outlineLevel="1">
      <c r="A17" s="163"/>
      <c r="B17" s="165"/>
      <c r="C17" s="169" t="s">
        <v>111</v>
      </c>
      <c r="D17" s="179"/>
      <c r="E17" s="174"/>
      <c r="F17" s="256"/>
      <c r="G17" s="146"/>
      <c r="H17" s="142"/>
      <c r="I17" s="143"/>
      <c r="J17" s="143"/>
      <c r="K17" s="142"/>
      <c r="L17" s="140"/>
      <c r="M17" s="140"/>
      <c r="N17" s="140"/>
      <c r="O17" s="140"/>
      <c r="P17" s="140"/>
      <c r="Q17" s="140"/>
      <c r="R17" s="140"/>
      <c r="S17" s="140"/>
      <c r="T17" s="140"/>
      <c r="U17" s="140" t="s">
        <v>108</v>
      </c>
      <c r="V17" s="140">
        <v>0</v>
      </c>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row>
    <row r="18" spans="1:50" outlineLevel="1">
      <c r="A18" s="163"/>
      <c r="B18" s="165"/>
      <c r="C18" s="169" t="s">
        <v>112</v>
      </c>
      <c r="D18" s="179"/>
      <c r="E18" s="174">
        <v>50.116</v>
      </c>
      <c r="F18" s="256"/>
      <c r="G18" s="146"/>
      <c r="H18" s="142"/>
      <c r="I18" s="143"/>
      <c r="J18" s="143"/>
      <c r="K18" s="142"/>
      <c r="L18" s="140"/>
      <c r="M18" s="140"/>
      <c r="N18" s="140"/>
      <c r="O18" s="140"/>
      <c r="P18" s="140"/>
      <c r="Q18" s="140"/>
      <c r="R18" s="140"/>
      <c r="S18" s="140"/>
      <c r="T18" s="140"/>
      <c r="U18" s="140" t="s">
        <v>108</v>
      </c>
      <c r="V18" s="140">
        <v>0</v>
      </c>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row>
    <row r="19" spans="1:50" ht="22.5" outlineLevel="1">
      <c r="A19" s="163">
        <v>6</v>
      </c>
      <c r="B19" s="165" t="s">
        <v>113</v>
      </c>
      <c r="C19" s="168" t="s">
        <v>114</v>
      </c>
      <c r="D19" s="178" t="s">
        <v>115</v>
      </c>
      <c r="E19" s="161">
        <v>3.74</v>
      </c>
      <c r="F19" s="256"/>
      <c r="G19" s="146">
        <f>ROUND(E19*F19,2)</f>
        <v>0</v>
      </c>
      <c r="H19" s="201" t="s">
        <v>292</v>
      </c>
      <c r="I19" s="202">
        <f t="shared" ref="I19" si="3">G19</f>
        <v>0</v>
      </c>
      <c r="J19" s="143"/>
      <c r="K19" s="142"/>
      <c r="L19" s="140"/>
      <c r="M19" s="140"/>
      <c r="N19" s="140"/>
      <c r="O19" s="140"/>
      <c r="P19" s="140"/>
      <c r="Q19" s="140"/>
      <c r="R19" s="140"/>
      <c r="S19" s="140"/>
      <c r="T19" s="140"/>
      <c r="U19" s="140" t="s">
        <v>98</v>
      </c>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row>
    <row r="20" spans="1:50" outlineLevel="1">
      <c r="A20" s="163"/>
      <c r="B20" s="165"/>
      <c r="C20" s="169" t="s">
        <v>111</v>
      </c>
      <c r="D20" s="179"/>
      <c r="E20" s="174"/>
      <c r="F20" s="256"/>
      <c r="G20" s="146"/>
      <c r="H20" s="142"/>
      <c r="I20" s="143"/>
      <c r="J20" s="143"/>
      <c r="K20" s="142"/>
      <c r="L20" s="140"/>
      <c r="M20" s="140"/>
      <c r="N20" s="140"/>
      <c r="O20" s="140"/>
      <c r="P20" s="140"/>
      <c r="Q20" s="140"/>
      <c r="R20" s="140"/>
      <c r="S20" s="140"/>
      <c r="T20" s="140"/>
      <c r="U20" s="140" t="s">
        <v>108</v>
      </c>
      <c r="V20" s="140">
        <v>0</v>
      </c>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row>
    <row r="21" spans="1:50" outlineLevel="1">
      <c r="A21" s="163"/>
      <c r="B21" s="165"/>
      <c r="C21" s="169" t="s">
        <v>116</v>
      </c>
      <c r="D21" s="179"/>
      <c r="E21" s="174">
        <v>3.74</v>
      </c>
      <c r="F21" s="256"/>
      <c r="G21" s="146"/>
      <c r="H21" s="142"/>
      <c r="I21" s="143"/>
      <c r="J21" s="143"/>
      <c r="K21" s="142"/>
      <c r="L21" s="140"/>
      <c r="M21" s="140"/>
      <c r="N21" s="140"/>
      <c r="O21" s="140"/>
      <c r="P21" s="140"/>
      <c r="Q21" s="140"/>
      <c r="R21" s="140"/>
      <c r="S21" s="140"/>
      <c r="T21" s="140"/>
      <c r="U21" s="140" t="s">
        <v>108</v>
      </c>
      <c r="V21" s="140">
        <v>0</v>
      </c>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row>
    <row r="22" spans="1:50" ht="22.5" outlineLevel="1">
      <c r="A22" s="163">
        <v>7</v>
      </c>
      <c r="B22" s="165" t="s">
        <v>117</v>
      </c>
      <c r="C22" s="168" t="s">
        <v>118</v>
      </c>
      <c r="D22" s="178" t="s">
        <v>106</v>
      </c>
      <c r="E22" s="161">
        <v>35.44</v>
      </c>
      <c r="F22" s="256"/>
      <c r="G22" s="146">
        <f>ROUND(E22*F22,2)</f>
        <v>0</v>
      </c>
      <c r="H22" s="201" t="s">
        <v>291</v>
      </c>
      <c r="I22" s="202">
        <f t="shared" ref="I22" si="4">G22</f>
        <v>0</v>
      </c>
      <c r="J22" s="143"/>
      <c r="K22" s="142"/>
      <c r="L22" s="140"/>
      <c r="M22" s="140"/>
      <c r="N22" s="140"/>
      <c r="O22" s="140"/>
      <c r="P22" s="140"/>
      <c r="Q22" s="140"/>
      <c r="R22" s="140"/>
      <c r="S22" s="140"/>
      <c r="T22" s="140"/>
      <c r="U22" s="140" t="s">
        <v>98</v>
      </c>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row>
    <row r="23" spans="1:50" outlineLevel="1">
      <c r="A23" s="163"/>
      <c r="B23" s="165"/>
      <c r="C23" s="169" t="s">
        <v>119</v>
      </c>
      <c r="D23" s="179"/>
      <c r="E23" s="174">
        <v>35.44</v>
      </c>
      <c r="F23" s="256"/>
      <c r="G23" s="146"/>
      <c r="H23" s="142"/>
      <c r="I23" s="143"/>
      <c r="J23" s="143"/>
      <c r="K23" s="142"/>
      <c r="L23" s="140"/>
      <c r="M23" s="140"/>
      <c r="N23" s="140"/>
      <c r="O23" s="140"/>
      <c r="P23" s="140"/>
      <c r="Q23" s="140"/>
      <c r="R23" s="140"/>
      <c r="S23" s="140"/>
      <c r="T23" s="140"/>
      <c r="U23" s="140" t="s">
        <v>108</v>
      </c>
      <c r="V23" s="140">
        <v>0</v>
      </c>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row>
    <row r="24" spans="1:50">
      <c r="A24" s="164" t="s">
        <v>93</v>
      </c>
      <c r="B24" s="166" t="s">
        <v>53</v>
      </c>
      <c r="C24" s="170" t="s">
        <v>54</v>
      </c>
      <c r="D24" s="180"/>
      <c r="E24" s="162"/>
      <c r="F24" s="257"/>
      <c r="G24" s="147">
        <f>SUMIF(U25:U49,"&lt;&gt;NOR",G25:G49)</f>
        <v>0</v>
      </c>
      <c r="H24" s="144"/>
      <c r="I24" s="145"/>
      <c r="J24" s="145"/>
      <c r="K24" s="144"/>
      <c r="U24" t="s">
        <v>94</v>
      </c>
    </row>
    <row r="25" spans="1:50" outlineLevel="1">
      <c r="A25" s="163">
        <v>8</v>
      </c>
      <c r="B25" s="165" t="s">
        <v>120</v>
      </c>
      <c r="C25" s="168" t="s">
        <v>121</v>
      </c>
      <c r="D25" s="178" t="s">
        <v>106</v>
      </c>
      <c r="E25" s="161">
        <v>83.552500000000009</v>
      </c>
      <c r="F25" s="256"/>
      <c r="G25" s="146">
        <f>ROUND(E25*F25,2)</f>
        <v>0</v>
      </c>
      <c r="H25" s="201" t="s">
        <v>292</v>
      </c>
      <c r="I25" s="202">
        <f t="shared" ref="I25" si="5">G25</f>
        <v>0</v>
      </c>
      <c r="J25" s="143"/>
      <c r="K25" s="142"/>
      <c r="L25" s="140"/>
      <c r="M25" s="140"/>
      <c r="N25" s="140"/>
      <c r="O25" s="140"/>
      <c r="P25" s="140"/>
      <c r="Q25" s="140"/>
      <c r="R25" s="140"/>
      <c r="S25" s="140"/>
      <c r="T25" s="140"/>
      <c r="U25" s="140" t="s">
        <v>98</v>
      </c>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row>
    <row r="26" spans="1:50" outlineLevel="1">
      <c r="A26" s="163"/>
      <c r="B26" s="165"/>
      <c r="C26" s="169" t="s">
        <v>122</v>
      </c>
      <c r="D26" s="179"/>
      <c r="E26" s="174">
        <v>75</v>
      </c>
      <c r="F26" s="256"/>
      <c r="G26" s="146"/>
      <c r="H26" s="142"/>
      <c r="I26" s="143"/>
      <c r="J26" s="143"/>
      <c r="K26" s="142"/>
      <c r="L26" s="140"/>
      <c r="M26" s="140"/>
      <c r="N26" s="140"/>
      <c r="O26" s="140"/>
      <c r="P26" s="140"/>
      <c r="Q26" s="140"/>
      <c r="R26" s="140"/>
      <c r="S26" s="140"/>
      <c r="T26" s="140"/>
      <c r="U26" s="140" t="s">
        <v>108</v>
      </c>
      <c r="V26" s="140">
        <v>0</v>
      </c>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row>
    <row r="27" spans="1:50" outlineLevel="1">
      <c r="A27" s="163"/>
      <c r="B27" s="165"/>
      <c r="C27" s="169" t="s">
        <v>123</v>
      </c>
      <c r="D27" s="179"/>
      <c r="E27" s="174">
        <v>7.48</v>
      </c>
      <c r="F27" s="256"/>
      <c r="G27" s="146"/>
      <c r="H27" s="142"/>
      <c r="I27" s="143"/>
      <c r="J27" s="143"/>
      <c r="K27" s="142"/>
      <c r="L27" s="140"/>
      <c r="M27" s="140"/>
      <c r="N27" s="140"/>
      <c r="O27" s="140"/>
      <c r="P27" s="140"/>
      <c r="Q27" s="140"/>
      <c r="R27" s="140"/>
      <c r="S27" s="140"/>
      <c r="T27" s="140"/>
      <c r="U27" s="140" t="s">
        <v>108</v>
      </c>
      <c r="V27" s="140">
        <v>0</v>
      </c>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row>
    <row r="28" spans="1:50" outlineLevel="1">
      <c r="A28" s="163"/>
      <c r="B28" s="165"/>
      <c r="C28" s="169" t="s">
        <v>124</v>
      </c>
      <c r="D28" s="179"/>
      <c r="E28" s="174">
        <v>1.0725</v>
      </c>
      <c r="F28" s="256"/>
      <c r="G28" s="146"/>
      <c r="H28" s="142"/>
      <c r="I28" s="143"/>
      <c r="J28" s="143"/>
      <c r="K28" s="142"/>
      <c r="L28" s="140"/>
      <c r="M28" s="140"/>
      <c r="N28" s="140"/>
      <c r="O28" s="140"/>
      <c r="P28" s="140"/>
      <c r="Q28" s="140"/>
      <c r="R28" s="140"/>
      <c r="S28" s="140"/>
      <c r="T28" s="140"/>
      <c r="U28" s="140" t="s">
        <v>108</v>
      </c>
      <c r="V28" s="140">
        <v>0</v>
      </c>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0"/>
      <c r="AV28" s="140"/>
      <c r="AW28" s="140"/>
      <c r="AX28" s="140"/>
    </row>
    <row r="29" spans="1:50" outlineLevel="1">
      <c r="A29" s="163">
        <v>9</v>
      </c>
      <c r="B29" s="165" t="s">
        <v>125</v>
      </c>
      <c r="C29" s="168" t="s">
        <v>126</v>
      </c>
      <c r="D29" s="178" t="s">
        <v>106</v>
      </c>
      <c r="E29" s="161">
        <v>83.552500000000009</v>
      </c>
      <c r="F29" s="256"/>
      <c r="G29" s="146">
        <f>ROUND(E29*F29,2)</f>
        <v>0</v>
      </c>
      <c r="H29" s="201" t="s">
        <v>292</v>
      </c>
      <c r="I29" s="202">
        <f t="shared" ref="I29" si="6">G29</f>
        <v>0</v>
      </c>
      <c r="J29" s="143"/>
      <c r="K29" s="142"/>
      <c r="L29" s="140"/>
      <c r="M29" s="140"/>
      <c r="N29" s="140"/>
      <c r="O29" s="140"/>
      <c r="P29" s="140"/>
      <c r="Q29" s="140"/>
      <c r="R29" s="140"/>
      <c r="S29" s="140"/>
      <c r="T29" s="140"/>
      <c r="U29" s="140" t="s">
        <v>98</v>
      </c>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row>
    <row r="30" spans="1:50" outlineLevel="1">
      <c r="A30" s="163"/>
      <c r="B30" s="165"/>
      <c r="C30" s="169" t="s">
        <v>122</v>
      </c>
      <c r="D30" s="179"/>
      <c r="E30" s="174">
        <v>75</v>
      </c>
      <c r="F30" s="256"/>
      <c r="G30" s="146"/>
      <c r="H30" s="142"/>
      <c r="I30" s="143"/>
      <c r="J30" s="143"/>
      <c r="K30" s="142"/>
      <c r="L30" s="140"/>
      <c r="M30" s="140"/>
      <c r="N30" s="140"/>
      <c r="O30" s="140"/>
      <c r="P30" s="140"/>
      <c r="Q30" s="140"/>
      <c r="R30" s="140"/>
      <c r="S30" s="140"/>
      <c r="T30" s="140"/>
      <c r="U30" s="140" t="s">
        <v>108</v>
      </c>
      <c r="V30" s="140">
        <v>0</v>
      </c>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row>
    <row r="31" spans="1:50" outlineLevel="1">
      <c r="A31" s="163"/>
      <c r="B31" s="165"/>
      <c r="C31" s="169" t="s">
        <v>123</v>
      </c>
      <c r="D31" s="179"/>
      <c r="E31" s="174">
        <v>7.48</v>
      </c>
      <c r="F31" s="256"/>
      <c r="G31" s="146"/>
      <c r="H31" s="142"/>
      <c r="I31" s="143"/>
      <c r="J31" s="143"/>
      <c r="K31" s="142"/>
      <c r="L31" s="140"/>
      <c r="M31" s="140"/>
      <c r="N31" s="140"/>
      <c r="O31" s="140"/>
      <c r="P31" s="140"/>
      <c r="Q31" s="140"/>
      <c r="R31" s="140"/>
      <c r="S31" s="140"/>
      <c r="T31" s="140"/>
      <c r="U31" s="140" t="s">
        <v>108</v>
      </c>
      <c r="V31" s="140">
        <v>0</v>
      </c>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row>
    <row r="32" spans="1:50" outlineLevel="1">
      <c r="A32" s="163"/>
      <c r="B32" s="165"/>
      <c r="C32" s="169" t="s">
        <v>124</v>
      </c>
      <c r="D32" s="179"/>
      <c r="E32" s="174">
        <v>1.0725</v>
      </c>
      <c r="F32" s="256"/>
      <c r="G32" s="146"/>
      <c r="H32" s="142"/>
      <c r="I32" s="143"/>
      <c r="J32" s="143"/>
      <c r="K32" s="142"/>
      <c r="L32" s="140"/>
      <c r="M32" s="140"/>
      <c r="N32" s="140"/>
      <c r="O32" s="140"/>
      <c r="P32" s="140"/>
      <c r="Q32" s="140"/>
      <c r="R32" s="140"/>
      <c r="S32" s="140"/>
      <c r="T32" s="140"/>
      <c r="U32" s="140" t="s">
        <v>108</v>
      </c>
      <c r="V32" s="140">
        <v>0</v>
      </c>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row>
    <row r="33" spans="1:50" outlineLevel="1">
      <c r="A33" s="163">
        <v>10</v>
      </c>
      <c r="B33" s="165" t="s">
        <v>127</v>
      </c>
      <c r="C33" s="168" t="s">
        <v>128</v>
      </c>
      <c r="D33" s="178" t="s">
        <v>115</v>
      </c>
      <c r="E33" s="161">
        <v>7.1499999999999995</v>
      </c>
      <c r="F33" s="256"/>
      <c r="G33" s="146">
        <f>ROUND(E33*F33,2)</f>
        <v>0</v>
      </c>
      <c r="H33" s="201" t="s">
        <v>292</v>
      </c>
      <c r="I33" s="202">
        <f t="shared" ref="I33" si="7">G33</f>
        <v>0</v>
      </c>
      <c r="J33" s="143"/>
      <c r="K33" s="142"/>
      <c r="L33" s="140"/>
      <c r="M33" s="140"/>
      <c r="N33" s="140"/>
      <c r="O33" s="140"/>
      <c r="P33" s="140"/>
      <c r="Q33" s="140"/>
      <c r="R33" s="140"/>
      <c r="S33" s="140"/>
      <c r="T33" s="140"/>
      <c r="U33" s="140" t="s">
        <v>129</v>
      </c>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row>
    <row r="34" spans="1:50" outlineLevel="1">
      <c r="A34" s="163"/>
      <c r="B34" s="165"/>
      <c r="C34" s="169" t="s">
        <v>130</v>
      </c>
      <c r="D34" s="179"/>
      <c r="E34" s="174">
        <v>7.15</v>
      </c>
      <c r="F34" s="256"/>
      <c r="G34" s="146"/>
      <c r="H34" s="142"/>
      <c r="I34" s="143"/>
      <c r="J34" s="143"/>
      <c r="K34" s="142"/>
      <c r="L34" s="140"/>
      <c r="M34" s="140"/>
      <c r="N34" s="140"/>
      <c r="O34" s="140"/>
      <c r="P34" s="140"/>
      <c r="Q34" s="140"/>
      <c r="R34" s="140"/>
      <c r="S34" s="140"/>
      <c r="T34" s="140"/>
      <c r="U34" s="140" t="s">
        <v>108</v>
      </c>
      <c r="V34" s="140">
        <v>0</v>
      </c>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row>
    <row r="35" spans="1:50" ht="22.5" outlineLevel="1">
      <c r="A35" s="163">
        <v>11</v>
      </c>
      <c r="B35" s="165" t="s">
        <v>131</v>
      </c>
      <c r="C35" s="168" t="s">
        <v>132</v>
      </c>
      <c r="D35" s="178" t="s">
        <v>106</v>
      </c>
      <c r="E35" s="161">
        <v>1.0724999999999998</v>
      </c>
      <c r="F35" s="256"/>
      <c r="G35" s="146">
        <f>ROUND(E35*F35,2)</f>
        <v>0</v>
      </c>
      <c r="H35" s="201" t="s">
        <v>292</v>
      </c>
      <c r="I35" s="202">
        <f t="shared" ref="I35" si="8">G35</f>
        <v>0</v>
      </c>
      <c r="J35" s="143"/>
      <c r="K35" s="142"/>
      <c r="L35" s="140"/>
      <c r="M35" s="140"/>
      <c r="N35" s="140"/>
      <c r="O35" s="140"/>
      <c r="P35" s="140"/>
      <c r="Q35" s="140"/>
      <c r="R35" s="140"/>
      <c r="S35" s="140"/>
      <c r="T35" s="140"/>
      <c r="U35" s="140" t="s">
        <v>98</v>
      </c>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row>
    <row r="36" spans="1:50" outlineLevel="1">
      <c r="A36" s="163"/>
      <c r="B36" s="165"/>
      <c r="C36" s="169" t="s">
        <v>124</v>
      </c>
      <c r="D36" s="179"/>
      <c r="E36" s="174">
        <v>1.0725</v>
      </c>
      <c r="F36" s="256"/>
      <c r="G36" s="146"/>
      <c r="H36" s="142"/>
      <c r="I36" s="143"/>
      <c r="J36" s="143"/>
      <c r="K36" s="142"/>
      <c r="L36" s="140"/>
      <c r="M36" s="140"/>
      <c r="N36" s="140"/>
      <c r="O36" s="140"/>
      <c r="P36" s="140"/>
      <c r="Q36" s="140"/>
      <c r="R36" s="140"/>
      <c r="S36" s="140"/>
      <c r="T36" s="140"/>
      <c r="U36" s="140" t="s">
        <v>108</v>
      </c>
      <c r="V36" s="140">
        <v>0</v>
      </c>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AU36" s="140"/>
      <c r="AV36" s="140"/>
      <c r="AW36" s="140"/>
      <c r="AX36" s="140"/>
    </row>
    <row r="37" spans="1:50" outlineLevel="1">
      <c r="A37" s="163">
        <v>12</v>
      </c>
      <c r="B37" s="165" t="s">
        <v>133</v>
      </c>
      <c r="C37" s="168" t="s">
        <v>134</v>
      </c>
      <c r="D37" s="178" t="s">
        <v>106</v>
      </c>
      <c r="E37" s="161">
        <v>82.48</v>
      </c>
      <c r="F37" s="256"/>
      <c r="G37" s="146">
        <f>ROUND(E37*F37,2)</f>
        <v>0</v>
      </c>
      <c r="H37" s="201" t="s">
        <v>292</v>
      </c>
      <c r="I37" s="202">
        <f t="shared" ref="I37" si="9">G37</f>
        <v>0</v>
      </c>
      <c r="J37" s="143"/>
      <c r="K37" s="142"/>
      <c r="L37" s="140"/>
      <c r="M37" s="140"/>
      <c r="N37" s="140"/>
      <c r="O37" s="140"/>
      <c r="P37" s="140"/>
      <c r="Q37" s="140"/>
      <c r="R37" s="140"/>
      <c r="S37" s="140"/>
      <c r="T37" s="140"/>
      <c r="U37" s="140" t="s">
        <v>98</v>
      </c>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0"/>
    </row>
    <row r="38" spans="1:50" outlineLevel="1">
      <c r="A38" s="163"/>
      <c r="B38" s="165"/>
      <c r="C38" s="169" t="s">
        <v>122</v>
      </c>
      <c r="D38" s="179"/>
      <c r="E38" s="174">
        <v>75</v>
      </c>
      <c r="F38" s="256"/>
      <c r="G38" s="146"/>
      <c r="H38" s="142"/>
      <c r="I38" s="143"/>
      <c r="J38" s="143"/>
      <c r="K38" s="142"/>
      <c r="L38" s="140"/>
      <c r="M38" s="140"/>
      <c r="N38" s="140"/>
      <c r="O38" s="140"/>
      <c r="P38" s="140"/>
      <c r="Q38" s="140"/>
      <c r="R38" s="140"/>
      <c r="S38" s="140"/>
      <c r="T38" s="140"/>
      <c r="U38" s="140" t="s">
        <v>108</v>
      </c>
      <c r="V38" s="140">
        <v>0</v>
      </c>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c r="AT38" s="140"/>
      <c r="AU38" s="140"/>
      <c r="AV38" s="140"/>
      <c r="AW38" s="140"/>
      <c r="AX38" s="140"/>
    </row>
    <row r="39" spans="1:50" outlineLevel="1">
      <c r="A39" s="163"/>
      <c r="B39" s="165"/>
      <c r="C39" s="169" t="s">
        <v>123</v>
      </c>
      <c r="D39" s="179"/>
      <c r="E39" s="174">
        <v>7.48</v>
      </c>
      <c r="F39" s="256"/>
      <c r="G39" s="146"/>
      <c r="H39" s="142"/>
      <c r="I39" s="143"/>
      <c r="J39" s="143"/>
      <c r="K39" s="142"/>
      <c r="L39" s="140"/>
      <c r="M39" s="140"/>
      <c r="N39" s="140"/>
      <c r="O39" s="140"/>
      <c r="P39" s="140"/>
      <c r="Q39" s="140"/>
      <c r="R39" s="140"/>
      <c r="S39" s="140"/>
      <c r="T39" s="140"/>
      <c r="U39" s="140" t="s">
        <v>108</v>
      </c>
      <c r="V39" s="140">
        <v>0</v>
      </c>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40"/>
    </row>
    <row r="40" spans="1:50" outlineLevel="1">
      <c r="A40" s="163">
        <v>13</v>
      </c>
      <c r="B40" s="165" t="s">
        <v>135</v>
      </c>
      <c r="C40" s="168" t="s">
        <v>136</v>
      </c>
      <c r="D40" s="178" t="s">
        <v>106</v>
      </c>
      <c r="E40" s="161">
        <v>83.552500000000009</v>
      </c>
      <c r="F40" s="256"/>
      <c r="G40" s="146">
        <f>ROUND(E40*F40,2)</f>
        <v>0</v>
      </c>
      <c r="H40" s="201" t="s">
        <v>292</v>
      </c>
      <c r="I40" s="202">
        <f t="shared" ref="I40" si="10">G40</f>
        <v>0</v>
      </c>
      <c r="J40" s="143"/>
      <c r="K40" s="142"/>
      <c r="L40" s="140"/>
      <c r="M40" s="140"/>
      <c r="N40" s="140"/>
      <c r="O40" s="140"/>
      <c r="P40" s="140"/>
      <c r="Q40" s="140"/>
      <c r="R40" s="140"/>
      <c r="S40" s="140"/>
      <c r="T40" s="140"/>
      <c r="U40" s="140" t="s">
        <v>98</v>
      </c>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row>
    <row r="41" spans="1:50" outlineLevel="1">
      <c r="A41" s="163"/>
      <c r="B41" s="165"/>
      <c r="C41" s="169" t="s">
        <v>122</v>
      </c>
      <c r="D41" s="179"/>
      <c r="E41" s="174">
        <v>75</v>
      </c>
      <c r="F41" s="256"/>
      <c r="G41" s="146"/>
      <c r="H41" s="142"/>
      <c r="I41" s="143"/>
      <c r="J41" s="143"/>
      <c r="K41" s="142"/>
      <c r="L41" s="140"/>
      <c r="M41" s="140"/>
      <c r="N41" s="140"/>
      <c r="O41" s="140"/>
      <c r="P41" s="140"/>
      <c r="Q41" s="140"/>
      <c r="R41" s="140"/>
      <c r="S41" s="140"/>
      <c r="T41" s="140"/>
      <c r="U41" s="140" t="s">
        <v>108</v>
      </c>
      <c r="V41" s="140">
        <v>0</v>
      </c>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c r="AV41" s="140"/>
      <c r="AW41" s="140"/>
      <c r="AX41" s="140"/>
    </row>
    <row r="42" spans="1:50" outlineLevel="1">
      <c r="A42" s="163"/>
      <c r="B42" s="165"/>
      <c r="C42" s="169" t="s">
        <v>123</v>
      </c>
      <c r="D42" s="179"/>
      <c r="E42" s="174">
        <v>7.48</v>
      </c>
      <c r="F42" s="256"/>
      <c r="G42" s="146"/>
      <c r="H42" s="142"/>
      <c r="I42" s="143"/>
      <c r="J42" s="143"/>
      <c r="K42" s="142"/>
      <c r="L42" s="140"/>
      <c r="M42" s="140"/>
      <c r="N42" s="140"/>
      <c r="O42" s="140"/>
      <c r="P42" s="140"/>
      <c r="Q42" s="140"/>
      <c r="R42" s="140"/>
      <c r="S42" s="140"/>
      <c r="T42" s="140"/>
      <c r="U42" s="140" t="s">
        <v>108</v>
      </c>
      <c r="V42" s="140">
        <v>0</v>
      </c>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row>
    <row r="43" spans="1:50" outlineLevel="1">
      <c r="A43" s="163"/>
      <c r="B43" s="165"/>
      <c r="C43" s="169" t="s">
        <v>124</v>
      </c>
      <c r="D43" s="179"/>
      <c r="E43" s="174">
        <v>1.0725</v>
      </c>
      <c r="F43" s="256"/>
      <c r="G43" s="146"/>
      <c r="H43" s="142"/>
      <c r="I43" s="143"/>
      <c r="J43" s="143"/>
      <c r="K43" s="142"/>
      <c r="L43" s="140"/>
      <c r="M43" s="140"/>
      <c r="N43" s="140"/>
      <c r="O43" s="140"/>
      <c r="P43" s="140"/>
      <c r="Q43" s="140"/>
      <c r="R43" s="140"/>
      <c r="S43" s="140"/>
      <c r="T43" s="140"/>
      <c r="U43" s="140" t="s">
        <v>108</v>
      </c>
      <c r="V43" s="140">
        <v>0</v>
      </c>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row>
    <row r="44" spans="1:50" outlineLevel="1">
      <c r="A44" s="163">
        <v>14</v>
      </c>
      <c r="B44" s="165" t="s">
        <v>137</v>
      </c>
      <c r="C44" s="168" t="s">
        <v>138</v>
      </c>
      <c r="D44" s="178" t="s">
        <v>115</v>
      </c>
      <c r="E44" s="161">
        <v>22.11</v>
      </c>
      <c r="F44" s="256"/>
      <c r="G44" s="146">
        <f>ROUND(E44*F44,2)</f>
        <v>0</v>
      </c>
      <c r="H44" s="201" t="s">
        <v>292</v>
      </c>
      <c r="I44" s="202">
        <f t="shared" ref="I44" si="11">G44</f>
        <v>0</v>
      </c>
      <c r="J44" s="143"/>
      <c r="K44" s="142"/>
      <c r="L44" s="140"/>
      <c r="M44" s="140"/>
      <c r="N44" s="140"/>
      <c r="O44" s="140"/>
      <c r="P44" s="140"/>
      <c r="Q44" s="140"/>
      <c r="R44" s="140"/>
      <c r="S44" s="140"/>
      <c r="T44" s="140"/>
      <c r="U44" s="140" t="s">
        <v>98</v>
      </c>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row>
    <row r="45" spans="1:50" outlineLevel="1">
      <c r="A45" s="163"/>
      <c r="B45" s="165"/>
      <c r="C45" s="169" t="s">
        <v>139</v>
      </c>
      <c r="D45" s="179"/>
      <c r="E45" s="174">
        <v>22.11</v>
      </c>
      <c r="F45" s="256"/>
      <c r="G45" s="146"/>
      <c r="H45" s="142"/>
      <c r="I45" s="143"/>
      <c r="J45" s="143"/>
      <c r="K45" s="142"/>
      <c r="L45" s="140"/>
      <c r="M45" s="140"/>
      <c r="N45" s="140"/>
      <c r="O45" s="140"/>
      <c r="P45" s="140"/>
      <c r="Q45" s="140"/>
      <c r="R45" s="140"/>
      <c r="S45" s="140"/>
      <c r="T45" s="140"/>
      <c r="U45" s="140" t="s">
        <v>108</v>
      </c>
      <c r="V45" s="140">
        <v>0</v>
      </c>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row>
    <row r="46" spans="1:50" outlineLevel="1">
      <c r="A46" s="163">
        <v>15</v>
      </c>
      <c r="B46" s="165" t="s">
        <v>140</v>
      </c>
      <c r="C46" s="168" t="s">
        <v>141</v>
      </c>
      <c r="D46" s="178" t="s">
        <v>115</v>
      </c>
      <c r="E46" s="161">
        <v>35</v>
      </c>
      <c r="F46" s="256"/>
      <c r="G46" s="146">
        <f>ROUND(E46*F46,2)</f>
        <v>0</v>
      </c>
      <c r="H46" s="201" t="s">
        <v>292</v>
      </c>
      <c r="I46" s="202">
        <f t="shared" ref="I46" si="12">G46</f>
        <v>0</v>
      </c>
      <c r="J46" s="143"/>
      <c r="K46" s="142"/>
      <c r="L46" s="140"/>
      <c r="M46" s="140"/>
      <c r="N46" s="140"/>
      <c r="O46" s="140"/>
      <c r="P46" s="140"/>
      <c r="Q46" s="140"/>
      <c r="R46" s="140"/>
      <c r="S46" s="140"/>
      <c r="T46" s="140"/>
      <c r="U46" s="140" t="s">
        <v>98</v>
      </c>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row>
    <row r="47" spans="1:50" outlineLevel="1">
      <c r="A47" s="163"/>
      <c r="B47" s="165"/>
      <c r="C47" s="169" t="s">
        <v>142</v>
      </c>
      <c r="D47" s="179"/>
      <c r="E47" s="174">
        <v>35</v>
      </c>
      <c r="F47" s="256"/>
      <c r="G47" s="146"/>
      <c r="H47" s="142"/>
      <c r="I47" s="143"/>
      <c r="J47" s="143"/>
      <c r="K47" s="142"/>
      <c r="L47" s="140"/>
      <c r="M47" s="140"/>
      <c r="N47" s="140"/>
      <c r="O47" s="140"/>
      <c r="P47" s="140"/>
      <c r="Q47" s="140"/>
      <c r="R47" s="140"/>
      <c r="S47" s="140"/>
      <c r="T47" s="140"/>
      <c r="U47" s="140" t="s">
        <v>108</v>
      </c>
      <c r="V47" s="140">
        <v>0</v>
      </c>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row>
    <row r="48" spans="1:50" outlineLevel="1">
      <c r="A48" s="163">
        <v>16</v>
      </c>
      <c r="B48" s="165" t="s">
        <v>143</v>
      </c>
      <c r="C48" s="168" t="s">
        <v>144</v>
      </c>
      <c r="D48" s="178" t="s">
        <v>115</v>
      </c>
      <c r="E48" s="161">
        <v>15</v>
      </c>
      <c r="F48" s="256"/>
      <c r="G48" s="146">
        <f>ROUND(E48*F48,2)</f>
        <v>0</v>
      </c>
      <c r="H48" s="201" t="s">
        <v>292</v>
      </c>
      <c r="I48" s="202">
        <f t="shared" ref="I48" si="13">G48</f>
        <v>0</v>
      </c>
      <c r="J48" s="143"/>
      <c r="K48" s="142"/>
      <c r="L48" s="140"/>
      <c r="M48" s="140"/>
      <c r="N48" s="140"/>
      <c r="O48" s="140"/>
      <c r="P48" s="140"/>
      <c r="Q48" s="140"/>
      <c r="R48" s="140"/>
      <c r="S48" s="140"/>
      <c r="T48" s="140"/>
      <c r="U48" s="140" t="s">
        <v>98</v>
      </c>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AU48" s="140"/>
      <c r="AV48" s="140"/>
      <c r="AW48" s="140"/>
      <c r="AX48" s="140"/>
    </row>
    <row r="49" spans="1:50" outlineLevel="1">
      <c r="A49" s="163"/>
      <c r="B49" s="165"/>
      <c r="C49" s="169" t="s">
        <v>145</v>
      </c>
      <c r="D49" s="179"/>
      <c r="E49" s="174">
        <v>15</v>
      </c>
      <c r="F49" s="256"/>
      <c r="G49" s="146"/>
      <c r="H49" s="142"/>
      <c r="I49" s="143"/>
      <c r="J49" s="143"/>
      <c r="K49" s="142"/>
      <c r="L49" s="140"/>
      <c r="M49" s="140"/>
      <c r="N49" s="140"/>
      <c r="O49" s="140"/>
      <c r="P49" s="140"/>
      <c r="Q49" s="140"/>
      <c r="R49" s="140"/>
      <c r="S49" s="140"/>
      <c r="T49" s="140"/>
      <c r="U49" s="140" t="s">
        <v>108</v>
      </c>
      <c r="V49" s="140">
        <v>0</v>
      </c>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0"/>
      <c r="AX49" s="140"/>
    </row>
    <row r="50" spans="1:50">
      <c r="A50" s="164" t="s">
        <v>93</v>
      </c>
      <c r="B50" s="166" t="s">
        <v>55</v>
      </c>
      <c r="C50" s="170" t="s">
        <v>56</v>
      </c>
      <c r="D50" s="180"/>
      <c r="E50" s="162"/>
      <c r="F50" s="257"/>
      <c r="G50" s="147">
        <f>SUMIF(U51:U62,"&lt;&gt;NOR",G51:G62)</f>
        <v>0</v>
      </c>
      <c r="H50" s="144"/>
      <c r="I50" s="145"/>
      <c r="J50" s="145"/>
      <c r="K50" s="144"/>
      <c r="U50" t="s">
        <v>94</v>
      </c>
    </row>
    <row r="51" spans="1:50" outlineLevel="1">
      <c r="A51" s="163">
        <v>17</v>
      </c>
      <c r="B51" s="165" t="s">
        <v>146</v>
      </c>
      <c r="C51" s="168" t="s">
        <v>147</v>
      </c>
      <c r="D51" s="178" t="s">
        <v>148</v>
      </c>
      <c r="E51" s="161">
        <v>5.9249999999999997E-2</v>
      </c>
      <c r="F51" s="256"/>
      <c r="G51" s="146">
        <f>ROUND(E51*F51,2)</f>
        <v>0</v>
      </c>
      <c r="H51" s="201" t="s">
        <v>292</v>
      </c>
      <c r="I51" s="202">
        <f t="shared" ref="I51" si="14">G51</f>
        <v>0</v>
      </c>
      <c r="J51" s="143"/>
      <c r="K51" s="142"/>
      <c r="L51" s="140"/>
      <c r="M51" s="140"/>
      <c r="N51" s="140"/>
      <c r="O51" s="140"/>
      <c r="P51" s="140"/>
      <c r="Q51" s="140"/>
      <c r="R51" s="140"/>
      <c r="S51" s="140"/>
      <c r="T51" s="140"/>
      <c r="U51" s="140" t="s">
        <v>98</v>
      </c>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0"/>
    </row>
    <row r="52" spans="1:50" outlineLevel="1">
      <c r="A52" s="163"/>
      <c r="B52" s="165"/>
      <c r="C52" s="169" t="s">
        <v>149</v>
      </c>
      <c r="D52" s="179"/>
      <c r="E52" s="174">
        <v>5.9249999999999997E-2</v>
      </c>
      <c r="F52" s="256"/>
      <c r="G52" s="146"/>
      <c r="H52" s="142"/>
      <c r="I52" s="143"/>
      <c r="J52" s="143"/>
      <c r="K52" s="142"/>
      <c r="L52" s="140"/>
      <c r="M52" s="140"/>
      <c r="N52" s="140"/>
      <c r="O52" s="140"/>
      <c r="P52" s="140"/>
      <c r="Q52" s="140"/>
      <c r="R52" s="140"/>
      <c r="S52" s="140"/>
      <c r="T52" s="140"/>
      <c r="U52" s="140" t="s">
        <v>108</v>
      </c>
      <c r="V52" s="140">
        <v>0</v>
      </c>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AU52" s="140"/>
      <c r="AV52" s="140"/>
      <c r="AW52" s="140"/>
      <c r="AX52" s="140"/>
    </row>
    <row r="53" spans="1:50" outlineLevel="1">
      <c r="A53" s="163">
        <v>18</v>
      </c>
      <c r="B53" s="165" t="s">
        <v>150</v>
      </c>
      <c r="C53" s="168" t="s">
        <v>151</v>
      </c>
      <c r="D53" s="178" t="s">
        <v>106</v>
      </c>
      <c r="E53" s="161">
        <v>107.96</v>
      </c>
      <c r="F53" s="256"/>
      <c r="G53" s="146">
        <f>ROUND(E53*F53,2)</f>
        <v>0</v>
      </c>
      <c r="H53" s="201" t="s">
        <v>292</v>
      </c>
      <c r="I53" s="202">
        <f t="shared" ref="I53" si="15">G53</f>
        <v>0</v>
      </c>
      <c r="J53" s="143"/>
      <c r="K53" s="142"/>
      <c r="L53" s="140"/>
      <c r="M53" s="140"/>
      <c r="N53" s="140"/>
      <c r="O53" s="140"/>
      <c r="P53" s="140"/>
      <c r="Q53" s="140"/>
      <c r="R53" s="140"/>
      <c r="S53" s="140"/>
      <c r="T53" s="140"/>
      <c r="U53" s="140" t="s">
        <v>98</v>
      </c>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row>
    <row r="54" spans="1:50" outlineLevel="1">
      <c r="A54" s="163"/>
      <c r="B54" s="165"/>
      <c r="C54" s="169" t="s">
        <v>152</v>
      </c>
      <c r="D54" s="179"/>
      <c r="E54" s="174">
        <v>107.96</v>
      </c>
      <c r="F54" s="256"/>
      <c r="G54" s="146"/>
      <c r="H54" s="142"/>
      <c r="I54" s="143"/>
      <c r="J54" s="143"/>
      <c r="K54" s="142"/>
      <c r="L54" s="140"/>
      <c r="M54" s="140"/>
      <c r="N54" s="140"/>
      <c r="O54" s="140"/>
      <c r="P54" s="140"/>
      <c r="Q54" s="140"/>
      <c r="R54" s="140"/>
      <c r="S54" s="140"/>
      <c r="T54" s="140"/>
      <c r="U54" s="140" t="s">
        <v>108</v>
      </c>
      <c r="V54" s="140">
        <v>0</v>
      </c>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c r="AU54" s="140"/>
      <c r="AV54" s="140"/>
      <c r="AW54" s="140"/>
      <c r="AX54" s="140"/>
    </row>
    <row r="55" spans="1:50" outlineLevel="1">
      <c r="A55" s="163">
        <v>19</v>
      </c>
      <c r="B55" s="165" t="s">
        <v>153</v>
      </c>
      <c r="C55" s="168" t="s">
        <v>154</v>
      </c>
      <c r="D55" s="178" t="s">
        <v>106</v>
      </c>
      <c r="E55" s="161">
        <v>53.98</v>
      </c>
      <c r="F55" s="256"/>
      <c r="G55" s="146">
        <f>ROUND(E55*F55,2)</f>
        <v>0</v>
      </c>
      <c r="H55" s="201" t="s">
        <v>292</v>
      </c>
      <c r="I55" s="202">
        <f t="shared" ref="I55" si="16">G55</f>
        <v>0</v>
      </c>
      <c r="J55" s="143"/>
      <c r="K55" s="142"/>
      <c r="L55" s="140"/>
      <c r="M55" s="140"/>
      <c r="N55" s="140"/>
      <c r="O55" s="140"/>
      <c r="P55" s="140"/>
      <c r="Q55" s="140"/>
      <c r="R55" s="140"/>
      <c r="S55" s="140"/>
      <c r="T55" s="140"/>
      <c r="U55" s="140" t="s">
        <v>98</v>
      </c>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AU55" s="140"/>
      <c r="AV55" s="140"/>
      <c r="AW55" s="140"/>
      <c r="AX55" s="140"/>
    </row>
    <row r="56" spans="1:50" outlineLevel="1">
      <c r="A56" s="163"/>
      <c r="B56" s="165"/>
      <c r="C56" s="169" t="s">
        <v>155</v>
      </c>
      <c r="D56" s="179"/>
      <c r="E56" s="174">
        <v>53.98</v>
      </c>
      <c r="F56" s="256"/>
      <c r="G56" s="146"/>
      <c r="H56" s="142"/>
      <c r="I56" s="143"/>
      <c r="J56" s="143"/>
      <c r="K56" s="142"/>
      <c r="L56" s="140"/>
      <c r="M56" s="140"/>
      <c r="N56" s="140"/>
      <c r="O56" s="140"/>
      <c r="P56" s="140"/>
      <c r="Q56" s="140"/>
      <c r="R56" s="140"/>
      <c r="S56" s="140"/>
      <c r="T56" s="140"/>
      <c r="U56" s="140" t="s">
        <v>108</v>
      </c>
      <c r="V56" s="140">
        <v>0</v>
      </c>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AU56" s="140"/>
      <c r="AV56" s="140"/>
      <c r="AW56" s="140"/>
      <c r="AX56" s="140"/>
    </row>
    <row r="57" spans="1:50" outlineLevel="1">
      <c r="A57" s="163">
        <v>20</v>
      </c>
      <c r="B57" s="165" t="s">
        <v>156</v>
      </c>
      <c r="C57" s="168" t="s">
        <v>157</v>
      </c>
      <c r="D57" s="178" t="s">
        <v>106</v>
      </c>
      <c r="E57" s="161">
        <v>53.98</v>
      </c>
      <c r="F57" s="256"/>
      <c r="G57" s="146">
        <f>ROUND(E57*F57,2)</f>
        <v>0</v>
      </c>
      <c r="H57" s="201" t="s">
        <v>292</v>
      </c>
      <c r="I57" s="202">
        <f t="shared" ref="I57" si="17">G57</f>
        <v>0</v>
      </c>
      <c r="J57" s="143"/>
      <c r="K57" s="142"/>
      <c r="L57" s="140"/>
      <c r="M57" s="140"/>
      <c r="N57" s="140"/>
      <c r="O57" s="140"/>
      <c r="P57" s="140"/>
      <c r="Q57" s="140"/>
      <c r="R57" s="140"/>
      <c r="S57" s="140"/>
      <c r="T57" s="140"/>
      <c r="U57" s="140" t="s">
        <v>98</v>
      </c>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140"/>
    </row>
    <row r="58" spans="1:50" outlineLevel="1">
      <c r="A58" s="163"/>
      <c r="B58" s="165"/>
      <c r="C58" s="169" t="s">
        <v>155</v>
      </c>
      <c r="D58" s="179"/>
      <c r="E58" s="174">
        <v>53.98</v>
      </c>
      <c r="F58" s="256"/>
      <c r="G58" s="146"/>
      <c r="H58" s="142"/>
      <c r="I58" s="143"/>
      <c r="J58" s="143"/>
      <c r="K58" s="142"/>
      <c r="L58" s="140"/>
      <c r="M58" s="140"/>
      <c r="N58" s="140"/>
      <c r="O58" s="140"/>
      <c r="P58" s="140"/>
      <c r="Q58" s="140"/>
      <c r="R58" s="140"/>
      <c r="S58" s="140"/>
      <c r="T58" s="140"/>
      <c r="U58" s="140" t="s">
        <v>108</v>
      </c>
      <c r="V58" s="140">
        <v>0</v>
      </c>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0"/>
      <c r="AW58" s="140"/>
      <c r="AX58" s="140"/>
    </row>
    <row r="59" spans="1:50" outlineLevel="1">
      <c r="A59" s="163">
        <v>21</v>
      </c>
      <c r="B59" s="165" t="s">
        <v>158</v>
      </c>
      <c r="C59" s="168" t="s">
        <v>159</v>
      </c>
      <c r="D59" s="178" t="s">
        <v>106</v>
      </c>
      <c r="E59" s="161">
        <v>53.98</v>
      </c>
      <c r="F59" s="256"/>
      <c r="G59" s="146">
        <f>ROUND(E59*F59,2)</f>
        <v>0</v>
      </c>
      <c r="H59" s="201" t="s">
        <v>292</v>
      </c>
      <c r="I59" s="202">
        <f t="shared" ref="I59" si="18">G59</f>
        <v>0</v>
      </c>
      <c r="J59" s="143"/>
      <c r="K59" s="142"/>
      <c r="L59" s="140"/>
      <c r="M59" s="140"/>
      <c r="N59" s="140"/>
      <c r="O59" s="140"/>
      <c r="P59" s="140"/>
      <c r="Q59" s="140"/>
      <c r="R59" s="140"/>
      <c r="S59" s="140"/>
      <c r="T59" s="140"/>
      <c r="U59" s="140" t="s">
        <v>98</v>
      </c>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0"/>
    </row>
    <row r="60" spans="1:50" outlineLevel="1">
      <c r="A60" s="163"/>
      <c r="B60" s="165"/>
      <c r="C60" s="169" t="s">
        <v>155</v>
      </c>
      <c r="D60" s="179"/>
      <c r="E60" s="174">
        <v>53.98</v>
      </c>
      <c r="F60" s="256"/>
      <c r="G60" s="146"/>
      <c r="H60" s="142"/>
      <c r="I60" s="143"/>
      <c r="J60" s="143"/>
      <c r="K60" s="142"/>
      <c r="L60" s="140"/>
      <c r="M60" s="140"/>
      <c r="N60" s="140"/>
      <c r="O60" s="140"/>
      <c r="P60" s="140"/>
      <c r="Q60" s="140"/>
      <c r="R60" s="140"/>
      <c r="S60" s="140"/>
      <c r="T60" s="140"/>
      <c r="U60" s="140" t="s">
        <v>108</v>
      </c>
      <c r="V60" s="140">
        <v>0</v>
      </c>
      <c r="W60" s="140"/>
      <c r="X60" s="140"/>
      <c r="Y60" s="140"/>
      <c r="Z60" s="140"/>
      <c r="AA60" s="140"/>
      <c r="AB60" s="140"/>
      <c r="AC60" s="140"/>
      <c r="AD60" s="140"/>
      <c r="AE60" s="140"/>
      <c r="AF60" s="140"/>
      <c r="AG60" s="140"/>
      <c r="AH60" s="140"/>
      <c r="AI60" s="140"/>
      <c r="AJ60" s="140"/>
      <c r="AK60" s="140"/>
      <c r="AL60" s="140"/>
      <c r="AM60" s="140"/>
      <c r="AN60" s="140"/>
      <c r="AO60" s="140"/>
      <c r="AP60" s="140"/>
      <c r="AQ60" s="140"/>
      <c r="AR60" s="140"/>
      <c r="AS60" s="140"/>
      <c r="AT60" s="140"/>
      <c r="AU60" s="140"/>
      <c r="AV60" s="140"/>
      <c r="AW60" s="140"/>
      <c r="AX60" s="140"/>
    </row>
    <row r="61" spans="1:50" outlineLevel="1">
      <c r="A61" s="163">
        <v>22</v>
      </c>
      <c r="B61" s="165" t="s">
        <v>160</v>
      </c>
      <c r="C61" s="168" t="s">
        <v>161</v>
      </c>
      <c r="D61" s="178" t="s">
        <v>106</v>
      </c>
      <c r="E61" s="161">
        <v>53.98</v>
      </c>
      <c r="F61" s="256"/>
      <c r="G61" s="146">
        <f>ROUND(E61*F61,2)</f>
        <v>0</v>
      </c>
      <c r="H61" s="201" t="s">
        <v>292</v>
      </c>
      <c r="I61" s="202">
        <f t="shared" ref="I61" si="19">G61</f>
        <v>0</v>
      </c>
      <c r="J61" s="143"/>
      <c r="K61" s="142"/>
      <c r="L61" s="140"/>
      <c r="M61" s="140"/>
      <c r="N61" s="140"/>
      <c r="O61" s="140"/>
      <c r="P61" s="140"/>
      <c r="Q61" s="140"/>
      <c r="R61" s="140"/>
      <c r="S61" s="140"/>
      <c r="T61" s="140"/>
      <c r="U61" s="140" t="s">
        <v>98</v>
      </c>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c r="AR61" s="140"/>
      <c r="AS61" s="140"/>
      <c r="AT61" s="140"/>
      <c r="AU61" s="140"/>
      <c r="AV61" s="140"/>
      <c r="AW61" s="140"/>
      <c r="AX61" s="140"/>
    </row>
    <row r="62" spans="1:50" outlineLevel="1">
      <c r="A62" s="163"/>
      <c r="B62" s="165"/>
      <c r="C62" s="169" t="s">
        <v>155</v>
      </c>
      <c r="D62" s="179"/>
      <c r="E62" s="174">
        <v>53.98</v>
      </c>
      <c r="F62" s="256"/>
      <c r="G62" s="146"/>
      <c r="H62" s="142"/>
      <c r="I62" s="143"/>
      <c r="J62" s="143"/>
      <c r="K62" s="142"/>
      <c r="L62" s="140"/>
      <c r="M62" s="140"/>
      <c r="N62" s="140"/>
      <c r="O62" s="140"/>
      <c r="P62" s="140"/>
      <c r="Q62" s="140"/>
      <c r="R62" s="140"/>
      <c r="S62" s="140"/>
      <c r="T62" s="140"/>
      <c r="U62" s="140" t="s">
        <v>108</v>
      </c>
      <c r="V62" s="140">
        <v>0</v>
      </c>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0"/>
      <c r="AT62" s="140"/>
      <c r="AU62" s="140"/>
      <c r="AV62" s="140"/>
      <c r="AW62" s="140"/>
      <c r="AX62" s="140"/>
    </row>
    <row r="63" spans="1:50">
      <c r="A63" s="164" t="s">
        <v>93</v>
      </c>
      <c r="B63" s="166" t="s">
        <v>57</v>
      </c>
      <c r="C63" s="170" t="s">
        <v>58</v>
      </c>
      <c r="D63" s="180"/>
      <c r="E63" s="162"/>
      <c r="F63" s="257"/>
      <c r="G63" s="147">
        <f>SUMIF(U64:U65,"&lt;&gt;NOR",G64:G65)</f>
        <v>0</v>
      </c>
      <c r="H63" s="144"/>
      <c r="I63" s="145"/>
      <c r="J63" s="145"/>
      <c r="K63" s="144"/>
      <c r="U63" t="s">
        <v>94</v>
      </c>
    </row>
    <row r="64" spans="1:50" outlineLevel="1">
      <c r="A64" s="163">
        <v>23</v>
      </c>
      <c r="B64" s="165" t="s">
        <v>162</v>
      </c>
      <c r="C64" s="168" t="s">
        <v>163</v>
      </c>
      <c r="D64" s="178" t="s">
        <v>106</v>
      </c>
      <c r="E64" s="161">
        <v>53.98</v>
      </c>
      <c r="F64" s="256"/>
      <c r="G64" s="146">
        <f>ROUND(E64*F64,2)</f>
        <v>0</v>
      </c>
      <c r="H64" s="201" t="s">
        <v>292</v>
      </c>
      <c r="I64" s="202">
        <f t="shared" ref="I64" si="20">G64</f>
        <v>0</v>
      </c>
      <c r="J64" s="143"/>
      <c r="K64" s="142"/>
      <c r="L64" s="140"/>
      <c r="M64" s="140"/>
      <c r="N64" s="140"/>
      <c r="O64" s="140"/>
      <c r="P64" s="140"/>
      <c r="Q64" s="140"/>
      <c r="R64" s="140"/>
      <c r="S64" s="140"/>
      <c r="T64" s="140"/>
      <c r="U64" s="140" t="s">
        <v>98</v>
      </c>
      <c r="V64" s="140"/>
      <c r="W64" s="140"/>
      <c r="X64" s="140"/>
      <c r="Y64" s="140"/>
      <c r="Z64" s="140"/>
      <c r="AA64" s="140"/>
      <c r="AB64" s="140"/>
      <c r="AC64" s="140"/>
      <c r="AD64" s="140"/>
      <c r="AE64" s="140"/>
      <c r="AF64" s="140"/>
      <c r="AG64" s="140"/>
      <c r="AH64" s="140"/>
      <c r="AI64" s="140"/>
      <c r="AJ64" s="140"/>
      <c r="AK64" s="140"/>
      <c r="AL64" s="140"/>
      <c r="AM64" s="140"/>
      <c r="AN64" s="140"/>
      <c r="AO64" s="140"/>
      <c r="AP64" s="140"/>
      <c r="AQ64" s="140"/>
      <c r="AR64" s="140"/>
      <c r="AS64" s="140"/>
      <c r="AT64" s="140"/>
      <c r="AU64" s="140"/>
      <c r="AV64" s="140"/>
      <c r="AW64" s="140"/>
      <c r="AX64" s="140"/>
    </row>
    <row r="65" spans="1:50" outlineLevel="1">
      <c r="A65" s="163"/>
      <c r="B65" s="165"/>
      <c r="C65" s="169" t="s">
        <v>155</v>
      </c>
      <c r="D65" s="179"/>
      <c r="E65" s="174">
        <v>53.98</v>
      </c>
      <c r="F65" s="256"/>
      <c r="G65" s="146"/>
      <c r="H65" s="142"/>
      <c r="I65" s="143"/>
      <c r="J65" s="143"/>
      <c r="K65" s="142"/>
      <c r="L65" s="140"/>
      <c r="M65" s="140"/>
      <c r="N65" s="140"/>
      <c r="O65" s="140"/>
      <c r="P65" s="140"/>
      <c r="Q65" s="140"/>
      <c r="R65" s="140"/>
      <c r="S65" s="140"/>
      <c r="T65" s="140"/>
      <c r="U65" s="140" t="s">
        <v>108</v>
      </c>
      <c r="V65" s="140">
        <v>0</v>
      </c>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0"/>
    </row>
    <row r="66" spans="1:50">
      <c r="A66" s="164" t="s">
        <v>93</v>
      </c>
      <c r="B66" s="166" t="s">
        <v>59</v>
      </c>
      <c r="C66" s="170" t="s">
        <v>60</v>
      </c>
      <c r="D66" s="180"/>
      <c r="E66" s="162"/>
      <c r="F66" s="257"/>
      <c r="G66" s="147">
        <f>SUMIF(U67:U71,"&lt;&gt;NOR",G67:G71)</f>
        <v>0</v>
      </c>
      <c r="H66" s="144"/>
      <c r="I66" s="145"/>
      <c r="J66" s="145"/>
      <c r="K66" s="144"/>
      <c r="U66" t="s">
        <v>94</v>
      </c>
    </row>
    <row r="67" spans="1:50" outlineLevel="1">
      <c r="A67" s="163">
        <v>24</v>
      </c>
      <c r="B67" s="165" t="s">
        <v>164</v>
      </c>
      <c r="C67" s="168" t="s">
        <v>165</v>
      </c>
      <c r="D67" s="178" t="s">
        <v>106</v>
      </c>
      <c r="E67" s="161">
        <v>53.98</v>
      </c>
      <c r="F67" s="256"/>
      <c r="G67" s="146">
        <f>ROUND(E67*F67,2)</f>
        <v>0</v>
      </c>
      <c r="H67" s="201" t="s">
        <v>292</v>
      </c>
      <c r="I67" s="202">
        <f t="shared" ref="I67" si="21">G67</f>
        <v>0</v>
      </c>
      <c r="J67" s="143"/>
      <c r="K67" s="142"/>
      <c r="L67" s="140"/>
      <c r="M67" s="140"/>
      <c r="N67" s="140"/>
      <c r="O67" s="140"/>
      <c r="P67" s="140"/>
      <c r="Q67" s="140"/>
      <c r="R67" s="140"/>
      <c r="S67" s="140"/>
      <c r="T67" s="140"/>
      <c r="U67" s="140" t="s">
        <v>98</v>
      </c>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row>
    <row r="68" spans="1:50" outlineLevel="1">
      <c r="A68" s="163"/>
      <c r="B68" s="165"/>
      <c r="C68" s="169" t="s">
        <v>155</v>
      </c>
      <c r="D68" s="179"/>
      <c r="E68" s="174">
        <v>53.98</v>
      </c>
      <c r="F68" s="256"/>
      <c r="G68" s="146"/>
      <c r="H68" s="142"/>
      <c r="I68" s="143"/>
      <c r="J68" s="143"/>
      <c r="K68" s="142"/>
      <c r="L68" s="140"/>
      <c r="M68" s="140"/>
      <c r="N68" s="140"/>
      <c r="O68" s="140"/>
      <c r="P68" s="140"/>
      <c r="Q68" s="140"/>
      <c r="R68" s="140"/>
      <c r="S68" s="140"/>
      <c r="T68" s="140"/>
      <c r="U68" s="140" t="s">
        <v>108</v>
      </c>
      <c r="V68" s="140">
        <v>0</v>
      </c>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row>
    <row r="69" spans="1:50" outlineLevel="1">
      <c r="A69" s="163">
        <v>25</v>
      </c>
      <c r="B69" s="165" t="s">
        <v>166</v>
      </c>
      <c r="C69" s="168" t="s">
        <v>167</v>
      </c>
      <c r="D69" s="178" t="s">
        <v>106</v>
      </c>
      <c r="E69" s="161">
        <v>161.94</v>
      </c>
      <c r="F69" s="256"/>
      <c r="G69" s="146">
        <f>ROUND(E69*F69,2)</f>
        <v>0</v>
      </c>
      <c r="H69" s="201" t="s">
        <v>292</v>
      </c>
      <c r="I69" s="202">
        <f t="shared" ref="I69" si="22">G69</f>
        <v>0</v>
      </c>
      <c r="J69" s="143"/>
      <c r="K69" s="142"/>
      <c r="L69" s="140"/>
      <c r="M69" s="140"/>
      <c r="N69" s="140"/>
      <c r="O69" s="140"/>
      <c r="P69" s="140"/>
      <c r="Q69" s="140"/>
      <c r="R69" s="140"/>
      <c r="S69" s="140"/>
      <c r="T69" s="140"/>
      <c r="U69" s="140" t="s">
        <v>98</v>
      </c>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row>
    <row r="70" spans="1:50" outlineLevel="1">
      <c r="A70" s="163"/>
      <c r="B70" s="165"/>
      <c r="C70" s="169" t="s">
        <v>168</v>
      </c>
      <c r="D70" s="179"/>
      <c r="E70" s="174"/>
      <c r="F70" s="256"/>
      <c r="G70" s="146"/>
      <c r="H70" s="142"/>
      <c r="I70" s="143"/>
      <c r="J70" s="143"/>
      <c r="K70" s="142"/>
      <c r="L70" s="140"/>
      <c r="M70" s="140"/>
      <c r="N70" s="140"/>
      <c r="O70" s="140"/>
      <c r="P70" s="140"/>
      <c r="Q70" s="140"/>
      <c r="R70" s="140"/>
      <c r="S70" s="140"/>
      <c r="T70" s="140"/>
      <c r="U70" s="140" t="s">
        <v>108</v>
      </c>
      <c r="V70" s="140">
        <v>0</v>
      </c>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row>
    <row r="71" spans="1:50" outlineLevel="1">
      <c r="A71" s="163"/>
      <c r="B71" s="165"/>
      <c r="C71" s="169" t="s">
        <v>169</v>
      </c>
      <c r="D71" s="179"/>
      <c r="E71" s="174">
        <v>161.94</v>
      </c>
      <c r="F71" s="256"/>
      <c r="G71" s="146"/>
      <c r="H71" s="142"/>
      <c r="I71" s="143"/>
      <c r="J71" s="143"/>
      <c r="K71" s="142"/>
      <c r="L71" s="140"/>
      <c r="M71" s="140"/>
      <c r="N71" s="140"/>
      <c r="O71" s="140"/>
      <c r="P71" s="140"/>
      <c r="Q71" s="140"/>
      <c r="R71" s="140"/>
      <c r="S71" s="140"/>
      <c r="T71" s="140"/>
      <c r="U71" s="140" t="s">
        <v>108</v>
      </c>
      <c r="V71" s="140">
        <v>0</v>
      </c>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row>
    <row r="72" spans="1:50">
      <c r="A72" s="164" t="s">
        <v>93</v>
      </c>
      <c r="B72" s="166" t="s">
        <v>61</v>
      </c>
      <c r="C72" s="170" t="s">
        <v>62</v>
      </c>
      <c r="D72" s="180"/>
      <c r="E72" s="162"/>
      <c r="F72" s="257"/>
      <c r="G72" s="147">
        <f>SUMIF(U73:U125,"&lt;&gt;NOR",G73:G125)</f>
        <v>0</v>
      </c>
      <c r="H72" s="144"/>
      <c r="I72" s="145"/>
      <c r="J72" s="145"/>
      <c r="K72" s="144"/>
      <c r="U72" t="s">
        <v>94</v>
      </c>
    </row>
    <row r="73" spans="1:50" ht="22.5" outlineLevel="1">
      <c r="A73" s="163">
        <v>26</v>
      </c>
      <c r="B73" s="165" t="s">
        <v>170</v>
      </c>
      <c r="C73" s="168" t="s">
        <v>171</v>
      </c>
      <c r="D73" s="178" t="s">
        <v>101</v>
      </c>
      <c r="E73" s="161">
        <v>2</v>
      </c>
      <c r="F73" s="256"/>
      <c r="G73" s="146">
        <f>ROUND(E73*F73,2)</f>
        <v>0</v>
      </c>
      <c r="H73" s="201" t="s">
        <v>292</v>
      </c>
      <c r="I73" s="202">
        <f t="shared" ref="I73" si="23">G73</f>
        <v>0</v>
      </c>
      <c r="J73" s="143"/>
      <c r="K73" s="142"/>
      <c r="L73" s="140"/>
      <c r="M73" s="140"/>
      <c r="N73" s="140"/>
      <c r="O73" s="140"/>
      <c r="P73" s="140"/>
      <c r="Q73" s="140"/>
      <c r="R73" s="140"/>
      <c r="S73" s="140"/>
      <c r="T73" s="140"/>
      <c r="U73" s="140" t="s">
        <v>98</v>
      </c>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row>
    <row r="74" spans="1:50" outlineLevel="1">
      <c r="A74" s="163"/>
      <c r="B74" s="165"/>
      <c r="C74" s="169" t="s">
        <v>172</v>
      </c>
      <c r="D74" s="179"/>
      <c r="E74" s="174">
        <v>2</v>
      </c>
      <c r="F74" s="256"/>
      <c r="G74" s="146"/>
      <c r="H74" s="142"/>
      <c r="I74" s="143"/>
      <c r="J74" s="143"/>
      <c r="K74" s="142"/>
      <c r="L74" s="140"/>
      <c r="M74" s="140"/>
      <c r="N74" s="140"/>
      <c r="O74" s="140"/>
      <c r="P74" s="140"/>
      <c r="Q74" s="140"/>
      <c r="R74" s="140"/>
      <c r="S74" s="140"/>
      <c r="T74" s="140"/>
      <c r="U74" s="140" t="s">
        <v>108</v>
      </c>
      <c r="V74" s="140">
        <v>0</v>
      </c>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row>
    <row r="75" spans="1:50" outlineLevel="1">
      <c r="A75" s="163">
        <v>27</v>
      </c>
      <c r="B75" s="165" t="s">
        <v>173</v>
      </c>
      <c r="C75" s="168" t="s">
        <v>174</v>
      </c>
      <c r="D75" s="178" t="s">
        <v>101</v>
      </c>
      <c r="E75" s="161">
        <v>1</v>
      </c>
      <c r="F75" s="256"/>
      <c r="G75" s="146">
        <f>ROUND(E75*F75,2)</f>
        <v>0</v>
      </c>
      <c r="H75" s="201" t="s">
        <v>292</v>
      </c>
      <c r="I75" s="202">
        <f t="shared" ref="I75" si="24">G75</f>
        <v>0</v>
      </c>
      <c r="J75" s="143"/>
      <c r="K75" s="142"/>
      <c r="L75" s="140"/>
      <c r="M75" s="140"/>
      <c r="N75" s="140"/>
      <c r="O75" s="140"/>
      <c r="P75" s="140"/>
      <c r="Q75" s="140"/>
      <c r="R75" s="140"/>
      <c r="S75" s="140"/>
      <c r="T75" s="140"/>
      <c r="U75" s="140" t="s">
        <v>98</v>
      </c>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row>
    <row r="76" spans="1:50" outlineLevel="1">
      <c r="A76" s="163"/>
      <c r="B76" s="165"/>
      <c r="C76" s="169" t="s">
        <v>175</v>
      </c>
      <c r="D76" s="179"/>
      <c r="E76" s="174">
        <v>1</v>
      </c>
      <c r="F76" s="256"/>
      <c r="G76" s="146"/>
      <c r="H76" s="142"/>
      <c r="I76" s="143"/>
      <c r="J76" s="143"/>
      <c r="K76" s="142"/>
      <c r="L76" s="140"/>
      <c r="M76" s="140"/>
      <c r="N76" s="140"/>
      <c r="O76" s="140"/>
      <c r="P76" s="140"/>
      <c r="Q76" s="140"/>
      <c r="R76" s="140"/>
      <c r="S76" s="140"/>
      <c r="T76" s="140"/>
      <c r="U76" s="140" t="s">
        <v>108</v>
      </c>
      <c r="V76" s="140">
        <v>0</v>
      </c>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row>
    <row r="77" spans="1:50" outlineLevel="1">
      <c r="A77" s="163">
        <v>28</v>
      </c>
      <c r="B77" s="165" t="s">
        <v>176</v>
      </c>
      <c r="C77" s="168" t="s">
        <v>177</v>
      </c>
      <c r="D77" s="178" t="s">
        <v>106</v>
      </c>
      <c r="E77" s="161">
        <v>2.7269999999999999</v>
      </c>
      <c r="F77" s="256"/>
      <c r="G77" s="146">
        <f>ROUND(E77*F77,2)</f>
        <v>0</v>
      </c>
      <c r="H77" s="201" t="s">
        <v>292</v>
      </c>
      <c r="I77" s="202">
        <f t="shared" ref="I77" si="25">G77</f>
        <v>0</v>
      </c>
      <c r="J77" s="143"/>
      <c r="K77" s="142"/>
      <c r="L77" s="140"/>
      <c r="M77" s="140"/>
      <c r="N77" s="140"/>
      <c r="O77" s="140"/>
      <c r="P77" s="140"/>
      <c r="Q77" s="140"/>
      <c r="R77" s="140"/>
      <c r="S77" s="140"/>
      <c r="T77" s="140"/>
      <c r="U77" s="140" t="s">
        <v>98</v>
      </c>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row>
    <row r="78" spans="1:50" outlineLevel="1">
      <c r="A78" s="163"/>
      <c r="B78" s="165"/>
      <c r="C78" s="169" t="s">
        <v>178</v>
      </c>
      <c r="D78" s="179"/>
      <c r="E78" s="174">
        <v>2.7269999999999999</v>
      </c>
      <c r="F78" s="256"/>
      <c r="G78" s="146"/>
      <c r="H78" s="142"/>
      <c r="I78" s="143"/>
      <c r="J78" s="143"/>
      <c r="K78" s="142"/>
      <c r="L78" s="140"/>
      <c r="M78" s="140"/>
      <c r="N78" s="140"/>
      <c r="O78" s="140"/>
      <c r="P78" s="140"/>
      <c r="Q78" s="140"/>
      <c r="R78" s="140"/>
      <c r="S78" s="140"/>
      <c r="T78" s="140"/>
      <c r="U78" s="140" t="s">
        <v>108</v>
      </c>
      <c r="V78" s="140">
        <v>0</v>
      </c>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row>
    <row r="79" spans="1:50" outlineLevel="1">
      <c r="A79" s="163">
        <v>29</v>
      </c>
      <c r="B79" s="165" t="s">
        <v>179</v>
      </c>
      <c r="C79" s="168" t="s">
        <v>180</v>
      </c>
      <c r="D79" s="178" t="s">
        <v>106</v>
      </c>
      <c r="E79" s="161">
        <v>55</v>
      </c>
      <c r="F79" s="256"/>
      <c r="G79" s="146">
        <f>ROUND(E79*F79,2)</f>
        <v>0</v>
      </c>
      <c r="H79" s="201" t="s">
        <v>292</v>
      </c>
      <c r="I79" s="202">
        <f t="shared" ref="I79" si="26">G79</f>
        <v>0</v>
      </c>
      <c r="J79" s="143"/>
      <c r="K79" s="142"/>
      <c r="L79" s="140"/>
      <c r="M79" s="140"/>
      <c r="N79" s="140"/>
      <c r="O79" s="140"/>
      <c r="P79" s="140"/>
      <c r="Q79" s="140"/>
      <c r="R79" s="140"/>
      <c r="S79" s="140"/>
      <c r="T79" s="140"/>
      <c r="U79" s="140" t="s">
        <v>98</v>
      </c>
      <c r="V79" s="140"/>
      <c r="W79" s="140"/>
      <c r="X79" s="140"/>
      <c r="Y79" s="140"/>
      <c r="Z79" s="140"/>
      <c r="AA79" s="140"/>
      <c r="AB79" s="140"/>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40"/>
    </row>
    <row r="80" spans="1:50" outlineLevel="1">
      <c r="A80" s="163"/>
      <c r="B80" s="165"/>
      <c r="C80" s="169" t="s">
        <v>181</v>
      </c>
      <c r="D80" s="179"/>
      <c r="E80" s="174">
        <v>55</v>
      </c>
      <c r="F80" s="256"/>
      <c r="G80" s="146"/>
      <c r="H80" s="142"/>
      <c r="I80" s="143"/>
      <c r="J80" s="143"/>
      <c r="K80" s="142"/>
      <c r="L80" s="140"/>
      <c r="M80" s="140"/>
      <c r="N80" s="140"/>
      <c r="O80" s="140"/>
      <c r="P80" s="140"/>
      <c r="Q80" s="140"/>
      <c r="R80" s="140"/>
      <c r="S80" s="140"/>
      <c r="T80" s="140"/>
      <c r="U80" s="140" t="s">
        <v>108</v>
      </c>
      <c r="V80" s="140">
        <v>0</v>
      </c>
      <c r="W80" s="140"/>
      <c r="X80" s="140"/>
      <c r="Y80" s="140"/>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40"/>
    </row>
    <row r="81" spans="1:50" outlineLevel="1">
      <c r="A81" s="163">
        <v>30</v>
      </c>
      <c r="B81" s="165" t="s">
        <v>182</v>
      </c>
      <c r="C81" s="168" t="s">
        <v>183</v>
      </c>
      <c r="D81" s="178" t="s">
        <v>115</v>
      </c>
      <c r="E81" s="161">
        <v>46.100000000000009</v>
      </c>
      <c r="F81" s="256"/>
      <c r="G81" s="146">
        <f>ROUND(E81*F81,2)</f>
        <v>0</v>
      </c>
      <c r="H81" s="201" t="s">
        <v>292</v>
      </c>
      <c r="I81" s="202">
        <f t="shared" ref="I81" si="27">G81</f>
        <v>0</v>
      </c>
      <c r="J81" s="143"/>
      <c r="K81" s="142"/>
      <c r="L81" s="140"/>
      <c r="M81" s="140"/>
      <c r="N81" s="140"/>
      <c r="O81" s="140"/>
      <c r="P81" s="140"/>
      <c r="Q81" s="140"/>
      <c r="R81" s="140"/>
      <c r="S81" s="140"/>
      <c r="T81" s="140"/>
      <c r="U81" s="140" t="s">
        <v>98</v>
      </c>
      <c r="V81" s="140"/>
      <c r="W81" s="140"/>
      <c r="X81" s="140"/>
      <c r="Y81" s="140"/>
      <c r="Z81" s="140"/>
      <c r="AA81" s="140"/>
      <c r="AB81" s="140"/>
      <c r="AC81" s="140"/>
      <c r="AD81" s="140"/>
      <c r="AE81" s="140"/>
      <c r="AF81" s="140"/>
      <c r="AG81" s="140"/>
      <c r="AH81" s="140"/>
      <c r="AI81" s="140"/>
      <c r="AJ81" s="140"/>
      <c r="AK81" s="140"/>
      <c r="AL81" s="140"/>
      <c r="AM81" s="140"/>
      <c r="AN81" s="140"/>
      <c r="AO81" s="140"/>
      <c r="AP81" s="140"/>
      <c r="AQ81" s="140"/>
      <c r="AR81" s="140"/>
      <c r="AS81" s="140"/>
      <c r="AT81" s="140"/>
      <c r="AU81" s="140"/>
      <c r="AV81" s="140"/>
      <c r="AW81" s="140"/>
      <c r="AX81" s="140"/>
    </row>
    <row r="82" spans="1:50" outlineLevel="1">
      <c r="A82" s="163"/>
      <c r="B82" s="165"/>
      <c r="C82" s="169" t="s">
        <v>184</v>
      </c>
      <c r="D82" s="179"/>
      <c r="E82" s="174">
        <v>46.1</v>
      </c>
      <c r="F82" s="256"/>
      <c r="G82" s="146"/>
      <c r="H82" s="142"/>
      <c r="I82" s="143"/>
      <c r="J82" s="143"/>
      <c r="K82" s="142"/>
      <c r="L82" s="140"/>
      <c r="M82" s="140"/>
      <c r="N82" s="140"/>
      <c r="O82" s="140"/>
      <c r="P82" s="140"/>
      <c r="Q82" s="140"/>
      <c r="R82" s="140"/>
      <c r="S82" s="140"/>
      <c r="T82" s="140"/>
      <c r="U82" s="140" t="s">
        <v>108</v>
      </c>
      <c r="V82" s="140">
        <v>0</v>
      </c>
      <c r="W82" s="140"/>
      <c r="X82" s="140"/>
      <c r="Y82" s="140"/>
      <c r="Z82" s="140"/>
      <c r="AA82" s="140"/>
      <c r="AB82" s="140"/>
      <c r="AC82" s="140"/>
      <c r="AD82" s="140"/>
      <c r="AE82" s="140"/>
      <c r="AF82" s="140"/>
      <c r="AG82" s="140"/>
      <c r="AH82" s="140"/>
      <c r="AI82" s="140"/>
      <c r="AJ82" s="140"/>
      <c r="AK82" s="140"/>
      <c r="AL82" s="140"/>
      <c r="AM82" s="140"/>
      <c r="AN82" s="140"/>
      <c r="AO82" s="140"/>
      <c r="AP82" s="140"/>
      <c r="AQ82" s="140"/>
      <c r="AR82" s="140"/>
      <c r="AS82" s="140"/>
      <c r="AT82" s="140"/>
      <c r="AU82" s="140"/>
      <c r="AV82" s="140"/>
      <c r="AW82" s="140"/>
      <c r="AX82" s="140"/>
    </row>
    <row r="83" spans="1:50" outlineLevel="1">
      <c r="A83" s="163">
        <v>31</v>
      </c>
      <c r="B83" s="165" t="s">
        <v>185</v>
      </c>
      <c r="C83" s="168" t="s">
        <v>186</v>
      </c>
      <c r="D83" s="178" t="s">
        <v>106</v>
      </c>
      <c r="E83" s="161">
        <v>17.48</v>
      </c>
      <c r="F83" s="256"/>
      <c r="G83" s="146">
        <f>ROUND(E83*F83,2)</f>
        <v>0</v>
      </c>
      <c r="H83" s="201" t="s">
        <v>292</v>
      </c>
      <c r="I83" s="202">
        <f t="shared" ref="I83" si="28">G83</f>
        <v>0</v>
      </c>
      <c r="J83" s="143"/>
      <c r="K83" s="142"/>
      <c r="L83" s="140"/>
      <c r="M83" s="140"/>
      <c r="N83" s="140"/>
      <c r="O83" s="140"/>
      <c r="P83" s="140"/>
      <c r="Q83" s="140"/>
      <c r="R83" s="140"/>
      <c r="S83" s="140"/>
      <c r="T83" s="140"/>
      <c r="U83" s="140" t="s">
        <v>98</v>
      </c>
      <c r="V83" s="140"/>
      <c r="W83" s="140"/>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row>
    <row r="84" spans="1:50" outlineLevel="1">
      <c r="A84" s="163"/>
      <c r="B84" s="165"/>
      <c r="C84" s="169" t="s">
        <v>187</v>
      </c>
      <c r="D84" s="179"/>
      <c r="E84" s="174">
        <v>10</v>
      </c>
      <c r="F84" s="256"/>
      <c r="G84" s="146"/>
      <c r="H84" s="142"/>
      <c r="I84" s="143"/>
      <c r="J84" s="143"/>
      <c r="K84" s="142"/>
      <c r="L84" s="140"/>
      <c r="M84" s="140"/>
      <c r="N84" s="140"/>
      <c r="O84" s="140"/>
      <c r="P84" s="140"/>
      <c r="Q84" s="140"/>
      <c r="R84" s="140"/>
      <c r="S84" s="140"/>
      <c r="T84" s="140"/>
      <c r="U84" s="140" t="s">
        <v>108</v>
      </c>
      <c r="V84" s="140">
        <v>0</v>
      </c>
      <c r="W84" s="140"/>
      <c r="X84" s="140"/>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0"/>
      <c r="AU84" s="140"/>
      <c r="AV84" s="140"/>
      <c r="AW84" s="140"/>
      <c r="AX84" s="140"/>
    </row>
    <row r="85" spans="1:50" outlineLevel="1">
      <c r="A85" s="163"/>
      <c r="B85" s="165"/>
      <c r="C85" s="169" t="s">
        <v>123</v>
      </c>
      <c r="D85" s="179"/>
      <c r="E85" s="174">
        <v>7.48</v>
      </c>
      <c r="F85" s="256"/>
      <c r="G85" s="146"/>
      <c r="H85" s="142"/>
      <c r="I85" s="143"/>
      <c r="J85" s="143"/>
      <c r="K85" s="142"/>
      <c r="L85" s="140"/>
      <c r="M85" s="140"/>
      <c r="N85" s="140"/>
      <c r="O85" s="140"/>
      <c r="P85" s="140"/>
      <c r="Q85" s="140"/>
      <c r="R85" s="140"/>
      <c r="S85" s="140"/>
      <c r="T85" s="140"/>
      <c r="U85" s="140" t="s">
        <v>108</v>
      </c>
      <c r="V85" s="140">
        <v>0</v>
      </c>
      <c r="W85" s="140"/>
      <c r="X85" s="140"/>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40"/>
      <c r="AU85" s="140"/>
      <c r="AV85" s="140"/>
      <c r="AW85" s="140"/>
      <c r="AX85" s="140"/>
    </row>
    <row r="86" spans="1:50" outlineLevel="1">
      <c r="A86" s="163">
        <v>32</v>
      </c>
      <c r="B86" s="165" t="s">
        <v>188</v>
      </c>
      <c r="C86" s="168" t="s">
        <v>189</v>
      </c>
      <c r="D86" s="178" t="s">
        <v>106</v>
      </c>
      <c r="E86" s="161">
        <v>14.773000000000001</v>
      </c>
      <c r="F86" s="256"/>
      <c r="G86" s="146">
        <f>ROUND(E86*F86,2)</f>
        <v>0</v>
      </c>
      <c r="H86" s="201" t="s">
        <v>292</v>
      </c>
      <c r="I86" s="202">
        <f t="shared" ref="I86" si="29">G86</f>
        <v>0</v>
      </c>
      <c r="J86" s="143"/>
      <c r="K86" s="142"/>
      <c r="L86" s="140"/>
      <c r="M86" s="140"/>
      <c r="N86" s="140"/>
      <c r="O86" s="140"/>
      <c r="P86" s="140"/>
      <c r="Q86" s="140"/>
      <c r="R86" s="140"/>
      <c r="S86" s="140"/>
      <c r="T86" s="140"/>
      <c r="U86" s="140" t="s">
        <v>98</v>
      </c>
      <c r="V86" s="140"/>
      <c r="W86" s="140"/>
      <c r="X86" s="140"/>
      <c r="Y86" s="140"/>
      <c r="Z86" s="140"/>
      <c r="AA86" s="140"/>
      <c r="AB86" s="140"/>
      <c r="AC86" s="140"/>
      <c r="AD86" s="140"/>
      <c r="AE86" s="140"/>
      <c r="AF86" s="140"/>
      <c r="AG86" s="140"/>
      <c r="AH86" s="140"/>
      <c r="AI86" s="140"/>
      <c r="AJ86" s="140"/>
      <c r="AK86" s="140"/>
      <c r="AL86" s="140"/>
      <c r="AM86" s="140"/>
      <c r="AN86" s="140"/>
      <c r="AO86" s="140"/>
      <c r="AP86" s="140"/>
      <c r="AQ86" s="140"/>
      <c r="AR86" s="140"/>
      <c r="AS86" s="140"/>
      <c r="AT86" s="140"/>
      <c r="AU86" s="140"/>
      <c r="AV86" s="140"/>
      <c r="AW86" s="140"/>
      <c r="AX86" s="140"/>
    </row>
    <row r="87" spans="1:50" outlineLevel="1">
      <c r="A87" s="163"/>
      <c r="B87" s="165"/>
      <c r="C87" s="169" t="s">
        <v>190</v>
      </c>
      <c r="D87" s="179"/>
      <c r="E87" s="174">
        <v>14.773</v>
      </c>
      <c r="F87" s="256"/>
      <c r="G87" s="146"/>
      <c r="H87" s="142"/>
      <c r="I87" s="143"/>
      <c r="J87" s="143"/>
      <c r="K87" s="142"/>
      <c r="L87" s="140"/>
      <c r="M87" s="140"/>
      <c r="N87" s="140"/>
      <c r="O87" s="140"/>
      <c r="P87" s="140"/>
      <c r="Q87" s="140"/>
      <c r="R87" s="140"/>
      <c r="S87" s="140"/>
      <c r="T87" s="140"/>
      <c r="U87" s="140" t="s">
        <v>108</v>
      </c>
      <c r="V87" s="140">
        <v>0</v>
      </c>
      <c r="W87" s="140"/>
      <c r="X87" s="140"/>
      <c r="Y87" s="140"/>
      <c r="Z87" s="140"/>
      <c r="AA87" s="140"/>
      <c r="AB87" s="140"/>
      <c r="AC87" s="140"/>
      <c r="AD87" s="140"/>
      <c r="AE87" s="140"/>
      <c r="AF87" s="140"/>
      <c r="AG87" s="140"/>
      <c r="AH87" s="140"/>
      <c r="AI87" s="140"/>
      <c r="AJ87" s="140"/>
      <c r="AK87" s="140"/>
      <c r="AL87" s="140"/>
      <c r="AM87" s="140"/>
      <c r="AN87" s="140"/>
      <c r="AO87" s="140"/>
      <c r="AP87" s="140"/>
      <c r="AQ87" s="140"/>
      <c r="AR87" s="140"/>
      <c r="AS87" s="140"/>
      <c r="AT87" s="140"/>
      <c r="AU87" s="140"/>
      <c r="AV87" s="140"/>
      <c r="AW87" s="140"/>
      <c r="AX87" s="140"/>
    </row>
    <row r="88" spans="1:50" outlineLevel="1">
      <c r="A88" s="163">
        <v>33</v>
      </c>
      <c r="B88" s="165" t="s">
        <v>191</v>
      </c>
      <c r="C88" s="168" t="s">
        <v>192</v>
      </c>
      <c r="D88" s="178" t="s">
        <v>106</v>
      </c>
      <c r="E88" s="161">
        <v>1.1220000000000001</v>
      </c>
      <c r="F88" s="256"/>
      <c r="G88" s="146">
        <f>ROUND(E88*F88,2)</f>
        <v>0</v>
      </c>
      <c r="H88" s="201" t="s">
        <v>292</v>
      </c>
      <c r="I88" s="202">
        <f t="shared" ref="I88" si="30">G88</f>
        <v>0</v>
      </c>
      <c r="J88" s="143"/>
      <c r="K88" s="142"/>
      <c r="L88" s="140"/>
      <c r="M88" s="140"/>
      <c r="N88" s="140"/>
      <c r="O88" s="140"/>
      <c r="P88" s="140"/>
      <c r="Q88" s="140"/>
      <c r="R88" s="140"/>
      <c r="S88" s="140"/>
      <c r="T88" s="140"/>
      <c r="U88" s="140" t="s">
        <v>98</v>
      </c>
      <c r="V88" s="140"/>
      <c r="W88" s="140"/>
      <c r="X88" s="140"/>
      <c r="Y88" s="140"/>
      <c r="Z88" s="140"/>
      <c r="AA88" s="140"/>
      <c r="AB88" s="140"/>
      <c r="AC88" s="140"/>
      <c r="AD88" s="140"/>
      <c r="AE88" s="140"/>
      <c r="AF88" s="140"/>
      <c r="AG88" s="140"/>
      <c r="AH88" s="140"/>
      <c r="AI88" s="140"/>
      <c r="AJ88" s="140"/>
      <c r="AK88" s="140"/>
      <c r="AL88" s="140"/>
      <c r="AM88" s="140"/>
      <c r="AN88" s="140"/>
      <c r="AO88" s="140"/>
      <c r="AP88" s="140"/>
      <c r="AQ88" s="140"/>
      <c r="AR88" s="140"/>
      <c r="AS88" s="140"/>
      <c r="AT88" s="140"/>
      <c r="AU88" s="140"/>
      <c r="AV88" s="140"/>
      <c r="AW88" s="140"/>
      <c r="AX88" s="140"/>
    </row>
    <row r="89" spans="1:50" outlineLevel="1">
      <c r="A89" s="163"/>
      <c r="B89" s="165"/>
      <c r="C89" s="169" t="s">
        <v>193</v>
      </c>
      <c r="D89" s="179"/>
      <c r="E89" s="174">
        <v>1.1220000000000001</v>
      </c>
      <c r="F89" s="256"/>
      <c r="G89" s="146"/>
      <c r="H89" s="142"/>
      <c r="I89" s="143"/>
      <c r="J89" s="143"/>
      <c r="K89" s="142"/>
      <c r="L89" s="140"/>
      <c r="M89" s="140"/>
      <c r="N89" s="140"/>
      <c r="O89" s="140"/>
      <c r="P89" s="140"/>
      <c r="Q89" s="140"/>
      <c r="R89" s="140"/>
      <c r="S89" s="140"/>
      <c r="T89" s="140"/>
      <c r="U89" s="140" t="s">
        <v>108</v>
      </c>
      <c r="V89" s="140">
        <v>0</v>
      </c>
      <c r="W89" s="140"/>
      <c r="X89" s="140"/>
      <c r="Y89" s="140"/>
      <c r="Z89" s="140"/>
      <c r="AA89" s="140"/>
      <c r="AB89" s="140"/>
      <c r="AC89" s="140"/>
      <c r="AD89" s="140"/>
      <c r="AE89" s="140"/>
      <c r="AF89" s="140"/>
      <c r="AG89" s="140"/>
      <c r="AH89" s="140"/>
      <c r="AI89" s="140"/>
      <c r="AJ89" s="140"/>
      <c r="AK89" s="140"/>
      <c r="AL89" s="140"/>
      <c r="AM89" s="140"/>
      <c r="AN89" s="140"/>
      <c r="AO89" s="140"/>
      <c r="AP89" s="140"/>
      <c r="AQ89" s="140"/>
      <c r="AR89" s="140"/>
      <c r="AS89" s="140"/>
      <c r="AT89" s="140"/>
      <c r="AU89" s="140"/>
      <c r="AV89" s="140"/>
      <c r="AW89" s="140"/>
      <c r="AX89" s="140"/>
    </row>
    <row r="90" spans="1:50" ht="22.5" outlineLevel="1">
      <c r="A90" s="163">
        <v>34</v>
      </c>
      <c r="B90" s="165" t="s">
        <v>194</v>
      </c>
      <c r="C90" s="168" t="s">
        <v>195</v>
      </c>
      <c r="D90" s="178" t="s">
        <v>106</v>
      </c>
      <c r="E90" s="161">
        <v>55</v>
      </c>
      <c r="F90" s="256"/>
      <c r="G90" s="146">
        <f>ROUND(E90*F90,2)</f>
        <v>0</v>
      </c>
      <c r="H90" s="201" t="s">
        <v>291</v>
      </c>
      <c r="I90" s="202">
        <f t="shared" ref="I90" si="31">G90</f>
        <v>0</v>
      </c>
      <c r="J90" s="143"/>
      <c r="K90" s="142"/>
      <c r="L90" s="140"/>
      <c r="M90" s="140"/>
      <c r="N90" s="140"/>
      <c r="O90" s="140"/>
      <c r="P90" s="140"/>
      <c r="Q90" s="140"/>
      <c r="R90" s="140"/>
      <c r="S90" s="140"/>
      <c r="T90" s="140"/>
      <c r="U90" s="140" t="s">
        <v>98</v>
      </c>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0"/>
    </row>
    <row r="91" spans="1:50" outlineLevel="1">
      <c r="A91" s="163"/>
      <c r="B91" s="165"/>
      <c r="C91" s="169" t="s">
        <v>181</v>
      </c>
      <c r="D91" s="179"/>
      <c r="E91" s="174">
        <v>55</v>
      </c>
      <c r="F91" s="256"/>
      <c r="G91" s="146"/>
      <c r="H91" s="142"/>
      <c r="I91" s="143"/>
      <c r="J91" s="143"/>
      <c r="K91" s="142"/>
      <c r="L91" s="140"/>
      <c r="M91" s="140"/>
      <c r="N91" s="140"/>
      <c r="O91" s="140"/>
      <c r="P91" s="140"/>
      <c r="Q91" s="140"/>
      <c r="R91" s="140"/>
      <c r="S91" s="140"/>
      <c r="T91" s="140"/>
      <c r="U91" s="140" t="s">
        <v>108</v>
      </c>
      <c r="V91" s="140">
        <v>0</v>
      </c>
      <c r="W91" s="140"/>
      <c r="X91" s="140"/>
      <c r="Y91" s="140"/>
      <c r="Z91" s="140"/>
      <c r="AA91" s="140"/>
      <c r="AB91" s="140"/>
      <c r="AC91" s="140"/>
      <c r="AD91" s="140"/>
      <c r="AE91" s="140"/>
      <c r="AF91" s="140"/>
      <c r="AG91" s="140"/>
      <c r="AH91" s="140"/>
      <c r="AI91" s="140"/>
      <c r="AJ91" s="140"/>
      <c r="AK91" s="140"/>
      <c r="AL91" s="140"/>
      <c r="AM91" s="140"/>
      <c r="AN91" s="140"/>
      <c r="AO91" s="140"/>
      <c r="AP91" s="140"/>
      <c r="AQ91" s="140"/>
      <c r="AR91" s="140"/>
      <c r="AS91" s="140"/>
      <c r="AT91" s="140"/>
      <c r="AU91" s="140"/>
      <c r="AV91" s="140"/>
      <c r="AW91" s="140"/>
      <c r="AX91" s="140"/>
    </row>
    <row r="92" spans="1:50" outlineLevel="1">
      <c r="A92" s="163">
        <v>35</v>
      </c>
      <c r="B92" s="165" t="s">
        <v>196</v>
      </c>
      <c r="C92" s="168" t="s">
        <v>197</v>
      </c>
      <c r="D92" s="178" t="s">
        <v>101</v>
      </c>
      <c r="E92" s="161">
        <v>1</v>
      </c>
      <c r="F92" s="256"/>
      <c r="G92" s="146">
        <f>ROUND(E92*F92,2)</f>
        <v>0</v>
      </c>
      <c r="H92" s="201" t="s">
        <v>291</v>
      </c>
      <c r="I92" s="202">
        <f t="shared" ref="I92" si="32">G92</f>
        <v>0</v>
      </c>
      <c r="J92" s="143"/>
      <c r="K92" s="142"/>
      <c r="L92" s="140"/>
      <c r="M92" s="140"/>
      <c r="N92" s="140"/>
      <c r="O92" s="140"/>
      <c r="P92" s="140"/>
      <c r="Q92" s="140"/>
      <c r="R92" s="140"/>
      <c r="S92" s="140"/>
      <c r="T92" s="140"/>
      <c r="U92" s="140" t="s">
        <v>98</v>
      </c>
      <c r="V92" s="140"/>
      <c r="W92" s="140"/>
      <c r="X92" s="140"/>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0"/>
    </row>
    <row r="93" spans="1:50" outlineLevel="1">
      <c r="A93" s="163"/>
      <c r="B93" s="165"/>
      <c r="C93" s="169" t="s">
        <v>175</v>
      </c>
      <c r="D93" s="179"/>
      <c r="E93" s="174">
        <v>1</v>
      </c>
      <c r="F93" s="256"/>
      <c r="G93" s="146"/>
      <c r="H93" s="142"/>
      <c r="I93" s="143"/>
      <c r="J93" s="143"/>
      <c r="K93" s="142"/>
      <c r="L93" s="140"/>
      <c r="M93" s="140"/>
      <c r="N93" s="140"/>
      <c r="O93" s="140"/>
      <c r="P93" s="140"/>
      <c r="Q93" s="140"/>
      <c r="R93" s="140"/>
      <c r="S93" s="140"/>
      <c r="T93" s="140"/>
      <c r="U93" s="140" t="s">
        <v>108</v>
      </c>
      <c r="V93" s="140">
        <v>0</v>
      </c>
      <c r="W93" s="140"/>
      <c r="X93" s="140"/>
      <c r="Y93" s="140"/>
      <c r="Z93" s="140"/>
      <c r="AA93" s="140"/>
      <c r="AB93" s="140"/>
      <c r="AC93" s="140"/>
      <c r="AD93" s="140"/>
      <c r="AE93" s="140"/>
      <c r="AF93" s="140"/>
      <c r="AG93" s="140"/>
      <c r="AH93" s="140"/>
      <c r="AI93" s="140"/>
      <c r="AJ93" s="140"/>
      <c r="AK93" s="140"/>
      <c r="AL93" s="140"/>
      <c r="AM93" s="140"/>
      <c r="AN93" s="140"/>
      <c r="AO93" s="140"/>
      <c r="AP93" s="140"/>
      <c r="AQ93" s="140"/>
      <c r="AR93" s="140"/>
      <c r="AS93" s="140"/>
      <c r="AT93" s="140"/>
      <c r="AU93" s="140"/>
      <c r="AV93" s="140"/>
      <c r="AW93" s="140"/>
      <c r="AX93" s="140"/>
    </row>
    <row r="94" spans="1:50" outlineLevel="1">
      <c r="A94" s="163">
        <v>36</v>
      </c>
      <c r="B94" s="165" t="s">
        <v>198</v>
      </c>
      <c r="C94" s="168" t="s">
        <v>199</v>
      </c>
      <c r="D94" s="178" t="s">
        <v>115</v>
      </c>
      <c r="E94" s="161">
        <v>0.9</v>
      </c>
      <c r="F94" s="256"/>
      <c r="G94" s="146">
        <f>ROUND(E94*F94,2)</f>
        <v>0</v>
      </c>
      <c r="H94" s="201" t="s">
        <v>291</v>
      </c>
      <c r="I94" s="202">
        <f t="shared" ref="I94" si="33">G94</f>
        <v>0</v>
      </c>
      <c r="J94" s="143"/>
      <c r="K94" s="142"/>
      <c r="L94" s="140"/>
      <c r="M94" s="140"/>
      <c r="N94" s="140"/>
      <c r="O94" s="140"/>
      <c r="P94" s="140"/>
      <c r="Q94" s="140"/>
      <c r="R94" s="140"/>
      <c r="S94" s="140"/>
      <c r="T94" s="140"/>
      <c r="U94" s="140" t="s">
        <v>98</v>
      </c>
      <c r="V94" s="140"/>
      <c r="W94" s="140"/>
      <c r="X94" s="140"/>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row>
    <row r="95" spans="1:50" outlineLevel="1">
      <c r="A95" s="163"/>
      <c r="B95" s="165"/>
      <c r="C95" s="169" t="s">
        <v>200</v>
      </c>
      <c r="D95" s="179"/>
      <c r="E95" s="174">
        <v>0.9</v>
      </c>
      <c r="F95" s="256"/>
      <c r="G95" s="146"/>
      <c r="H95" s="142"/>
      <c r="I95" s="143"/>
      <c r="J95" s="143"/>
      <c r="K95" s="142"/>
      <c r="L95" s="140"/>
      <c r="M95" s="140"/>
      <c r="N95" s="140"/>
      <c r="O95" s="140"/>
      <c r="P95" s="140"/>
      <c r="Q95" s="140"/>
      <c r="R95" s="140"/>
      <c r="S95" s="140"/>
      <c r="T95" s="140"/>
      <c r="U95" s="140" t="s">
        <v>108</v>
      </c>
      <c r="V95" s="140">
        <v>0</v>
      </c>
      <c r="W95" s="140"/>
      <c r="X95" s="140"/>
      <c r="Y95" s="140"/>
      <c r="Z95" s="140"/>
      <c r="AA95" s="140"/>
      <c r="AB95" s="140"/>
      <c r="AC95" s="140"/>
      <c r="AD95" s="140"/>
      <c r="AE95" s="140"/>
      <c r="AF95" s="140"/>
      <c r="AG95" s="140"/>
      <c r="AH95" s="140"/>
      <c r="AI95" s="140"/>
      <c r="AJ95" s="140"/>
      <c r="AK95" s="140"/>
      <c r="AL95" s="140"/>
      <c r="AM95" s="140"/>
      <c r="AN95" s="140"/>
      <c r="AO95" s="140"/>
      <c r="AP95" s="140"/>
      <c r="AQ95" s="140"/>
      <c r="AR95" s="140"/>
      <c r="AS95" s="140"/>
      <c r="AT95" s="140"/>
      <c r="AU95" s="140"/>
      <c r="AV95" s="140"/>
      <c r="AW95" s="140"/>
      <c r="AX95" s="140"/>
    </row>
    <row r="96" spans="1:50" ht="22.5" outlineLevel="1">
      <c r="A96" s="163">
        <v>37</v>
      </c>
      <c r="B96" s="165" t="s">
        <v>201</v>
      </c>
      <c r="C96" s="168" t="s">
        <v>202</v>
      </c>
      <c r="D96" s="178" t="s">
        <v>203</v>
      </c>
      <c r="E96" s="161">
        <v>1</v>
      </c>
      <c r="F96" s="256"/>
      <c r="G96" s="146">
        <f>ROUND(E96*F96,2)</f>
        <v>0</v>
      </c>
      <c r="H96" s="201" t="s">
        <v>291</v>
      </c>
      <c r="I96" s="202">
        <f t="shared" ref="I96:I97" si="34">G96</f>
        <v>0</v>
      </c>
      <c r="J96" s="143"/>
      <c r="K96" s="142"/>
      <c r="L96" s="140"/>
      <c r="M96" s="140"/>
      <c r="N96" s="140"/>
      <c r="O96" s="140"/>
      <c r="P96" s="140"/>
      <c r="Q96" s="140"/>
      <c r="R96" s="140"/>
      <c r="S96" s="140"/>
      <c r="T96" s="140"/>
      <c r="U96" s="140" t="s">
        <v>98</v>
      </c>
      <c r="V96" s="140"/>
      <c r="W96" s="140"/>
      <c r="X96" s="140"/>
      <c r="Y96" s="140"/>
      <c r="Z96" s="140"/>
      <c r="AA96" s="140"/>
      <c r="AB96" s="140"/>
      <c r="AC96" s="140"/>
      <c r="AD96" s="140"/>
      <c r="AE96" s="140"/>
      <c r="AF96" s="140"/>
      <c r="AG96" s="140"/>
      <c r="AH96" s="140"/>
      <c r="AI96" s="140"/>
      <c r="AJ96" s="140"/>
      <c r="AK96" s="140"/>
      <c r="AL96" s="140"/>
      <c r="AM96" s="140"/>
      <c r="AN96" s="140"/>
      <c r="AO96" s="140"/>
      <c r="AP96" s="140"/>
      <c r="AQ96" s="140"/>
      <c r="AR96" s="140"/>
      <c r="AS96" s="140"/>
      <c r="AT96" s="140"/>
      <c r="AU96" s="140"/>
      <c r="AV96" s="140"/>
      <c r="AW96" s="140"/>
      <c r="AX96" s="140"/>
    </row>
    <row r="97" spans="1:50" outlineLevel="1">
      <c r="A97" s="163">
        <v>38</v>
      </c>
      <c r="B97" s="165" t="s">
        <v>204</v>
      </c>
      <c r="C97" s="168" t="s">
        <v>205</v>
      </c>
      <c r="D97" s="178" t="s">
        <v>115</v>
      </c>
      <c r="E97" s="161">
        <v>46.100000000000009</v>
      </c>
      <c r="F97" s="256"/>
      <c r="G97" s="146">
        <f>ROUND(E97*F97,2)</f>
        <v>0</v>
      </c>
      <c r="H97" s="201" t="s">
        <v>291</v>
      </c>
      <c r="I97" s="202">
        <f t="shared" si="34"/>
        <v>0</v>
      </c>
      <c r="J97" s="143"/>
      <c r="K97" s="142"/>
      <c r="L97" s="140"/>
      <c r="M97" s="140"/>
      <c r="N97" s="140"/>
      <c r="O97" s="140"/>
      <c r="P97" s="140"/>
      <c r="Q97" s="140"/>
      <c r="R97" s="140"/>
      <c r="S97" s="140"/>
      <c r="T97" s="140"/>
      <c r="U97" s="140" t="s">
        <v>98</v>
      </c>
      <c r="V97" s="140"/>
      <c r="W97" s="140"/>
      <c r="X97" s="140"/>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c r="AV97" s="140"/>
      <c r="AW97" s="140"/>
      <c r="AX97" s="140"/>
    </row>
    <row r="98" spans="1:50" outlineLevel="1">
      <c r="A98" s="163"/>
      <c r="B98" s="165"/>
      <c r="C98" s="169" t="s">
        <v>184</v>
      </c>
      <c r="D98" s="179"/>
      <c r="E98" s="174">
        <v>46.1</v>
      </c>
      <c r="F98" s="256"/>
      <c r="G98" s="146"/>
      <c r="H98" s="142"/>
      <c r="I98" s="143"/>
      <c r="J98" s="143"/>
      <c r="K98" s="142"/>
      <c r="L98" s="140"/>
      <c r="M98" s="140"/>
      <c r="N98" s="140"/>
      <c r="O98" s="140"/>
      <c r="P98" s="140"/>
      <c r="Q98" s="140"/>
      <c r="R98" s="140"/>
      <c r="S98" s="140"/>
      <c r="T98" s="140"/>
      <c r="U98" s="140" t="s">
        <v>108</v>
      </c>
      <c r="V98" s="140">
        <v>0</v>
      </c>
      <c r="W98" s="140"/>
      <c r="X98" s="140"/>
      <c r="Y98" s="140"/>
      <c r="Z98" s="140"/>
      <c r="AA98" s="140"/>
      <c r="AB98" s="140"/>
      <c r="AC98" s="140"/>
      <c r="AD98" s="140"/>
      <c r="AE98" s="140"/>
      <c r="AF98" s="140"/>
      <c r="AG98" s="140"/>
      <c r="AH98" s="140"/>
      <c r="AI98" s="140"/>
      <c r="AJ98" s="140"/>
      <c r="AK98" s="140"/>
      <c r="AL98" s="140"/>
      <c r="AM98" s="140"/>
      <c r="AN98" s="140"/>
      <c r="AO98" s="140"/>
      <c r="AP98" s="140"/>
      <c r="AQ98" s="140"/>
      <c r="AR98" s="140"/>
      <c r="AS98" s="140"/>
      <c r="AT98" s="140"/>
      <c r="AU98" s="140"/>
      <c r="AV98" s="140"/>
      <c r="AW98" s="140"/>
      <c r="AX98" s="140"/>
    </row>
    <row r="99" spans="1:50" outlineLevel="1">
      <c r="A99" s="163">
        <v>39</v>
      </c>
      <c r="B99" s="165" t="s">
        <v>206</v>
      </c>
      <c r="C99" s="168" t="s">
        <v>207</v>
      </c>
      <c r="D99" s="178" t="s">
        <v>101</v>
      </c>
      <c r="E99" s="161">
        <v>1</v>
      </c>
      <c r="F99" s="256"/>
      <c r="G99" s="146">
        <f>ROUND(E99*F99,2)</f>
        <v>0</v>
      </c>
      <c r="H99" s="201" t="s">
        <v>292</v>
      </c>
      <c r="I99" s="202">
        <f t="shared" ref="I99" si="35">G99</f>
        <v>0</v>
      </c>
      <c r="J99" s="143"/>
      <c r="K99" s="142"/>
      <c r="L99" s="140"/>
      <c r="M99" s="140"/>
      <c r="N99" s="140"/>
      <c r="O99" s="140"/>
      <c r="P99" s="140"/>
      <c r="Q99" s="140"/>
      <c r="R99" s="140"/>
      <c r="S99" s="140"/>
      <c r="T99" s="140"/>
      <c r="U99" s="140" t="s">
        <v>98</v>
      </c>
      <c r="V99" s="140"/>
      <c r="W99" s="140"/>
      <c r="X99" s="140"/>
      <c r="Y99" s="140"/>
      <c r="Z99" s="140"/>
      <c r="AA99" s="140"/>
      <c r="AB99" s="140"/>
      <c r="AC99" s="140"/>
      <c r="AD99" s="140"/>
      <c r="AE99" s="140"/>
      <c r="AF99" s="140"/>
      <c r="AG99" s="140"/>
      <c r="AH99" s="140"/>
      <c r="AI99" s="140"/>
      <c r="AJ99" s="140"/>
      <c r="AK99" s="140"/>
      <c r="AL99" s="140"/>
      <c r="AM99" s="140"/>
      <c r="AN99" s="140"/>
      <c r="AO99" s="140"/>
      <c r="AP99" s="140"/>
      <c r="AQ99" s="140"/>
      <c r="AR99" s="140"/>
      <c r="AS99" s="140"/>
      <c r="AT99" s="140"/>
      <c r="AU99" s="140"/>
      <c r="AV99" s="140"/>
      <c r="AW99" s="140"/>
      <c r="AX99" s="140"/>
    </row>
    <row r="100" spans="1:50" outlineLevel="1">
      <c r="A100" s="163"/>
      <c r="B100" s="165"/>
      <c r="C100" s="169" t="s">
        <v>175</v>
      </c>
      <c r="D100" s="179"/>
      <c r="E100" s="174">
        <v>1</v>
      </c>
      <c r="F100" s="256"/>
      <c r="G100" s="146"/>
      <c r="H100" s="142"/>
      <c r="I100" s="143"/>
      <c r="J100" s="143"/>
      <c r="K100" s="142"/>
      <c r="L100" s="140"/>
      <c r="M100" s="140"/>
      <c r="N100" s="140"/>
      <c r="O100" s="140"/>
      <c r="P100" s="140"/>
      <c r="Q100" s="140"/>
      <c r="R100" s="140"/>
      <c r="S100" s="140"/>
      <c r="T100" s="140"/>
      <c r="U100" s="140" t="s">
        <v>108</v>
      </c>
      <c r="V100" s="140">
        <v>0</v>
      </c>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c r="AV100" s="140"/>
      <c r="AW100" s="140"/>
      <c r="AX100" s="140"/>
    </row>
    <row r="101" spans="1:50" outlineLevel="1">
      <c r="A101" s="163">
        <v>40</v>
      </c>
      <c r="B101" s="165" t="s">
        <v>208</v>
      </c>
      <c r="C101" s="168" t="s">
        <v>209</v>
      </c>
      <c r="D101" s="178" t="s">
        <v>115</v>
      </c>
      <c r="E101" s="161">
        <v>35</v>
      </c>
      <c r="F101" s="256"/>
      <c r="G101" s="146">
        <f>ROUND(E101*F101,2)</f>
        <v>0</v>
      </c>
      <c r="H101" s="201" t="s">
        <v>292</v>
      </c>
      <c r="I101" s="202">
        <f t="shared" ref="I101" si="36">G101</f>
        <v>0</v>
      </c>
      <c r="J101" s="143"/>
      <c r="K101" s="142"/>
      <c r="L101" s="140"/>
      <c r="M101" s="140"/>
      <c r="N101" s="140"/>
      <c r="O101" s="140"/>
      <c r="P101" s="140"/>
      <c r="Q101" s="140"/>
      <c r="R101" s="140"/>
      <c r="S101" s="140"/>
      <c r="T101" s="140"/>
      <c r="U101" s="140" t="s">
        <v>98</v>
      </c>
      <c r="V101" s="140"/>
      <c r="W101" s="140"/>
      <c r="X101" s="140"/>
      <c r="Y101" s="140"/>
      <c r="Z101" s="140"/>
      <c r="AA101" s="140"/>
      <c r="AB101" s="140"/>
      <c r="AC101" s="140"/>
      <c r="AD101" s="140"/>
      <c r="AE101" s="140"/>
      <c r="AF101" s="140"/>
      <c r="AG101" s="140"/>
      <c r="AH101" s="140"/>
      <c r="AI101" s="140"/>
      <c r="AJ101" s="140"/>
      <c r="AK101" s="140"/>
      <c r="AL101" s="140"/>
      <c r="AM101" s="140"/>
      <c r="AN101" s="140"/>
      <c r="AO101" s="140"/>
      <c r="AP101" s="140"/>
      <c r="AQ101" s="140"/>
      <c r="AR101" s="140"/>
      <c r="AS101" s="140"/>
      <c r="AT101" s="140"/>
      <c r="AU101" s="140"/>
      <c r="AV101" s="140"/>
      <c r="AW101" s="140"/>
      <c r="AX101" s="140"/>
    </row>
    <row r="102" spans="1:50" outlineLevel="1">
      <c r="A102" s="163"/>
      <c r="B102" s="165"/>
      <c r="C102" s="169" t="s">
        <v>210</v>
      </c>
      <c r="D102" s="179"/>
      <c r="E102" s="174">
        <v>35</v>
      </c>
      <c r="F102" s="256"/>
      <c r="G102" s="146"/>
      <c r="H102" s="142"/>
      <c r="I102" s="143"/>
      <c r="J102" s="143"/>
      <c r="K102" s="142"/>
      <c r="L102" s="140"/>
      <c r="M102" s="140"/>
      <c r="N102" s="140"/>
      <c r="O102" s="140"/>
      <c r="P102" s="140"/>
      <c r="Q102" s="140"/>
      <c r="R102" s="140"/>
      <c r="S102" s="140"/>
      <c r="T102" s="140"/>
      <c r="U102" s="140" t="s">
        <v>108</v>
      </c>
      <c r="V102" s="140">
        <v>0</v>
      </c>
      <c r="W102" s="140"/>
      <c r="X102" s="140"/>
      <c r="Y102" s="140"/>
      <c r="Z102" s="140"/>
      <c r="AA102" s="140"/>
      <c r="AB102" s="140"/>
      <c r="AC102" s="140"/>
      <c r="AD102" s="140"/>
      <c r="AE102" s="140"/>
      <c r="AF102" s="140"/>
      <c r="AG102" s="140"/>
      <c r="AH102" s="140"/>
      <c r="AI102" s="140"/>
      <c r="AJ102" s="140"/>
      <c r="AK102" s="140"/>
      <c r="AL102" s="140"/>
      <c r="AM102" s="140"/>
      <c r="AN102" s="140"/>
      <c r="AO102" s="140"/>
      <c r="AP102" s="140"/>
      <c r="AQ102" s="140"/>
      <c r="AR102" s="140"/>
      <c r="AS102" s="140"/>
      <c r="AT102" s="140"/>
      <c r="AU102" s="140"/>
      <c r="AV102" s="140"/>
      <c r="AW102" s="140"/>
      <c r="AX102" s="140"/>
    </row>
    <row r="103" spans="1:50" outlineLevel="1">
      <c r="A103" s="163">
        <v>41</v>
      </c>
      <c r="B103" s="165" t="s">
        <v>211</v>
      </c>
      <c r="C103" s="168" t="s">
        <v>212</v>
      </c>
      <c r="D103" s="178" t="s">
        <v>115</v>
      </c>
      <c r="E103" s="161">
        <v>15</v>
      </c>
      <c r="F103" s="256"/>
      <c r="G103" s="146">
        <f>ROUND(E103*F103,2)</f>
        <v>0</v>
      </c>
      <c r="H103" s="201" t="s">
        <v>292</v>
      </c>
      <c r="I103" s="202">
        <f t="shared" ref="I103" si="37">G103</f>
        <v>0</v>
      </c>
      <c r="J103" s="143"/>
      <c r="K103" s="142"/>
      <c r="L103" s="140"/>
      <c r="M103" s="140"/>
      <c r="N103" s="140"/>
      <c r="O103" s="140"/>
      <c r="P103" s="140"/>
      <c r="Q103" s="140"/>
      <c r="R103" s="140"/>
      <c r="S103" s="140"/>
      <c r="T103" s="140"/>
      <c r="U103" s="140" t="s">
        <v>98</v>
      </c>
      <c r="V103" s="140"/>
      <c r="W103" s="140"/>
      <c r="X103" s="140"/>
      <c r="Y103" s="140"/>
      <c r="Z103" s="140"/>
      <c r="AA103" s="140"/>
      <c r="AB103" s="140"/>
      <c r="AC103" s="140"/>
      <c r="AD103" s="140"/>
      <c r="AE103" s="140"/>
      <c r="AF103" s="140"/>
      <c r="AG103" s="140"/>
      <c r="AH103" s="140"/>
      <c r="AI103" s="140"/>
      <c r="AJ103" s="140"/>
      <c r="AK103" s="140"/>
      <c r="AL103" s="140"/>
      <c r="AM103" s="140"/>
      <c r="AN103" s="140"/>
      <c r="AO103" s="140"/>
      <c r="AP103" s="140"/>
      <c r="AQ103" s="140"/>
      <c r="AR103" s="140"/>
      <c r="AS103" s="140"/>
      <c r="AT103" s="140"/>
      <c r="AU103" s="140"/>
      <c r="AV103" s="140"/>
      <c r="AW103" s="140"/>
      <c r="AX103" s="140"/>
    </row>
    <row r="104" spans="1:50" outlineLevel="1">
      <c r="A104" s="163"/>
      <c r="B104" s="165"/>
      <c r="C104" s="169" t="s">
        <v>213</v>
      </c>
      <c r="D104" s="179"/>
      <c r="E104" s="174">
        <v>15</v>
      </c>
      <c r="F104" s="256"/>
      <c r="G104" s="146"/>
      <c r="H104" s="142"/>
      <c r="I104" s="143"/>
      <c r="J104" s="143"/>
      <c r="K104" s="142"/>
      <c r="L104" s="140"/>
      <c r="M104" s="140"/>
      <c r="N104" s="140"/>
      <c r="O104" s="140"/>
      <c r="P104" s="140"/>
      <c r="Q104" s="140"/>
      <c r="R104" s="140"/>
      <c r="S104" s="140"/>
      <c r="T104" s="140"/>
      <c r="U104" s="140" t="s">
        <v>108</v>
      </c>
      <c r="V104" s="140">
        <v>0</v>
      </c>
      <c r="W104" s="140"/>
      <c r="X104" s="140"/>
      <c r="Y104" s="140"/>
      <c r="Z104" s="140"/>
      <c r="AA104" s="140"/>
      <c r="AB104" s="140"/>
      <c r="AC104" s="140"/>
      <c r="AD104" s="140"/>
      <c r="AE104" s="140"/>
      <c r="AF104" s="140"/>
      <c r="AG104" s="140"/>
      <c r="AH104" s="140"/>
      <c r="AI104" s="140"/>
      <c r="AJ104" s="140"/>
      <c r="AK104" s="140"/>
      <c r="AL104" s="140"/>
      <c r="AM104" s="140"/>
      <c r="AN104" s="140"/>
      <c r="AO104" s="140"/>
      <c r="AP104" s="140"/>
      <c r="AQ104" s="140"/>
      <c r="AR104" s="140"/>
      <c r="AS104" s="140"/>
      <c r="AT104" s="140"/>
      <c r="AU104" s="140"/>
      <c r="AV104" s="140"/>
      <c r="AW104" s="140"/>
      <c r="AX104" s="140"/>
    </row>
    <row r="105" spans="1:50" outlineLevel="1">
      <c r="A105" s="163">
        <v>42</v>
      </c>
      <c r="B105" s="165" t="s">
        <v>214</v>
      </c>
      <c r="C105" s="168" t="s">
        <v>215</v>
      </c>
      <c r="D105" s="178" t="s">
        <v>101</v>
      </c>
      <c r="E105" s="161">
        <v>5</v>
      </c>
      <c r="F105" s="256"/>
      <c r="G105" s="146">
        <f>ROUND(E105*F105,2)</f>
        <v>0</v>
      </c>
      <c r="H105" s="201" t="s">
        <v>292</v>
      </c>
      <c r="I105" s="202">
        <f t="shared" ref="I105" si="38">G105</f>
        <v>0</v>
      </c>
      <c r="J105" s="143"/>
      <c r="K105" s="142"/>
      <c r="L105" s="140"/>
      <c r="M105" s="140"/>
      <c r="N105" s="140"/>
      <c r="O105" s="140"/>
      <c r="P105" s="140"/>
      <c r="Q105" s="140"/>
      <c r="R105" s="140"/>
      <c r="S105" s="140"/>
      <c r="T105" s="140"/>
      <c r="U105" s="140" t="s">
        <v>98</v>
      </c>
      <c r="V105" s="140"/>
      <c r="W105" s="140"/>
      <c r="X105" s="140"/>
      <c r="Y105" s="140"/>
      <c r="Z105" s="140"/>
      <c r="AA105" s="140"/>
      <c r="AB105" s="140"/>
      <c r="AC105" s="140"/>
      <c r="AD105" s="140"/>
      <c r="AE105" s="140"/>
      <c r="AF105" s="140"/>
      <c r="AG105" s="140"/>
      <c r="AH105" s="140"/>
      <c r="AI105" s="140"/>
      <c r="AJ105" s="140"/>
      <c r="AK105" s="140"/>
      <c r="AL105" s="140"/>
      <c r="AM105" s="140"/>
      <c r="AN105" s="140"/>
      <c r="AO105" s="140"/>
      <c r="AP105" s="140"/>
      <c r="AQ105" s="140"/>
      <c r="AR105" s="140"/>
      <c r="AS105" s="140"/>
      <c r="AT105" s="140"/>
      <c r="AU105" s="140"/>
      <c r="AV105" s="140"/>
      <c r="AW105" s="140"/>
      <c r="AX105" s="140"/>
    </row>
    <row r="106" spans="1:50" outlineLevel="1">
      <c r="A106" s="163"/>
      <c r="B106" s="165"/>
      <c r="C106" s="169" t="s">
        <v>216</v>
      </c>
      <c r="D106" s="179"/>
      <c r="E106" s="174">
        <v>5</v>
      </c>
      <c r="F106" s="256"/>
      <c r="G106" s="146"/>
      <c r="H106" s="142"/>
      <c r="I106" s="143"/>
      <c r="J106" s="143"/>
      <c r="K106" s="142"/>
      <c r="L106" s="140"/>
      <c r="M106" s="140"/>
      <c r="N106" s="140"/>
      <c r="O106" s="140"/>
      <c r="P106" s="140"/>
      <c r="Q106" s="140"/>
      <c r="R106" s="140"/>
      <c r="S106" s="140"/>
      <c r="T106" s="140"/>
      <c r="U106" s="140" t="s">
        <v>108</v>
      </c>
      <c r="V106" s="140">
        <v>0</v>
      </c>
      <c r="W106" s="140"/>
      <c r="X106" s="140"/>
      <c r="Y106" s="140"/>
      <c r="Z106" s="140"/>
      <c r="AA106" s="140"/>
      <c r="AB106" s="140"/>
      <c r="AC106" s="140"/>
      <c r="AD106" s="140"/>
      <c r="AE106" s="140"/>
      <c r="AF106" s="140"/>
      <c r="AG106" s="140"/>
      <c r="AH106" s="140"/>
      <c r="AI106" s="140"/>
      <c r="AJ106" s="140"/>
      <c r="AK106" s="140"/>
      <c r="AL106" s="140"/>
      <c r="AM106" s="140"/>
      <c r="AN106" s="140"/>
      <c r="AO106" s="140"/>
      <c r="AP106" s="140"/>
      <c r="AQ106" s="140"/>
      <c r="AR106" s="140"/>
      <c r="AS106" s="140"/>
      <c r="AT106" s="140"/>
      <c r="AU106" s="140"/>
      <c r="AV106" s="140"/>
      <c r="AW106" s="140"/>
      <c r="AX106" s="140"/>
    </row>
    <row r="107" spans="1:50" outlineLevel="1">
      <c r="A107" s="163">
        <v>43</v>
      </c>
      <c r="B107" s="165" t="s">
        <v>217</v>
      </c>
      <c r="C107" s="168" t="s">
        <v>218</v>
      </c>
      <c r="D107" s="178" t="s">
        <v>101</v>
      </c>
      <c r="E107" s="161">
        <v>3</v>
      </c>
      <c r="F107" s="256"/>
      <c r="G107" s="146">
        <f>ROUND(E107*F107,2)</f>
        <v>0</v>
      </c>
      <c r="H107" s="201" t="s">
        <v>292</v>
      </c>
      <c r="I107" s="202">
        <f t="shared" ref="I107" si="39">G107</f>
        <v>0</v>
      </c>
      <c r="J107" s="143"/>
      <c r="K107" s="142"/>
      <c r="L107" s="140"/>
      <c r="M107" s="140"/>
      <c r="N107" s="140"/>
      <c r="O107" s="140"/>
      <c r="P107" s="140"/>
      <c r="Q107" s="140"/>
      <c r="R107" s="140"/>
      <c r="S107" s="140"/>
      <c r="T107" s="140"/>
      <c r="U107" s="140" t="s">
        <v>98</v>
      </c>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0"/>
    </row>
    <row r="108" spans="1:50" outlineLevel="1">
      <c r="A108" s="163"/>
      <c r="B108" s="165"/>
      <c r="C108" s="169" t="s">
        <v>219</v>
      </c>
      <c r="D108" s="179"/>
      <c r="E108" s="174">
        <v>3</v>
      </c>
      <c r="F108" s="256"/>
      <c r="G108" s="146"/>
      <c r="H108" s="142"/>
      <c r="I108" s="143"/>
      <c r="J108" s="143"/>
      <c r="K108" s="142"/>
      <c r="L108" s="140"/>
      <c r="M108" s="140"/>
      <c r="N108" s="140"/>
      <c r="O108" s="140"/>
      <c r="P108" s="140"/>
      <c r="Q108" s="140"/>
      <c r="R108" s="140"/>
      <c r="S108" s="140"/>
      <c r="T108" s="140"/>
      <c r="U108" s="140" t="s">
        <v>108</v>
      </c>
      <c r="V108" s="140">
        <v>0</v>
      </c>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0"/>
    </row>
    <row r="109" spans="1:50" outlineLevel="1">
      <c r="A109" s="163">
        <v>44</v>
      </c>
      <c r="B109" s="165" t="s">
        <v>220</v>
      </c>
      <c r="C109" s="168" t="s">
        <v>221</v>
      </c>
      <c r="D109" s="178" t="s">
        <v>101</v>
      </c>
      <c r="E109" s="161">
        <v>2</v>
      </c>
      <c r="F109" s="256"/>
      <c r="G109" s="146">
        <f>ROUND(E109*F109,2)</f>
        <v>0</v>
      </c>
      <c r="H109" s="201" t="s">
        <v>292</v>
      </c>
      <c r="I109" s="202">
        <f t="shared" ref="I109" si="40">G109</f>
        <v>0</v>
      </c>
      <c r="J109" s="143"/>
      <c r="K109" s="142"/>
      <c r="L109" s="140"/>
      <c r="M109" s="140"/>
      <c r="N109" s="140"/>
      <c r="O109" s="140"/>
      <c r="P109" s="140"/>
      <c r="Q109" s="140"/>
      <c r="R109" s="140"/>
      <c r="S109" s="140"/>
      <c r="T109" s="140"/>
      <c r="U109" s="140" t="s">
        <v>98</v>
      </c>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0"/>
    </row>
    <row r="110" spans="1:50" outlineLevel="1">
      <c r="A110" s="163"/>
      <c r="B110" s="165"/>
      <c r="C110" s="169" t="s">
        <v>172</v>
      </c>
      <c r="D110" s="179"/>
      <c r="E110" s="174">
        <v>2</v>
      </c>
      <c r="F110" s="256"/>
      <c r="G110" s="146"/>
      <c r="H110" s="142"/>
      <c r="I110" s="143"/>
      <c r="J110" s="143"/>
      <c r="K110" s="142"/>
      <c r="L110" s="140"/>
      <c r="M110" s="140"/>
      <c r="N110" s="140"/>
      <c r="O110" s="140"/>
      <c r="P110" s="140"/>
      <c r="Q110" s="140"/>
      <c r="R110" s="140"/>
      <c r="S110" s="140"/>
      <c r="T110" s="140"/>
      <c r="U110" s="140" t="s">
        <v>108</v>
      </c>
      <c r="V110" s="140">
        <v>0</v>
      </c>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0"/>
    </row>
    <row r="111" spans="1:50" outlineLevel="1">
      <c r="A111" s="163">
        <v>45</v>
      </c>
      <c r="B111" s="165" t="s">
        <v>222</v>
      </c>
      <c r="C111" s="168" t="s">
        <v>223</v>
      </c>
      <c r="D111" s="178" t="s">
        <v>115</v>
      </c>
      <c r="E111" s="161">
        <v>0.6</v>
      </c>
      <c r="F111" s="256"/>
      <c r="G111" s="146">
        <f>ROUND(E111*F111,2)</f>
        <v>0</v>
      </c>
      <c r="H111" s="201" t="s">
        <v>292</v>
      </c>
      <c r="I111" s="202">
        <f t="shared" ref="I111:I114" si="41">G111</f>
        <v>0</v>
      </c>
      <c r="J111" s="143"/>
      <c r="K111" s="142"/>
      <c r="L111" s="140"/>
      <c r="M111" s="140"/>
      <c r="N111" s="140"/>
      <c r="O111" s="140"/>
      <c r="P111" s="140"/>
      <c r="Q111" s="140"/>
      <c r="R111" s="140"/>
      <c r="S111" s="140"/>
      <c r="T111" s="140"/>
      <c r="U111" s="140" t="s">
        <v>98</v>
      </c>
      <c r="V111" s="140"/>
      <c r="W111" s="140"/>
      <c r="X111" s="140"/>
      <c r="Y111" s="140"/>
      <c r="Z111" s="140"/>
      <c r="AA111" s="140"/>
      <c r="AB111" s="140"/>
      <c r="AC111" s="140"/>
      <c r="AD111" s="140"/>
      <c r="AE111" s="140"/>
      <c r="AF111" s="140"/>
      <c r="AG111" s="140"/>
      <c r="AH111" s="140"/>
      <c r="AI111" s="140"/>
      <c r="AJ111" s="140"/>
      <c r="AK111" s="140"/>
      <c r="AL111" s="140"/>
      <c r="AM111" s="140"/>
      <c r="AN111" s="140"/>
      <c r="AO111" s="140"/>
      <c r="AP111" s="140"/>
      <c r="AQ111" s="140"/>
      <c r="AR111" s="140"/>
      <c r="AS111" s="140"/>
      <c r="AT111" s="140"/>
      <c r="AU111" s="140"/>
      <c r="AV111" s="140"/>
      <c r="AW111" s="140"/>
      <c r="AX111" s="140"/>
    </row>
    <row r="112" spans="1:50" outlineLevel="1">
      <c r="A112" s="163">
        <v>46</v>
      </c>
      <c r="B112" s="165" t="s">
        <v>224</v>
      </c>
      <c r="C112" s="168" t="s">
        <v>225</v>
      </c>
      <c r="D112" s="178" t="s">
        <v>115</v>
      </c>
      <c r="E112" s="161">
        <v>0.45</v>
      </c>
      <c r="F112" s="256"/>
      <c r="G112" s="146">
        <f>ROUND(E112*F112,2)</f>
        <v>0</v>
      </c>
      <c r="H112" s="201" t="s">
        <v>292</v>
      </c>
      <c r="I112" s="202">
        <f t="shared" si="41"/>
        <v>0</v>
      </c>
      <c r="J112" s="143"/>
      <c r="K112" s="142"/>
      <c r="L112" s="140"/>
      <c r="M112" s="140"/>
      <c r="N112" s="140"/>
      <c r="O112" s="140"/>
      <c r="P112" s="140"/>
      <c r="Q112" s="140"/>
      <c r="R112" s="140"/>
      <c r="S112" s="140"/>
      <c r="T112" s="140"/>
      <c r="U112" s="140" t="s">
        <v>98</v>
      </c>
      <c r="V112" s="140"/>
      <c r="W112" s="140"/>
      <c r="X112" s="140"/>
      <c r="Y112" s="140"/>
      <c r="Z112" s="140"/>
      <c r="AA112" s="140"/>
      <c r="AB112" s="140"/>
      <c r="AC112" s="140"/>
      <c r="AD112" s="140"/>
      <c r="AE112" s="140"/>
      <c r="AF112" s="140"/>
      <c r="AG112" s="140"/>
      <c r="AH112" s="140"/>
      <c r="AI112" s="140"/>
      <c r="AJ112" s="140"/>
      <c r="AK112" s="140"/>
      <c r="AL112" s="140"/>
      <c r="AM112" s="140"/>
      <c r="AN112" s="140"/>
      <c r="AO112" s="140"/>
      <c r="AP112" s="140"/>
      <c r="AQ112" s="140"/>
      <c r="AR112" s="140"/>
      <c r="AS112" s="140"/>
      <c r="AT112" s="140"/>
      <c r="AU112" s="140"/>
      <c r="AV112" s="140"/>
      <c r="AW112" s="140"/>
      <c r="AX112" s="140"/>
    </row>
    <row r="113" spans="1:50" outlineLevel="1">
      <c r="A113" s="163">
        <v>47</v>
      </c>
      <c r="B113" s="165" t="s">
        <v>226</v>
      </c>
      <c r="C113" s="168" t="s">
        <v>227</v>
      </c>
      <c r="D113" s="178" t="s">
        <v>115</v>
      </c>
      <c r="E113" s="161">
        <v>0.3</v>
      </c>
      <c r="F113" s="256"/>
      <c r="G113" s="146">
        <f>ROUND(E113*F113,2)</f>
        <v>0</v>
      </c>
      <c r="H113" s="201" t="s">
        <v>292</v>
      </c>
      <c r="I113" s="202">
        <f t="shared" si="41"/>
        <v>0</v>
      </c>
      <c r="J113" s="143"/>
      <c r="K113" s="142"/>
      <c r="L113" s="140"/>
      <c r="M113" s="140"/>
      <c r="N113" s="140"/>
      <c r="O113" s="140"/>
      <c r="P113" s="140"/>
      <c r="Q113" s="140"/>
      <c r="R113" s="140"/>
      <c r="S113" s="140"/>
      <c r="T113" s="140"/>
      <c r="U113" s="140" t="s">
        <v>98</v>
      </c>
      <c r="V113" s="140"/>
      <c r="W113" s="140"/>
      <c r="X113" s="140"/>
      <c r="Y113" s="140"/>
      <c r="Z113" s="140"/>
      <c r="AA113" s="140"/>
      <c r="AB113" s="140"/>
      <c r="AC113" s="140"/>
      <c r="AD113" s="140"/>
      <c r="AE113" s="140"/>
      <c r="AF113" s="140"/>
      <c r="AG113" s="140"/>
      <c r="AH113" s="140"/>
      <c r="AI113" s="140"/>
      <c r="AJ113" s="140"/>
      <c r="AK113" s="140"/>
      <c r="AL113" s="140"/>
      <c r="AM113" s="140"/>
      <c r="AN113" s="140"/>
      <c r="AO113" s="140"/>
      <c r="AP113" s="140"/>
      <c r="AQ113" s="140"/>
      <c r="AR113" s="140"/>
      <c r="AS113" s="140"/>
      <c r="AT113" s="140"/>
      <c r="AU113" s="140"/>
      <c r="AV113" s="140"/>
      <c r="AW113" s="140"/>
      <c r="AX113" s="140"/>
    </row>
    <row r="114" spans="1:50" outlineLevel="1">
      <c r="A114" s="163">
        <v>48</v>
      </c>
      <c r="B114" s="165" t="s">
        <v>228</v>
      </c>
      <c r="C114" s="168" t="s">
        <v>229</v>
      </c>
      <c r="D114" s="178" t="s">
        <v>230</v>
      </c>
      <c r="E114" s="161">
        <v>7.1</v>
      </c>
      <c r="F114" s="256"/>
      <c r="G114" s="146">
        <f>ROUND(E114*F114,2)</f>
        <v>0</v>
      </c>
      <c r="H114" s="201" t="s">
        <v>292</v>
      </c>
      <c r="I114" s="202">
        <f t="shared" si="41"/>
        <v>0</v>
      </c>
      <c r="J114" s="143"/>
      <c r="K114" s="142"/>
      <c r="L114" s="140"/>
      <c r="M114" s="140"/>
      <c r="N114" s="140"/>
      <c r="O114" s="140"/>
      <c r="P114" s="140"/>
      <c r="Q114" s="140"/>
      <c r="R114" s="140"/>
      <c r="S114" s="140"/>
      <c r="T114" s="140"/>
      <c r="U114" s="140" t="s">
        <v>98</v>
      </c>
      <c r="V114" s="140"/>
      <c r="W114" s="140"/>
      <c r="X114" s="140"/>
      <c r="Y114" s="140"/>
      <c r="Z114" s="140"/>
      <c r="AA114" s="140"/>
      <c r="AB114" s="140"/>
      <c r="AC114" s="140"/>
      <c r="AD114" s="140"/>
      <c r="AE114" s="140"/>
      <c r="AF114" s="140"/>
      <c r="AG114" s="140"/>
      <c r="AH114" s="140"/>
      <c r="AI114" s="140"/>
      <c r="AJ114" s="140"/>
      <c r="AK114" s="140"/>
      <c r="AL114" s="140"/>
      <c r="AM114" s="140"/>
      <c r="AN114" s="140"/>
      <c r="AO114" s="140"/>
      <c r="AP114" s="140"/>
      <c r="AQ114" s="140"/>
      <c r="AR114" s="140"/>
      <c r="AS114" s="140"/>
      <c r="AT114" s="140"/>
      <c r="AU114" s="140"/>
      <c r="AV114" s="140"/>
      <c r="AW114" s="140"/>
      <c r="AX114" s="140"/>
    </row>
    <row r="115" spans="1:50" outlineLevel="1">
      <c r="A115" s="163"/>
      <c r="B115" s="165"/>
      <c r="C115" s="169" t="s">
        <v>231</v>
      </c>
      <c r="D115" s="179"/>
      <c r="E115" s="174">
        <v>7.1</v>
      </c>
      <c r="F115" s="256"/>
      <c r="G115" s="146"/>
      <c r="H115" s="142"/>
      <c r="I115" s="143"/>
      <c r="J115" s="143"/>
      <c r="K115" s="142"/>
      <c r="L115" s="140"/>
      <c r="M115" s="140"/>
      <c r="N115" s="140"/>
      <c r="O115" s="140"/>
      <c r="P115" s="140"/>
      <c r="Q115" s="140"/>
      <c r="R115" s="140"/>
      <c r="S115" s="140"/>
      <c r="T115" s="140"/>
      <c r="U115" s="140" t="s">
        <v>108</v>
      </c>
      <c r="V115" s="140">
        <v>0</v>
      </c>
      <c r="W115" s="140"/>
      <c r="X115" s="140"/>
      <c r="Y115" s="140"/>
      <c r="Z115" s="140"/>
      <c r="AA115" s="140"/>
      <c r="AB115" s="140"/>
      <c r="AC115" s="140"/>
      <c r="AD115" s="140"/>
      <c r="AE115" s="140"/>
      <c r="AF115" s="140"/>
      <c r="AG115" s="140"/>
      <c r="AH115" s="140"/>
      <c r="AI115" s="140"/>
      <c r="AJ115" s="140"/>
      <c r="AK115" s="140"/>
      <c r="AL115" s="140"/>
      <c r="AM115" s="140"/>
      <c r="AN115" s="140"/>
      <c r="AO115" s="140"/>
      <c r="AP115" s="140"/>
      <c r="AQ115" s="140"/>
      <c r="AR115" s="140"/>
      <c r="AS115" s="140"/>
      <c r="AT115" s="140"/>
      <c r="AU115" s="140"/>
      <c r="AV115" s="140"/>
      <c r="AW115" s="140"/>
      <c r="AX115" s="140"/>
    </row>
    <row r="116" spans="1:50" outlineLevel="1">
      <c r="A116" s="163">
        <v>49</v>
      </c>
      <c r="B116" s="165" t="s">
        <v>232</v>
      </c>
      <c r="C116" s="168" t="s">
        <v>233</v>
      </c>
      <c r="D116" s="178" t="s">
        <v>230</v>
      </c>
      <c r="E116" s="161">
        <v>21.299999999999997</v>
      </c>
      <c r="F116" s="256"/>
      <c r="G116" s="146">
        <f>ROUND(E116*F116,2)</f>
        <v>0</v>
      </c>
      <c r="H116" s="201" t="s">
        <v>292</v>
      </c>
      <c r="I116" s="202">
        <f t="shared" ref="I116" si="42">G116</f>
        <v>0</v>
      </c>
      <c r="J116" s="143"/>
      <c r="K116" s="142"/>
      <c r="L116" s="140"/>
      <c r="M116" s="140"/>
      <c r="N116" s="140"/>
      <c r="O116" s="140"/>
      <c r="P116" s="140"/>
      <c r="Q116" s="140"/>
      <c r="R116" s="140"/>
      <c r="S116" s="140"/>
      <c r="T116" s="140"/>
      <c r="U116" s="140" t="s">
        <v>98</v>
      </c>
      <c r="V116" s="140"/>
      <c r="W116" s="140"/>
      <c r="X116" s="140"/>
      <c r="Y116" s="140"/>
      <c r="Z116" s="140"/>
      <c r="AA116" s="140"/>
      <c r="AB116" s="140"/>
      <c r="AC116" s="140"/>
      <c r="AD116" s="140"/>
      <c r="AE116" s="140"/>
      <c r="AF116" s="140"/>
      <c r="AG116" s="140"/>
      <c r="AH116" s="140"/>
      <c r="AI116" s="140"/>
      <c r="AJ116" s="140"/>
      <c r="AK116" s="140"/>
      <c r="AL116" s="140"/>
      <c r="AM116" s="140"/>
      <c r="AN116" s="140"/>
      <c r="AO116" s="140"/>
      <c r="AP116" s="140"/>
      <c r="AQ116" s="140"/>
      <c r="AR116" s="140"/>
      <c r="AS116" s="140"/>
      <c r="AT116" s="140"/>
      <c r="AU116" s="140"/>
      <c r="AV116" s="140"/>
      <c r="AW116" s="140"/>
      <c r="AX116" s="140"/>
    </row>
    <row r="117" spans="1:50" outlineLevel="1">
      <c r="A117" s="163"/>
      <c r="B117" s="165"/>
      <c r="C117" s="169" t="s">
        <v>234</v>
      </c>
      <c r="D117" s="179"/>
      <c r="E117" s="174">
        <v>21.3</v>
      </c>
      <c r="F117" s="256"/>
      <c r="G117" s="146"/>
      <c r="H117" s="142"/>
      <c r="I117" s="143"/>
      <c r="J117" s="143"/>
      <c r="K117" s="142"/>
      <c r="L117" s="140"/>
      <c r="M117" s="140"/>
      <c r="N117" s="140"/>
      <c r="O117" s="140"/>
      <c r="P117" s="140"/>
      <c r="Q117" s="140"/>
      <c r="R117" s="140"/>
      <c r="S117" s="140"/>
      <c r="T117" s="140"/>
      <c r="U117" s="140" t="s">
        <v>108</v>
      </c>
      <c r="V117" s="140">
        <v>0</v>
      </c>
      <c r="W117" s="140"/>
      <c r="X117" s="140"/>
      <c r="Y117" s="140"/>
      <c r="Z117" s="140"/>
      <c r="AA117" s="140"/>
      <c r="AB117" s="140"/>
      <c r="AC117" s="140"/>
      <c r="AD117" s="140"/>
      <c r="AE117" s="140"/>
      <c r="AF117" s="140"/>
      <c r="AG117" s="140"/>
      <c r="AH117" s="140"/>
      <c r="AI117" s="140"/>
      <c r="AJ117" s="140"/>
      <c r="AK117" s="140"/>
      <c r="AL117" s="140"/>
      <c r="AM117" s="140"/>
      <c r="AN117" s="140"/>
      <c r="AO117" s="140"/>
      <c r="AP117" s="140"/>
      <c r="AQ117" s="140"/>
      <c r="AR117" s="140"/>
      <c r="AS117" s="140"/>
      <c r="AT117" s="140"/>
      <c r="AU117" s="140"/>
      <c r="AV117" s="140"/>
      <c r="AW117" s="140"/>
      <c r="AX117" s="140"/>
    </row>
    <row r="118" spans="1:50" outlineLevel="1">
      <c r="A118" s="163">
        <v>50</v>
      </c>
      <c r="B118" s="165" t="s">
        <v>235</v>
      </c>
      <c r="C118" s="168" t="s">
        <v>236</v>
      </c>
      <c r="D118" s="178" t="s">
        <v>230</v>
      </c>
      <c r="E118" s="161">
        <v>7.1</v>
      </c>
      <c r="F118" s="256"/>
      <c r="G118" s="146">
        <f>ROUND(E118*F118,2)</f>
        <v>0</v>
      </c>
      <c r="H118" s="201" t="s">
        <v>292</v>
      </c>
      <c r="I118" s="202">
        <f t="shared" ref="I118" si="43">G118</f>
        <v>0</v>
      </c>
      <c r="J118" s="143"/>
      <c r="K118" s="142"/>
      <c r="L118" s="140"/>
      <c r="M118" s="140"/>
      <c r="N118" s="140"/>
      <c r="O118" s="140"/>
      <c r="P118" s="140"/>
      <c r="Q118" s="140"/>
      <c r="R118" s="140"/>
      <c r="S118" s="140"/>
      <c r="T118" s="140"/>
      <c r="U118" s="140" t="s">
        <v>98</v>
      </c>
      <c r="V118" s="140"/>
      <c r="W118" s="140"/>
      <c r="X118" s="140"/>
      <c r="Y118" s="140"/>
      <c r="Z118" s="140"/>
      <c r="AA118" s="140"/>
      <c r="AB118" s="140"/>
      <c r="AC118" s="140"/>
      <c r="AD118" s="140"/>
      <c r="AE118" s="140"/>
      <c r="AF118" s="140"/>
      <c r="AG118" s="140"/>
      <c r="AH118" s="140"/>
      <c r="AI118" s="140"/>
      <c r="AJ118" s="140"/>
      <c r="AK118" s="140"/>
      <c r="AL118" s="140"/>
      <c r="AM118" s="140"/>
      <c r="AN118" s="140"/>
      <c r="AO118" s="140"/>
      <c r="AP118" s="140"/>
      <c r="AQ118" s="140"/>
      <c r="AR118" s="140"/>
      <c r="AS118" s="140"/>
      <c r="AT118" s="140"/>
      <c r="AU118" s="140"/>
      <c r="AV118" s="140"/>
      <c r="AW118" s="140"/>
      <c r="AX118" s="140"/>
    </row>
    <row r="119" spans="1:50" outlineLevel="1">
      <c r="A119" s="163"/>
      <c r="B119" s="165"/>
      <c r="C119" s="169" t="s">
        <v>231</v>
      </c>
      <c r="D119" s="179"/>
      <c r="E119" s="174">
        <v>7.1</v>
      </c>
      <c r="F119" s="256"/>
      <c r="G119" s="146"/>
      <c r="H119" s="142"/>
      <c r="I119" s="143"/>
      <c r="J119" s="143"/>
      <c r="K119" s="142"/>
      <c r="L119" s="140"/>
      <c r="M119" s="140"/>
      <c r="N119" s="140"/>
      <c r="O119" s="140"/>
      <c r="P119" s="140"/>
      <c r="Q119" s="140"/>
      <c r="R119" s="140"/>
      <c r="S119" s="140"/>
      <c r="T119" s="140"/>
      <c r="U119" s="140" t="s">
        <v>108</v>
      </c>
      <c r="V119" s="140">
        <v>0</v>
      </c>
      <c r="W119" s="140"/>
      <c r="X119" s="140"/>
      <c r="Y119" s="140"/>
      <c r="Z119" s="140"/>
      <c r="AA119" s="140"/>
      <c r="AB119" s="140"/>
      <c r="AC119" s="140"/>
      <c r="AD119" s="140"/>
      <c r="AE119" s="140"/>
      <c r="AF119" s="140"/>
      <c r="AG119" s="140"/>
      <c r="AH119" s="140"/>
      <c r="AI119" s="140"/>
      <c r="AJ119" s="140"/>
      <c r="AK119" s="140"/>
      <c r="AL119" s="140"/>
      <c r="AM119" s="140"/>
      <c r="AN119" s="140"/>
      <c r="AO119" s="140"/>
      <c r="AP119" s="140"/>
      <c r="AQ119" s="140"/>
      <c r="AR119" s="140"/>
      <c r="AS119" s="140"/>
      <c r="AT119" s="140"/>
      <c r="AU119" s="140"/>
      <c r="AV119" s="140"/>
      <c r="AW119" s="140"/>
      <c r="AX119" s="140"/>
    </row>
    <row r="120" spans="1:50" outlineLevel="1">
      <c r="A120" s="163">
        <v>51</v>
      </c>
      <c r="B120" s="165" t="s">
        <v>237</v>
      </c>
      <c r="C120" s="168" t="s">
        <v>238</v>
      </c>
      <c r="D120" s="178" t="s">
        <v>230</v>
      </c>
      <c r="E120" s="161">
        <v>7.1</v>
      </c>
      <c r="F120" s="256"/>
      <c r="G120" s="146">
        <f>ROUND(E120*F120,2)</f>
        <v>0</v>
      </c>
      <c r="H120" s="201" t="s">
        <v>292</v>
      </c>
      <c r="I120" s="202">
        <f t="shared" ref="I120" si="44">G120</f>
        <v>0</v>
      </c>
      <c r="J120" s="143"/>
      <c r="K120" s="142"/>
      <c r="L120" s="140"/>
      <c r="M120" s="140"/>
      <c r="N120" s="140"/>
      <c r="O120" s="140"/>
      <c r="P120" s="140"/>
      <c r="Q120" s="140"/>
      <c r="R120" s="140"/>
      <c r="S120" s="140"/>
      <c r="T120" s="140"/>
      <c r="U120" s="140" t="s">
        <v>98</v>
      </c>
      <c r="V120" s="140"/>
      <c r="W120" s="140"/>
      <c r="X120" s="140"/>
      <c r="Y120" s="140"/>
      <c r="Z120" s="140"/>
      <c r="AA120" s="140"/>
      <c r="AB120" s="140"/>
      <c r="AC120" s="140"/>
      <c r="AD120" s="140"/>
      <c r="AE120" s="140"/>
      <c r="AF120" s="140"/>
      <c r="AG120" s="140"/>
      <c r="AH120" s="140"/>
      <c r="AI120" s="140"/>
      <c r="AJ120" s="140"/>
      <c r="AK120" s="140"/>
      <c r="AL120" s="140"/>
      <c r="AM120" s="140"/>
      <c r="AN120" s="140"/>
      <c r="AO120" s="140"/>
      <c r="AP120" s="140"/>
      <c r="AQ120" s="140"/>
      <c r="AR120" s="140"/>
      <c r="AS120" s="140"/>
      <c r="AT120" s="140"/>
      <c r="AU120" s="140"/>
      <c r="AV120" s="140"/>
      <c r="AW120" s="140"/>
      <c r="AX120" s="140"/>
    </row>
    <row r="121" spans="1:50" outlineLevel="1">
      <c r="A121" s="163"/>
      <c r="B121" s="165"/>
      <c r="C121" s="169" t="s">
        <v>231</v>
      </c>
      <c r="D121" s="179"/>
      <c r="E121" s="174">
        <v>7.1</v>
      </c>
      <c r="F121" s="256"/>
      <c r="G121" s="146"/>
      <c r="H121" s="142"/>
      <c r="I121" s="143"/>
      <c r="J121" s="143"/>
      <c r="K121" s="142"/>
      <c r="L121" s="140"/>
      <c r="M121" s="140"/>
      <c r="N121" s="140"/>
      <c r="O121" s="140"/>
      <c r="P121" s="140"/>
      <c r="Q121" s="140"/>
      <c r="R121" s="140"/>
      <c r="S121" s="140"/>
      <c r="T121" s="140"/>
      <c r="U121" s="140" t="s">
        <v>108</v>
      </c>
      <c r="V121" s="140">
        <v>0</v>
      </c>
      <c r="W121" s="140"/>
      <c r="X121" s="140"/>
      <c r="Y121" s="140"/>
      <c r="Z121" s="140"/>
      <c r="AA121" s="140"/>
      <c r="AB121" s="140"/>
      <c r="AC121" s="140"/>
      <c r="AD121" s="140"/>
      <c r="AE121" s="140"/>
      <c r="AF121" s="140"/>
      <c r="AG121" s="140"/>
      <c r="AH121" s="140"/>
      <c r="AI121" s="140"/>
      <c r="AJ121" s="140"/>
      <c r="AK121" s="140"/>
      <c r="AL121" s="140"/>
      <c r="AM121" s="140"/>
      <c r="AN121" s="140"/>
      <c r="AO121" s="140"/>
      <c r="AP121" s="140"/>
      <c r="AQ121" s="140"/>
      <c r="AR121" s="140"/>
      <c r="AS121" s="140"/>
      <c r="AT121" s="140"/>
      <c r="AU121" s="140"/>
      <c r="AV121" s="140"/>
      <c r="AW121" s="140"/>
      <c r="AX121" s="140"/>
    </row>
    <row r="122" spans="1:50" outlineLevel="1">
      <c r="A122" s="163">
        <v>52</v>
      </c>
      <c r="B122" s="165" t="s">
        <v>239</v>
      </c>
      <c r="C122" s="168" t="s">
        <v>240</v>
      </c>
      <c r="D122" s="178" t="s">
        <v>230</v>
      </c>
      <c r="E122" s="161">
        <v>71</v>
      </c>
      <c r="F122" s="256"/>
      <c r="G122" s="146">
        <f>ROUND(E122*F122,2)</f>
        <v>0</v>
      </c>
      <c r="H122" s="201" t="s">
        <v>292</v>
      </c>
      <c r="I122" s="202">
        <f t="shared" ref="I122" si="45">G122</f>
        <v>0</v>
      </c>
      <c r="J122" s="143"/>
      <c r="K122" s="142"/>
      <c r="L122" s="140"/>
      <c r="M122" s="140"/>
      <c r="N122" s="140"/>
      <c r="O122" s="140"/>
      <c r="P122" s="140"/>
      <c r="Q122" s="140"/>
      <c r="R122" s="140"/>
      <c r="S122" s="140"/>
      <c r="T122" s="140"/>
      <c r="U122" s="140" t="s">
        <v>98</v>
      </c>
      <c r="V122" s="140"/>
      <c r="W122" s="140"/>
      <c r="X122" s="140"/>
      <c r="Y122" s="140"/>
      <c r="Z122" s="140"/>
      <c r="AA122" s="140"/>
      <c r="AB122" s="140"/>
      <c r="AC122" s="140"/>
      <c r="AD122" s="140"/>
      <c r="AE122" s="140"/>
      <c r="AF122" s="140"/>
      <c r="AG122" s="140"/>
      <c r="AH122" s="140"/>
      <c r="AI122" s="140"/>
      <c r="AJ122" s="140"/>
      <c r="AK122" s="140"/>
      <c r="AL122" s="140"/>
      <c r="AM122" s="140"/>
      <c r="AN122" s="140"/>
      <c r="AO122" s="140"/>
      <c r="AP122" s="140"/>
      <c r="AQ122" s="140"/>
      <c r="AR122" s="140"/>
      <c r="AS122" s="140"/>
      <c r="AT122" s="140"/>
      <c r="AU122" s="140"/>
      <c r="AV122" s="140"/>
      <c r="AW122" s="140"/>
      <c r="AX122" s="140"/>
    </row>
    <row r="123" spans="1:50" outlineLevel="1">
      <c r="A123" s="163"/>
      <c r="B123" s="165"/>
      <c r="C123" s="169" t="s">
        <v>241</v>
      </c>
      <c r="D123" s="179"/>
      <c r="E123" s="174">
        <v>71</v>
      </c>
      <c r="F123" s="256"/>
      <c r="G123" s="146"/>
      <c r="H123" s="142"/>
      <c r="I123" s="143"/>
      <c r="J123" s="143"/>
      <c r="K123" s="142"/>
      <c r="L123" s="140"/>
      <c r="M123" s="140"/>
      <c r="N123" s="140"/>
      <c r="O123" s="140"/>
      <c r="P123" s="140"/>
      <c r="Q123" s="140"/>
      <c r="R123" s="140"/>
      <c r="S123" s="140"/>
      <c r="T123" s="140"/>
      <c r="U123" s="140" t="s">
        <v>108</v>
      </c>
      <c r="V123" s="140">
        <v>0</v>
      </c>
      <c r="W123" s="140"/>
      <c r="X123" s="140"/>
      <c r="Y123" s="140"/>
      <c r="Z123" s="140"/>
      <c r="AA123" s="140"/>
      <c r="AB123" s="140"/>
      <c r="AC123" s="140"/>
      <c r="AD123" s="140"/>
      <c r="AE123" s="140"/>
      <c r="AF123" s="140"/>
      <c r="AG123" s="140"/>
      <c r="AH123" s="140"/>
      <c r="AI123" s="140"/>
      <c r="AJ123" s="140"/>
      <c r="AK123" s="140"/>
      <c r="AL123" s="140"/>
      <c r="AM123" s="140"/>
      <c r="AN123" s="140"/>
      <c r="AO123" s="140"/>
      <c r="AP123" s="140"/>
      <c r="AQ123" s="140"/>
      <c r="AR123" s="140"/>
      <c r="AS123" s="140"/>
      <c r="AT123" s="140"/>
      <c r="AU123" s="140"/>
      <c r="AV123" s="140"/>
      <c r="AW123" s="140"/>
      <c r="AX123" s="140"/>
    </row>
    <row r="124" spans="1:50" outlineLevel="1">
      <c r="A124" s="163">
        <v>53</v>
      </c>
      <c r="B124" s="165" t="s">
        <v>242</v>
      </c>
      <c r="C124" s="168" t="s">
        <v>243</v>
      </c>
      <c r="D124" s="178" t="s">
        <v>230</v>
      </c>
      <c r="E124" s="161">
        <v>7.1</v>
      </c>
      <c r="F124" s="256"/>
      <c r="G124" s="146">
        <f>ROUND(E124*F124,2)</f>
        <v>0</v>
      </c>
      <c r="H124" s="201" t="s">
        <v>292</v>
      </c>
      <c r="I124" s="202">
        <f t="shared" ref="I124" si="46">G124</f>
        <v>0</v>
      </c>
      <c r="J124" s="143"/>
      <c r="K124" s="142"/>
      <c r="L124" s="140"/>
      <c r="M124" s="140"/>
      <c r="N124" s="140"/>
      <c r="O124" s="140"/>
      <c r="P124" s="140"/>
      <c r="Q124" s="140"/>
      <c r="R124" s="140"/>
      <c r="S124" s="140"/>
      <c r="T124" s="140"/>
      <c r="U124" s="140" t="s">
        <v>98</v>
      </c>
      <c r="V124" s="140"/>
      <c r="W124" s="140"/>
      <c r="X124" s="140"/>
      <c r="Y124" s="140"/>
      <c r="Z124" s="140"/>
      <c r="AA124" s="140"/>
      <c r="AB124" s="140"/>
      <c r="AC124" s="140"/>
      <c r="AD124" s="140"/>
      <c r="AE124" s="140"/>
      <c r="AF124" s="140"/>
      <c r="AG124" s="140"/>
      <c r="AH124" s="140"/>
      <c r="AI124" s="140"/>
      <c r="AJ124" s="140"/>
      <c r="AK124" s="140"/>
      <c r="AL124" s="140"/>
      <c r="AM124" s="140"/>
      <c r="AN124" s="140"/>
      <c r="AO124" s="140"/>
      <c r="AP124" s="140"/>
      <c r="AQ124" s="140"/>
      <c r="AR124" s="140"/>
      <c r="AS124" s="140"/>
      <c r="AT124" s="140"/>
      <c r="AU124" s="140"/>
      <c r="AV124" s="140"/>
      <c r="AW124" s="140"/>
      <c r="AX124" s="140"/>
    </row>
    <row r="125" spans="1:50" outlineLevel="1">
      <c r="A125" s="163"/>
      <c r="B125" s="165"/>
      <c r="C125" s="169" t="s">
        <v>231</v>
      </c>
      <c r="D125" s="179"/>
      <c r="E125" s="174">
        <v>7.1</v>
      </c>
      <c r="F125" s="256"/>
      <c r="G125" s="146"/>
      <c r="H125" s="142"/>
      <c r="I125" s="143"/>
      <c r="J125" s="143"/>
      <c r="K125" s="142"/>
      <c r="L125" s="140"/>
      <c r="M125" s="140"/>
      <c r="N125" s="140"/>
      <c r="O125" s="140"/>
      <c r="P125" s="140"/>
      <c r="Q125" s="140"/>
      <c r="R125" s="140"/>
      <c r="S125" s="140"/>
      <c r="T125" s="140"/>
      <c r="U125" s="140" t="s">
        <v>108</v>
      </c>
      <c r="V125" s="140">
        <v>0</v>
      </c>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c r="AV125" s="140"/>
      <c r="AW125" s="140"/>
      <c r="AX125" s="140"/>
    </row>
    <row r="126" spans="1:50">
      <c r="A126" s="164" t="s">
        <v>93</v>
      </c>
      <c r="B126" s="166" t="s">
        <v>63</v>
      </c>
      <c r="C126" s="170" t="s">
        <v>64</v>
      </c>
      <c r="D126" s="180"/>
      <c r="E126" s="162"/>
      <c r="F126" s="257"/>
      <c r="G126" s="147">
        <f>SUMIF(U127:U128,"&lt;&gt;NOR",G127:G128)</f>
        <v>0</v>
      </c>
      <c r="H126" s="144"/>
      <c r="I126" s="145"/>
      <c r="J126" s="145"/>
      <c r="K126" s="144"/>
      <c r="U126" t="s">
        <v>94</v>
      </c>
    </row>
    <row r="127" spans="1:50" outlineLevel="1">
      <c r="A127" s="163">
        <v>54</v>
      </c>
      <c r="B127" s="165" t="s">
        <v>244</v>
      </c>
      <c r="C127" s="168" t="s">
        <v>245</v>
      </c>
      <c r="D127" s="178" t="s">
        <v>230</v>
      </c>
      <c r="E127" s="161">
        <v>8.3000000000000007</v>
      </c>
      <c r="F127" s="256"/>
      <c r="G127" s="146">
        <f>ROUND(E127*F127,2)</f>
        <v>0</v>
      </c>
      <c r="H127" s="201" t="s">
        <v>292</v>
      </c>
      <c r="I127" s="202">
        <f t="shared" ref="I127" si="47">G127</f>
        <v>0</v>
      </c>
      <c r="J127" s="143"/>
      <c r="K127" s="142"/>
      <c r="L127" s="140"/>
      <c r="M127" s="140"/>
      <c r="N127" s="140"/>
      <c r="O127" s="140"/>
      <c r="P127" s="140"/>
      <c r="Q127" s="140"/>
      <c r="R127" s="140"/>
      <c r="S127" s="140"/>
      <c r="T127" s="140"/>
      <c r="U127" s="140" t="s">
        <v>98</v>
      </c>
      <c r="V127" s="140"/>
      <c r="W127" s="140"/>
      <c r="X127" s="140"/>
      <c r="Y127" s="140"/>
      <c r="Z127" s="140"/>
      <c r="AA127" s="140"/>
      <c r="AB127" s="140"/>
      <c r="AC127" s="140"/>
      <c r="AD127" s="140"/>
      <c r="AE127" s="140"/>
      <c r="AF127" s="140"/>
      <c r="AG127" s="140"/>
      <c r="AH127" s="140"/>
      <c r="AI127" s="140"/>
      <c r="AJ127" s="140"/>
      <c r="AK127" s="140"/>
      <c r="AL127" s="140"/>
      <c r="AM127" s="140"/>
      <c r="AN127" s="140"/>
      <c r="AO127" s="140"/>
      <c r="AP127" s="140"/>
      <c r="AQ127" s="140"/>
      <c r="AR127" s="140"/>
      <c r="AS127" s="140"/>
      <c r="AT127" s="140"/>
      <c r="AU127" s="140"/>
      <c r="AV127" s="140"/>
      <c r="AW127" s="140"/>
      <c r="AX127" s="140"/>
    </row>
    <row r="128" spans="1:50" outlineLevel="1">
      <c r="A128" s="163"/>
      <c r="B128" s="165"/>
      <c r="C128" s="169" t="s">
        <v>246</v>
      </c>
      <c r="D128" s="179"/>
      <c r="E128" s="174">
        <v>8.3000000000000007</v>
      </c>
      <c r="F128" s="256"/>
      <c r="G128" s="146"/>
      <c r="H128" s="142"/>
      <c r="I128" s="143"/>
      <c r="J128" s="143"/>
      <c r="K128" s="142"/>
      <c r="L128" s="140"/>
      <c r="M128" s="140"/>
      <c r="N128" s="140"/>
      <c r="O128" s="140"/>
      <c r="P128" s="140"/>
      <c r="Q128" s="140"/>
      <c r="R128" s="140"/>
      <c r="S128" s="140"/>
      <c r="T128" s="140"/>
      <c r="U128" s="140" t="s">
        <v>108</v>
      </c>
      <c r="V128" s="140">
        <v>0</v>
      </c>
      <c r="W128" s="140"/>
      <c r="X128" s="140"/>
      <c r="Y128" s="140"/>
      <c r="Z128" s="140"/>
      <c r="AA128" s="140"/>
      <c r="AB128" s="140"/>
      <c r="AC128" s="140"/>
      <c r="AD128" s="140"/>
      <c r="AE128" s="140"/>
      <c r="AF128" s="140"/>
      <c r="AG128" s="140"/>
      <c r="AH128" s="140"/>
      <c r="AI128" s="140"/>
      <c r="AJ128" s="140"/>
      <c r="AK128" s="140"/>
      <c r="AL128" s="140"/>
      <c r="AM128" s="140"/>
      <c r="AN128" s="140"/>
      <c r="AO128" s="140"/>
      <c r="AP128" s="140"/>
      <c r="AQ128" s="140"/>
      <c r="AR128" s="140"/>
      <c r="AS128" s="140"/>
      <c r="AT128" s="140"/>
      <c r="AU128" s="140"/>
      <c r="AV128" s="140"/>
      <c r="AW128" s="140"/>
      <c r="AX128" s="140"/>
    </row>
    <row r="129" spans="1:50">
      <c r="A129" s="164" t="s">
        <v>93</v>
      </c>
      <c r="B129" s="166" t="s">
        <v>65</v>
      </c>
      <c r="C129" s="170" t="s">
        <v>66</v>
      </c>
      <c r="D129" s="180"/>
      <c r="E129" s="162"/>
      <c r="F129" s="257"/>
      <c r="G129" s="147">
        <f>SUMIF(U130:U132,"&lt;&gt;NOR",G130:G132)</f>
        <v>0</v>
      </c>
      <c r="H129" s="144"/>
      <c r="I129" s="145"/>
      <c r="J129" s="145"/>
      <c r="K129" s="144"/>
      <c r="U129" t="s">
        <v>94</v>
      </c>
    </row>
    <row r="130" spans="1:50" ht="22.5" outlineLevel="1">
      <c r="A130" s="163">
        <v>55</v>
      </c>
      <c r="B130" s="165" t="s">
        <v>247</v>
      </c>
      <c r="C130" s="168" t="s">
        <v>248</v>
      </c>
      <c r="D130" s="178" t="s">
        <v>101</v>
      </c>
      <c r="E130" s="161">
        <v>1</v>
      </c>
      <c r="F130" s="256"/>
      <c r="G130" s="146">
        <f>ROUND(E130*F130,2)</f>
        <v>0</v>
      </c>
      <c r="H130" s="201" t="s">
        <v>291</v>
      </c>
      <c r="I130" s="202">
        <f t="shared" ref="I130" si="48">G130</f>
        <v>0</v>
      </c>
      <c r="J130" s="143"/>
      <c r="K130" s="142"/>
      <c r="L130" s="140"/>
      <c r="M130" s="140"/>
      <c r="N130" s="140"/>
      <c r="O130" s="140"/>
      <c r="P130" s="140"/>
      <c r="Q130" s="140"/>
      <c r="R130" s="140"/>
      <c r="S130" s="140"/>
      <c r="T130" s="140"/>
      <c r="U130" s="140" t="s">
        <v>98</v>
      </c>
      <c r="V130" s="140"/>
      <c r="W130" s="140"/>
      <c r="X130" s="140"/>
      <c r="Y130" s="140"/>
      <c r="Z130" s="140"/>
      <c r="AA130" s="140"/>
      <c r="AB130" s="140"/>
      <c r="AC130" s="140"/>
      <c r="AD130" s="140"/>
      <c r="AE130" s="140"/>
      <c r="AF130" s="140"/>
      <c r="AG130" s="140"/>
      <c r="AH130" s="140"/>
      <c r="AI130" s="140"/>
      <c r="AJ130" s="140"/>
      <c r="AK130" s="140"/>
      <c r="AL130" s="140"/>
      <c r="AM130" s="140"/>
      <c r="AN130" s="140"/>
      <c r="AO130" s="140"/>
      <c r="AP130" s="140"/>
      <c r="AQ130" s="140"/>
      <c r="AR130" s="140"/>
      <c r="AS130" s="140"/>
      <c r="AT130" s="140"/>
      <c r="AU130" s="140"/>
      <c r="AV130" s="140"/>
      <c r="AW130" s="140"/>
      <c r="AX130" s="140"/>
    </row>
    <row r="131" spans="1:50" outlineLevel="1">
      <c r="A131" s="163"/>
      <c r="B131" s="165"/>
      <c r="C131" s="169" t="s">
        <v>175</v>
      </c>
      <c r="D131" s="179"/>
      <c r="E131" s="174">
        <v>1</v>
      </c>
      <c r="F131" s="256"/>
      <c r="G131" s="146"/>
      <c r="H131" s="142"/>
      <c r="I131" s="143"/>
      <c r="J131" s="143"/>
      <c r="K131" s="142"/>
      <c r="L131" s="140"/>
      <c r="M131" s="140"/>
      <c r="N131" s="140"/>
      <c r="O131" s="140"/>
      <c r="P131" s="140"/>
      <c r="Q131" s="140"/>
      <c r="R131" s="140"/>
      <c r="S131" s="140"/>
      <c r="T131" s="140"/>
      <c r="U131" s="140" t="s">
        <v>108</v>
      </c>
      <c r="V131" s="140">
        <v>0</v>
      </c>
      <c r="W131" s="140"/>
      <c r="X131" s="140"/>
      <c r="Y131" s="140"/>
      <c r="Z131" s="140"/>
      <c r="AA131" s="140"/>
      <c r="AB131" s="140"/>
      <c r="AC131" s="140"/>
      <c r="AD131" s="140"/>
      <c r="AE131" s="140"/>
      <c r="AF131" s="140"/>
      <c r="AG131" s="140"/>
      <c r="AH131" s="140"/>
      <c r="AI131" s="140"/>
      <c r="AJ131" s="140"/>
      <c r="AK131" s="140"/>
      <c r="AL131" s="140"/>
      <c r="AM131" s="140"/>
      <c r="AN131" s="140"/>
      <c r="AO131" s="140"/>
      <c r="AP131" s="140"/>
      <c r="AQ131" s="140"/>
      <c r="AR131" s="140"/>
      <c r="AS131" s="140"/>
      <c r="AT131" s="140"/>
      <c r="AU131" s="140"/>
      <c r="AV131" s="140"/>
      <c r="AW131" s="140"/>
      <c r="AX131" s="140"/>
    </row>
    <row r="132" spans="1:50" outlineLevel="1">
      <c r="A132" s="163">
        <v>56</v>
      </c>
      <c r="B132" s="165" t="s">
        <v>249</v>
      </c>
      <c r="C132" s="168" t="s">
        <v>250</v>
      </c>
      <c r="D132" s="178" t="s">
        <v>0</v>
      </c>
      <c r="E132" s="161">
        <v>1.5</v>
      </c>
      <c r="F132" s="256"/>
      <c r="G132" s="146">
        <f>ROUND(E132*F132,2)</f>
        <v>0</v>
      </c>
      <c r="H132" s="201" t="s">
        <v>292</v>
      </c>
      <c r="I132" s="202">
        <f t="shared" ref="I132" si="49">G132</f>
        <v>0</v>
      </c>
      <c r="J132" s="143"/>
      <c r="K132" s="142"/>
      <c r="L132" s="140"/>
      <c r="M132" s="140"/>
      <c r="N132" s="140"/>
      <c r="O132" s="140"/>
      <c r="P132" s="140"/>
      <c r="Q132" s="140"/>
      <c r="R132" s="140"/>
      <c r="S132" s="140"/>
      <c r="T132" s="140"/>
      <c r="U132" s="140" t="s">
        <v>98</v>
      </c>
      <c r="V132" s="140"/>
      <c r="W132" s="140"/>
      <c r="X132" s="140"/>
      <c r="Y132" s="140"/>
      <c r="Z132" s="140"/>
      <c r="AA132" s="140"/>
      <c r="AB132" s="140"/>
      <c r="AC132" s="140"/>
      <c r="AD132" s="140"/>
      <c r="AE132" s="140"/>
      <c r="AF132" s="140"/>
      <c r="AG132" s="140"/>
      <c r="AH132" s="140"/>
      <c r="AI132" s="140"/>
      <c r="AJ132" s="140"/>
      <c r="AK132" s="140"/>
      <c r="AL132" s="140"/>
      <c r="AM132" s="140"/>
      <c r="AN132" s="140"/>
      <c r="AO132" s="140"/>
      <c r="AP132" s="140"/>
      <c r="AQ132" s="140"/>
      <c r="AR132" s="140"/>
      <c r="AS132" s="140"/>
      <c r="AT132" s="140"/>
      <c r="AU132" s="140"/>
      <c r="AV132" s="140"/>
      <c r="AW132" s="140"/>
      <c r="AX132" s="140"/>
    </row>
    <row r="133" spans="1:50">
      <c r="A133" s="164" t="s">
        <v>93</v>
      </c>
      <c r="B133" s="166" t="s">
        <v>67</v>
      </c>
      <c r="C133" s="170" t="s">
        <v>68</v>
      </c>
      <c r="D133" s="180"/>
      <c r="E133" s="162"/>
      <c r="F133" s="257"/>
      <c r="G133" s="147">
        <f>SUMIF(U134:U136,"&lt;&gt;NOR",G134:G136)</f>
        <v>0</v>
      </c>
      <c r="H133" s="144"/>
      <c r="I133" s="145"/>
      <c r="J133" s="145"/>
      <c r="K133" s="144"/>
      <c r="U133" t="s">
        <v>94</v>
      </c>
    </row>
    <row r="134" spans="1:50" outlineLevel="1">
      <c r="A134" s="163">
        <v>57</v>
      </c>
      <c r="B134" s="165" t="s">
        <v>251</v>
      </c>
      <c r="C134" s="168" t="s">
        <v>252</v>
      </c>
      <c r="D134" s="178" t="s">
        <v>115</v>
      </c>
      <c r="E134" s="161">
        <v>1.8</v>
      </c>
      <c r="F134" s="256"/>
      <c r="G134" s="146">
        <f>ROUND(E134*F134,2)</f>
        <v>0</v>
      </c>
      <c r="H134" s="201" t="s">
        <v>291</v>
      </c>
      <c r="I134" s="202">
        <f t="shared" ref="I134" si="50">G134</f>
        <v>0</v>
      </c>
      <c r="J134" s="143"/>
      <c r="K134" s="142"/>
      <c r="L134" s="140"/>
      <c r="M134" s="140"/>
      <c r="N134" s="140"/>
      <c r="O134" s="140"/>
      <c r="P134" s="140"/>
      <c r="Q134" s="140"/>
      <c r="R134" s="140"/>
      <c r="S134" s="140"/>
      <c r="T134" s="140"/>
      <c r="U134" s="140" t="s">
        <v>98</v>
      </c>
      <c r="V134" s="140"/>
      <c r="W134" s="140"/>
      <c r="X134" s="140"/>
      <c r="Y134" s="140"/>
      <c r="Z134" s="140"/>
      <c r="AA134" s="140"/>
      <c r="AB134" s="140"/>
      <c r="AC134" s="140"/>
      <c r="AD134" s="140"/>
      <c r="AE134" s="140"/>
      <c r="AF134" s="140"/>
      <c r="AG134" s="140"/>
      <c r="AH134" s="140"/>
      <c r="AI134" s="140"/>
      <c r="AJ134" s="140"/>
      <c r="AK134" s="140"/>
      <c r="AL134" s="140"/>
      <c r="AM134" s="140"/>
      <c r="AN134" s="140"/>
      <c r="AO134" s="140"/>
      <c r="AP134" s="140"/>
      <c r="AQ134" s="140"/>
      <c r="AR134" s="140"/>
      <c r="AS134" s="140"/>
      <c r="AT134" s="140"/>
      <c r="AU134" s="140"/>
      <c r="AV134" s="140"/>
      <c r="AW134" s="140"/>
      <c r="AX134" s="140"/>
    </row>
    <row r="135" spans="1:50" outlineLevel="1">
      <c r="A135" s="163"/>
      <c r="B135" s="165"/>
      <c r="C135" s="169" t="s">
        <v>253</v>
      </c>
      <c r="D135" s="179"/>
      <c r="E135" s="174">
        <v>1.8</v>
      </c>
      <c r="F135" s="256"/>
      <c r="G135" s="146"/>
      <c r="H135" s="142"/>
      <c r="I135" s="143"/>
      <c r="J135" s="143"/>
      <c r="K135" s="142"/>
      <c r="L135" s="140"/>
      <c r="M135" s="140"/>
      <c r="N135" s="140"/>
      <c r="O135" s="140"/>
      <c r="P135" s="140"/>
      <c r="Q135" s="140"/>
      <c r="R135" s="140"/>
      <c r="S135" s="140"/>
      <c r="T135" s="140"/>
      <c r="U135" s="140" t="s">
        <v>108</v>
      </c>
      <c r="V135" s="140">
        <v>0</v>
      </c>
      <c r="W135" s="140"/>
      <c r="X135" s="140"/>
      <c r="Y135" s="140"/>
      <c r="Z135" s="140"/>
      <c r="AA135" s="140"/>
      <c r="AB135" s="140"/>
      <c r="AC135" s="140"/>
      <c r="AD135" s="140"/>
      <c r="AE135" s="140"/>
      <c r="AF135" s="140"/>
      <c r="AG135" s="140"/>
      <c r="AH135" s="140"/>
      <c r="AI135" s="140"/>
      <c r="AJ135" s="140"/>
      <c r="AK135" s="140"/>
      <c r="AL135" s="140"/>
      <c r="AM135" s="140"/>
      <c r="AN135" s="140"/>
      <c r="AO135" s="140"/>
      <c r="AP135" s="140"/>
      <c r="AQ135" s="140"/>
      <c r="AR135" s="140"/>
      <c r="AS135" s="140"/>
      <c r="AT135" s="140"/>
      <c r="AU135" s="140"/>
      <c r="AV135" s="140"/>
      <c r="AW135" s="140"/>
      <c r="AX135" s="140"/>
    </row>
    <row r="136" spans="1:50" outlineLevel="1">
      <c r="A136" s="163">
        <v>58</v>
      </c>
      <c r="B136" s="165" t="s">
        <v>254</v>
      </c>
      <c r="C136" s="168" t="s">
        <v>255</v>
      </c>
      <c r="D136" s="178" t="s">
        <v>0</v>
      </c>
      <c r="E136" s="161">
        <v>2</v>
      </c>
      <c r="F136" s="256"/>
      <c r="G136" s="146">
        <f>ROUND(E136*F136,2)</f>
        <v>0</v>
      </c>
      <c r="H136" s="201" t="s">
        <v>292</v>
      </c>
      <c r="I136" s="202">
        <f t="shared" ref="I136" si="51">G136</f>
        <v>0</v>
      </c>
      <c r="J136" s="143"/>
      <c r="K136" s="142"/>
      <c r="L136" s="140"/>
      <c r="M136" s="140"/>
      <c r="N136" s="140"/>
      <c r="O136" s="140"/>
      <c r="P136" s="140"/>
      <c r="Q136" s="140"/>
      <c r="R136" s="140"/>
      <c r="S136" s="140"/>
      <c r="T136" s="140"/>
      <c r="U136" s="140" t="s">
        <v>98</v>
      </c>
      <c r="V136" s="140"/>
      <c r="W136" s="140"/>
      <c r="X136" s="140"/>
      <c r="Y136" s="140"/>
      <c r="Z136" s="140"/>
      <c r="AA136" s="140"/>
      <c r="AB136" s="140"/>
      <c r="AC136" s="140"/>
      <c r="AD136" s="140"/>
      <c r="AE136" s="140"/>
      <c r="AF136" s="140"/>
      <c r="AG136" s="140"/>
      <c r="AH136" s="140"/>
      <c r="AI136" s="140"/>
      <c r="AJ136" s="140"/>
      <c r="AK136" s="140"/>
      <c r="AL136" s="140"/>
      <c r="AM136" s="140"/>
      <c r="AN136" s="140"/>
      <c r="AO136" s="140"/>
      <c r="AP136" s="140"/>
      <c r="AQ136" s="140"/>
      <c r="AR136" s="140"/>
      <c r="AS136" s="140"/>
      <c r="AT136" s="140"/>
      <c r="AU136" s="140"/>
      <c r="AV136" s="140"/>
      <c r="AW136" s="140"/>
      <c r="AX136" s="140"/>
    </row>
    <row r="137" spans="1:50">
      <c r="A137" s="164" t="s">
        <v>93</v>
      </c>
      <c r="B137" s="166" t="s">
        <v>69</v>
      </c>
      <c r="C137" s="170" t="s">
        <v>70</v>
      </c>
      <c r="D137" s="180"/>
      <c r="E137" s="162"/>
      <c r="F137" s="257"/>
      <c r="G137" s="147">
        <f>SUMIF(U138:U150,"&lt;&gt;NOR",G138:G150)</f>
        <v>0</v>
      </c>
      <c r="H137" s="144"/>
      <c r="I137" s="145"/>
      <c r="J137" s="145"/>
      <c r="K137" s="144"/>
      <c r="U137" t="s">
        <v>94</v>
      </c>
    </row>
    <row r="138" spans="1:50" ht="22.5" outlineLevel="1">
      <c r="A138" s="163">
        <v>59</v>
      </c>
      <c r="B138" s="165" t="s">
        <v>256</v>
      </c>
      <c r="C138" s="168" t="s">
        <v>257</v>
      </c>
      <c r="D138" s="178" t="s">
        <v>106</v>
      </c>
      <c r="E138" s="161">
        <v>56.302</v>
      </c>
      <c r="F138" s="256"/>
      <c r="G138" s="146">
        <f>ROUND(E138*F138,2)</f>
        <v>0</v>
      </c>
      <c r="H138" s="201" t="s">
        <v>291</v>
      </c>
      <c r="I138" s="202">
        <f t="shared" ref="I138" si="52">G138</f>
        <v>0</v>
      </c>
      <c r="J138" s="143"/>
      <c r="K138" s="142"/>
      <c r="L138" s="140"/>
      <c r="M138" s="140"/>
      <c r="N138" s="140"/>
      <c r="O138" s="140"/>
      <c r="P138" s="140"/>
      <c r="Q138" s="140"/>
      <c r="R138" s="140"/>
      <c r="S138" s="140"/>
      <c r="T138" s="140"/>
      <c r="U138" s="140" t="s">
        <v>98</v>
      </c>
      <c r="V138" s="140"/>
      <c r="W138" s="140"/>
      <c r="X138" s="140"/>
      <c r="Y138" s="140"/>
      <c r="Z138" s="140"/>
      <c r="AA138" s="140"/>
      <c r="AB138" s="140"/>
      <c r="AC138" s="140"/>
      <c r="AD138" s="140"/>
      <c r="AE138" s="140"/>
      <c r="AF138" s="140"/>
      <c r="AG138" s="140"/>
      <c r="AH138" s="140"/>
      <c r="AI138" s="140"/>
      <c r="AJ138" s="140"/>
      <c r="AK138" s="140"/>
      <c r="AL138" s="140"/>
      <c r="AM138" s="140"/>
      <c r="AN138" s="140"/>
      <c r="AO138" s="140"/>
      <c r="AP138" s="140"/>
      <c r="AQ138" s="140"/>
      <c r="AR138" s="140"/>
      <c r="AS138" s="140"/>
      <c r="AT138" s="140"/>
      <c r="AU138" s="140"/>
      <c r="AV138" s="140"/>
      <c r="AW138" s="140"/>
      <c r="AX138" s="140"/>
    </row>
    <row r="139" spans="1:50" outlineLevel="1">
      <c r="A139" s="163"/>
      <c r="B139" s="165"/>
      <c r="C139" s="169" t="s">
        <v>155</v>
      </c>
      <c r="D139" s="179"/>
      <c r="E139" s="174">
        <v>53.98</v>
      </c>
      <c r="F139" s="256"/>
      <c r="G139" s="146"/>
      <c r="H139" s="142"/>
      <c r="I139" s="143"/>
      <c r="J139" s="143"/>
      <c r="K139" s="142"/>
      <c r="L139" s="140"/>
      <c r="M139" s="140"/>
      <c r="N139" s="140"/>
      <c r="O139" s="140"/>
      <c r="P139" s="140"/>
      <c r="Q139" s="140"/>
      <c r="R139" s="140"/>
      <c r="S139" s="140"/>
      <c r="T139" s="140"/>
      <c r="U139" s="140" t="s">
        <v>108</v>
      </c>
      <c r="V139" s="140">
        <v>0</v>
      </c>
      <c r="W139" s="140"/>
      <c r="X139" s="140"/>
      <c r="Y139" s="140"/>
      <c r="Z139" s="140"/>
      <c r="AA139" s="140"/>
      <c r="AB139" s="140"/>
      <c r="AC139" s="140"/>
      <c r="AD139" s="140"/>
      <c r="AE139" s="140"/>
      <c r="AF139" s="140"/>
      <c r="AG139" s="140"/>
      <c r="AH139" s="140"/>
      <c r="AI139" s="140"/>
      <c r="AJ139" s="140"/>
      <c r="AK139" s="140"/>
      <c r="AL139" s="140"/>
      <c r="AM139" s="140"/>
      <c r="AN139" s="140"/>
      <c r="AO139" s="140"/>
      <c r="AP139" s="140"/>
      <c r="AQ139" s="140"/>
      <c r="AR139" s="140"/>
      <c r="AS139" s="140"/>
      <c r="AT139" s="140"/>
      <c r="AU139" s="140"/>
      <c r="AV139" s="140"/>
      <c r="AW139" s="140"/>
      <c r="AX139" s="140"/>
    </row>
    <row r="140" spans="1:50" outlineLevel="1">
      <c r="A140" s="163"/>
      <c r="B140" s="165"/>
      <c r="C140" s="169" t="s">
        <v>258</v>
      </c>
      <c r="D140" s="179"/>
      <c r="E140" s="174">
        <v>2.3220000000000001</v>
      </c>
      <c r="F140" s="256"/>
      <c r="G140" s="146"/>
      <c r="H140" s="142"/>
      <c r="I140" s="143"/>
      <c r="J140" s="143"/>
      <c r="K140" s="142"/>
      <c r="L140" s="140"/>
      <c r="M140" s="140"/>
      <c r="N140" s="140"/>
      <c r="O140" s="140"/>
      <c r="P140" s="140"/>
      <c r="Q140" s="140"/>
      <c r="R140" s="140"/>
      <c r="S140" s="140"/>
      <c r="T140" s="140"/>
      <c r="U140" s="140" t="s">
        <v>108</v>
      </c>
      <c r="V140" s="140">
        <v>0</v>
      </c>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0"/>
    </row>
    <row r="141" spans="1:50" outlineLevel="1">
      <c r="A141" s="163">
        <v>60</v>
      </c>
      <c r="B141" s="165" t="s">
        <v>259</v>
      </c>
      <c r="C141" s="168" t="s">
        <v>260</v>
      </c>
      <c r="D141" s="178" t="s">
        <v>115</v>
      </c>
      <c r="E141" s="161">
        <v>38.700000000000003</v>
      </c>
      <c r="F141" s="256"/>
      <c r="G141" s="146">
        <f>ROUND(E141*F141,2)</f>
        <v>0</v>
      </c>
      <c r="H141" s="201" t="s">
        <v>292</v>
      </c>
      <c r="I141" s="202">
        <f t="shared" ref="I141" si="53">G141</f>
        <v>0</v>
      </c>
      <c r="J141" s="143"/>
      <c r="K141" s="142"/>
      <c r="L141" s="140"/>
      <c r="M141" s="140"/>
      <c r="N141" s="140"/>
      <c r="O141" s="140"/>
      <c r="P141" s="140"/>
      <c r="Q141" s="140"/>
      <c r="R141" s="140"/>
      <c r="S141" s="140"/>
      <c r="T141" s="140"/>
      <c r="U141" s="140" t="s">
        <v>98</v>
      </c>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0"/>
    </row>
    <row r="142" spans="1:50" outlineLevel="1">
      <c r="A142" s="163"/>
      <c r="B142" s="165"/>
      <c r="C142" s="169" t="s">
        <v>261</v>
      </c>
      <c r="D142" s="179"/>
      <c r="E142" s="174"/>
      <c r="F142" s="256"/>
      <c r="G142" s="146"/>
      <c r="H142" s="142"/>
      <c r="I142" s="143"/>
      <c r="J142" s="143"/>
      <c r="K142" s="142"/>
      <c r="L142" s="140"/>
      <c r="M142" s="140"/>
      <c r="N142" s="140"/>
      <c r="O142" s="140"/>
      <c r="P142" s="140"/>
      <c r="Q142" s="140"/>
      <c r="R142" s="140"/>
      <c r="S142" s="140"/>
      <c r="T142" s="140"/>
      <c r="U142" s="140" t="s">
        <v>108</v>
      </c>
      <c r="V142" s="140">
        <v>0</v>
      </c>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0"/>
    </row>
    <row r="143" spans="1:50" outlineLevel="1">
      <c r="A143" s="163"/>
      <c r="B143" s="165"/>
      <c r="C143" s="169" t="s">
        <v>262</v>
      </c>
      <c r="D143" s="179"/>
      <c r="E143" s="174">
        <v>38.700000000000003</v>
      </c>
      <c r="F143" s="256"/>
      <c r="G143" s="146"/>
      <c r="H143" s="142"/>
      <c r="I143" s="143"/>
      <c r="J143" s="143"/>
      <c r="K143" s="142"/>
      <c r="L143" s="140"/>
      <c r="M143" s="140"/>
      <c r="N143" s="140"/>
      <c r="O143" s="140"/>
      <c r="P143" s="140"/>
      <c r="Q143" s="140"/>
      <c r="R143" s="140"/>
      <c r="S143" s="140"/>
      <c r="T143" s="140"/>
      <c r="U143" s="140" t="s">
        <v>108</v>
      </c>
      <c r="V143" s="140">
        <v>0</v>
      </c>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0"/>
    </row>
    <row r="144" spans="1:50" ht="22.5" outlineLevel="1">
      <c r="A144" s="163">
        <v>61</v>
      </c>
      <c r="B144" s="165" t="s">
        <v>263</v>
      </c>
      <c r="C144" s="168" t="s">
        <v>264</v>
      </c>
      <c r="D144" s="178" t="s">
        <v>106</v>
      </c>
      <c r="E144" s="161">
        <v>53.98</v>
      </c>
      <c r="F144" s="256"/>
      <c r="G144" s="146">
        <f>ROUND(E144*F144,2)</f>
        <v>0</v>
      </c>
      <c r="H144" s="201" t="s">
        <v>292</v>
      </c>
      <c r="I144" s="202">
        <f t="shared" ref="I144" si="54">G144</f>
        <v>0</v>
      </c>
      <c r="J144" s="143"/>
      <c r="K144" s="142"/>
      <c r="L144" s="140"/>
      <c r="M144" s="140"/>
      <c r="N144" s="140"/>
      <c r="O144" s="140"/>
      <c r="P144" s="140"/>
      <c r="Q144" s="140"/>
      <c r="R144" s="140"/>
      <c r="S144" s="140"/>
      <c r="T144" s="140"/>
      <c r="U144" s="140" t="s">
        <v>98</v>
      </c>
      <c r="V144" s="140"/>
      <c r="W144" s="140"/>
      <c r="X144" s="140"/>
      <c r="Y144" s="140"/>
      <c r="Z144" s="140"/>
      <c r="AA144" s="140"/>
      <c r="AB144" s="140"/>
      <c r="AC144" s="140"/>
      <c r="AD144" s="140"/>
      <c r="AE144" s="140"/>
      <c r="AF144" s="140"/>
      <c r="AG144" s="140"/>
      <c r="AH144" s="140"/>
      <c r="AI144" s="140"/>
      <c r="AJ144" s="140"/>
      <c r="AK144" s="140"/>
      <c r="AL144" s="140"/>
      <c r="AM144" s="140"/>
      <c r="AN144" s="140"/>
      <c r="AO144" s="140"/>
      <c r="AP144" s="140"/>
      <c r="AQ144" s="140"/>
      <c r="AR144" s="140"/>
      <c r="AS144" s="140"/>
      <c r="AT144" s="140"/>
      <c r="AU144" s="140"/>
      <c r="AV144" s="140"/>
      <c r="AW144" s="140"/>
      <c r="AX144" s="140"/>
    </row>
    <row r="145" spans="1:50" outlineLevel="1">
      <c r="A145" s="163"/>
      <c r="B145" s="165"/>
      <c r="C145" s="169" t="s">
        <v>155</v>
      </c>
      <c r="D145" s="179"/>
      <c r="E145" s="174">
        <v>53.98</v>
      </c>
      <c r="F145" s="256"/>
      <c r="G145" s="146"/>
      <c r="H145" s="142"/>
      <c r="I145" s="143"/>
      <c r="J145" s="143"/>
      <c r="K145" s="142"/>
      <c r="L145" s="140"/>
      <c r="M145" s="140"/>
      <c r="N145" s="140"/>
      <c r="O145" s="140"/>
      <c r="P145" s="140"/>
      <c r="Q145" s="140"/>
      <c r="R145" s="140"/>
      <c r="S145" s="140"/>
      <c r="T145" s="140"/>
      <c r="U145" s="140" t="s">
        <v>108</v>
      </c>
      <c r="V145" s="140">
        <v>0</v>
      </c>
      <c r="W145" s="140"/>
      <c r="X145" s="140"/>
      <c r="Y145" s="140"/>
      <c r="Z145" s="140"/>
      <c r="AA145" s="140"/>
      <c r="AB145" s="140"/>
      <c r="AC145" s="140"/>
      <c r="AD145" s="140"/>
      <c r="AE145" s="140"/>
      <c r="AF145" s="140"/>
      <c r="AG145" s="140"/>
      <c r="AH145" s="140"/>
      <c r="AI145" s="140"/>
      <c r="AJ145" s="140"/>
      <c r="AK145" s="140"/>
      <c r="AL145" s="140"/>
      <c r="AM145" s="140"/>
      <c r="AN145" s="140"/>
      <c r="AO145" s="140"/>
      <c r="AP145" s="140"/>
      <c r="AQ145" s="140"/>
      <c r="AR145" s="140"/>
      <c r="AS145" s="140"/>
      <c r="AT145" s="140"/>
      <c r="AU145" s="140"/>
      <c r="AV145" s="140"/>
      <c r="AW145" s="140"/>
      <c r="AX145" s="140"/>
    </row>
    <row r="146" spans="1:50" outlineLevel="1">
      <c r="A146" s="163">
        <v>62</v>
      </c>
      <c r="B146" s="165" t="s">
        <v>265</v>
      </c>
      <c r="C146" s="168" t="s">
        <v>266</v>
      </c>
      <c r="D146" s="178" t="s">
        <v>106</v>
      </c>
      <c r="E146" s="161">
        <v>56.302</v>
      </c>
      <c r="F146" s="256"/>
      <c r="G146" s="146">
        <f>ROUND(E146*F146,2)</f>
        <v>0</v>
      </c>
      <c r="H146" s="201" t="s">
        <v>292</v>
      </c>
      <c r="I146" s="202">
        <f t="shared" ref="I146" si="55">G146</f>
        <v>0</v>
      </c>
      <c r="J146" s="143"/>
      <c r="K146" s="142"/>
      <c r="L146" s="140"/>
      <c r="M146" s="140"/>
      <c r="N146" s="140"/>
      <c r="O146" s="140"/>
      <c r="P146" s="140"/>
      <c r="Q146" s="140"/>
      <c r="R146" s="140"/>
      <c r="S146" s="140"/>
      <c r="T146" s="140"/>
      <c r="U146" s="140" t="s">
        <v>98</v>
      </c>
      <c r="V146" s="140"/>
      <c r="W146" s="140"/>
      <c r="X146" s="140"/>
      <c r="Y146" s="140"/>
      <c r="Z146" s="140"/>
      <c r="AA146" s="140"/>
      <c r="AB146" s="140"/>
      <c r="AC146" s="140"/>
      <c r="AD146" s="140"/>
      <c r="AE146" s="140"/>
      <c r="AF146" s="140"/>
      <c r="AG146" s="140"/>
      <c r="AH146" s="140"/>
      <c r="AI146" s="140"/>
      <c r="AJ146" s="140"/>
      <c r="AK146" s="140"/>
      <c r="AL146" s="140"/>
      <c r="AM146" s="140"/>
      <c r="AN146" s="140"/>
      <c r="AO146" s="140"/>
      <c r="AP146" s="140"/>
      <c r="AQ146" s="140"/>
      <c r="AR146" s="140"/>
      <c r="AS146" s="140"/>
      <c r="AT146" s="140"/>
      <c r="AU146" s="140"/>
      <c r="AV146" s="140"/>
      <c r="AW146" s="140"/>
      <c r="AX146" s="140"/>
    </row>
    <row r="147" spans="1:50" outlineLevel="1">
      <c r="A147" s="163"/>
      <c r="B147" s="165"/>
      <c r="C147" s="169" t="s">
        <v>155</v>
      </c>
      <c r="D147" s="179"/>
      <c r="E147" s="174">
        <v>53.98</v>
      </c>
      <c r="F147" s="256"/>
      <c r="G147" s="146"/>
      <c r="H147" s="142"/>
      <c r="I147" s="143"/>
      <c r="J147" s="143"/>
      <c r="K147" s="142"/>
      <c r="L147" s="140"/>
      <c r="M147" s="140"/>
      <c r="N147" s="140"/>
      <c r="O147" s="140"/>
      <c r="P147" s="140"/>
      <c r="Q147" s="140"/>
      <c r="R147" s="140"/>
      <c r="S147" s="140"/>
      <c r="T147" s="140"/>
      <c r="U147" s="140" t="s">
        <v>108</v>
      </c>
      <c r="V147" s="140">
        <v>0</v>
      </c>
      <c r="W147" s="140"/>
      <c r="X147" s="140"/>
      <c r="Y147" s="140"/>
      <c r="Z147" s="140"/>
      <c r="AA147" s="140"/>
      <c r="AB147" s="140"/>
      <c r="AC147" s="140"/>
      <c r="AD147" s="140"/>
      <c r="AE147" s="140"/>
      <c r="AF147" s="140"/>
      <c r="AG147" s="140"/>
      <c r="AH147" s="140"/>
      <c r="AI147" s="140"/>
      <c r="AJ147" s="140"/>
      <c r="AK147" s="140"/>
      <c r="AL147" s="140"/>
      <c r="AM147" s="140"/>
      <c r="AN147" s="140"/>
      <c r="AO147" s="140"/>
      <c r="AP147" s="140"/>
      <c r="AQ147" s="140"/>
      <c r="AR147" s="140"/>
      <c r="AS147" s="140"/>
      <c r="AT147" s="140"/>
      <c r="AU147" s="140"/>
      <c r="AV147" s="140"/>
      <c r="AW147" s="140"/>
      <c r="AX147" s="140"/>
    </row>
    <row r="148" spans="1:50" outlineLevel="1">
      <c r="A148" s="163"/>
      <c r="B148" s="165"/>
      <c r="C148" s="169" t="s">
        <v>258</v>
      </c>
      <c r="D148" s="179"/>
      <c r="E148" s="174">
        <v>2.3220000000000001</v>
      </c>
      <c r="F148" s="256"/>
      <c r="G148" s="146"/>
      <c r="H148" s="142"/>
      <c r="I148" s="143"/>
      <c r="J148" s="143"/>
      <c r="K148" s="142"/>
      <c r="L148" s="140"/>
      <c r="M148" s="140"/>
      <c r="N148" s="140"/>
      <c r="O148" s="140"/>
      <c r="P148" s="140"/>
      <c r="Q148" s="140"/>
      <c r="R148" s="140"/>
      <c r="S148" s="140"/>
      <c r="T148" s="140"/>
      <c r="U148" s="140" t="s">
        <v>108</v>
      </c>
      <c r="V148" s="140">
        <v>0</v>
      </c>
      <c r="W148" s="140"/>
      <c r="X148" s="140"/>
      <c r="Y148" s="140"/>
      <c r="Z148" s="140"/>
      <c r="AA148" s="140"/>
      <c r="AB148" s="140"/>
      <c r="AC148" s="140"/>
      <c r="AD148" s="140"/>
      <c r="AE148" s="140"/>
      <c r="AF148" s="140"/>
      <c r="AG148" s="140"/>
      <c r="AH148" s="140"/>
      <c r="AI148" s="140"/>
      <c r="AJ148" s="140"/>
      <c r="AK148" s="140"/>
      <c r="AL148" s="140"/>
      <c r="AM148" s="140"/>
      <c r="AN148" s="140"/>
      <c r="AO148" s="140"/>
      <c r="AP148" s="140"/>
      <c r="AQ148" s="140"/>
      <c r="AR148" s="140"/>
      <c r="AS148" s="140"/>
      <c r="AT148" s="140"/>
      <c r="AU148" s="140"/>
      <c r="AV148" s="140"/>
      <c r="AW148" s="140"/>
      <c r="AX148" s="140"/>
    </row>
    <row r="149" spans="1:50" outlineLevel="1">
      <c r="A149" s="163">
        <v>63</v>
      </c>
      <c r="B149" s="165" t="s">
        <v>267</v>
      </c>
      <c r="C149" s="168" t="s">
        <v>268</v>
      </c>
      <c r="D149" s="178" t="s">
        <v>106</v>
      </c>
      <c r="E149" s="161">
        <v>0</v>
      </c>
      <c r="F149" s="256"/>
      <c r="G149" s="146">
        <f>ROUND(E149*F149,2)</f>
        <v>0</v>
      </c>
      <c r="H149" s="142"/>
      <c r="I149" s="143"/>
      <c r="J149" s="143"/>
      <c r="K149" s="142"/>
      <c r="L149" s="140"/>
      <c r="M149" s="140"/>
      <c r="N149" s="140"/>
      <c r="O149" s="140"/>
      <c r="P149" s="140"/>
      <c r="Q149" s="140"/>
      <c r="R149" s="140"/>
      <c r="S149" s="140"/>
      <c r="T149" s="140"/>
      <c r="U149" s="140" t="s">
        <v>98</v>
      </c>
      <c r="V149" s="140"/>
      <c r="W149" s="140"/>
      <c r="X149" s="140"/>
      <c r="Y149" s="140"/>
      <c r="Z149" s="140"/>
      <c r="AA149" s="140"/>
      <c r="AB149" s="140"/>
      <c r="AC149" s="140"/>
      <c r="AD149" s="140"/>
      <c r="AE149" s="140"/>
      <c r="AF149" s="140"/>
      <c r="AG149" s="140"/>
      <c r="AH149" s="140"/>
      <c r="AI149" s="140"/>
      <c r="AJ149" s="140"/>
      <c r="AK149" s="140"/>
      <c r="AL149" s="140"/>
      <c r="AM149" s="140"/>
      <c r="AN149" s="140"/>
      <c r="AO149" s="140"/>
      <c r="AP149" s="140"/>
      <c r="AQ149" s="140"/>
      <c r="AR149" s="140"/>
      <c r="AS149" s="140"/>
      <c r="AT149" s="140"/>
      <c r="AU149" s="140"/>
      <c r="AV149" s="140"/>
      <c r="AW149" s="140"/>
      <c r="AX149" s="140"/>
    </row>
    <row r="150" spans="1:50" outlineLevel="1">
      <c r="A150" s="163">
        <v>64</v>
      </c>
      <c r="B150" s="165" t="s">
        <v>269</v>
      </c>
      <c r="C150" s="168" t="s">
        <v>270</v>
      </c>
      <c r="D150" s="178" t="s">
        <v>0</v>
      </c>
      <c r="E150" s="161">
        <v>0.08</v>
      </c>
      <c r="F150" s="256"/>
      <c r="G150" s="146">
        <f>ROUND(E150*F150,2)</f>
        <v>0</v>
      </c>
      <c r="H150" s="201" t="s">
        <v>292</v>
      </c>
      <c r="I150" s="202">
        <f t="shared" ref="I150" si="56">G150</f>
        <v>0</v>
      </c>
      <c r="J150" s="143"/>
      <c r="K150" s="142"/>
      <c r="L150" s="140"/>
      <c r="M150" s="140"/>
      <c r="N150" s="140"/>
      <c r="O150" s="140"/>
      <c r="P150" s="140"/>
      <c r="Q150" s="140"/>
      <c r="R150" s="140"/>
      <c r="S150" s="140"/>
      <c r="T150" s="140"/>
      <c r="U150" s="140" t="s">
        <v>98</v>
      </c>
      <c r="V150" s="140"/>
      <c r="W150" s="140"/>
      <c r="X150" s="140"/>
      <c r="Y150" s="140"/>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140"/>
      <c r="AU150" s="140"/>
      <c r="AV150" s="140"/>
      <c r="AW150" s="140"/>
      <c r="AX150" s="140"/>
    </row>
    <row r="151" spans="1:50">
      <c r="A151" s="164" t="s">
        <v>93</v>
      </c>
      <c r="B151" s="166" t="s">
        <v>71</v>
      </c>
      <c r="C151" s="170" t="s">
        <v>72</v>
      </c>
      <c r="D151" s="180"/>
      <c r="E151" s="162"/>
      <c r="F151" s="257"/>
      <c r="G151" s="147">
        <f>SUMIF(U152:U157,"&lt;&gt;NOR",G152:G157)</f>
        <v>0</v>
      </c>
      <c r="H151" s="144"/>
      <c r="I151" s="145"/>
      <c r="J151" s="145"/>
      <c r="K151" s="144"/>
      <c r="U151" t="s">
        <v>94</v>
      </c>
    </row>
    <row r="152" spans="1:50" outlineLevel="1">
      <c r="A152" s="163">
        <v>65</v>
      </c>
      <c r="B152" s="165" t="s">
        <v>271</v>
      </c>
      <c r="C152" s="168" t="s">
        <v>272</v>
      </c>
      <c r="D152" s="178" t="s">
        <v>106</v>
      </c>
      <c r="E152" s="161">
        <v>208.15800000000002</v>
      </c>
      <c r="F152" s="256"/>
      <c r="G152" s="146">
        <f>ROUND(E152*F152,2)</f>
        <v>0</v>
      </c>
      <c r="H152" s="201" t="s">
        <v>292</v>
      </c>
      <c r="I152" s="202">
        <f t="shared" ref="I152" si="57">G152</f>
        <v>0</v>
      </c>
      <c r="J152" s="143"/>
      <c r="K152" s="142"/>
      <c r="L152" s="140"/>
      <c r="M152" s="140"/>
      <c r="N152" s="140"/>
      <c r="O152" s="140"/>
      <c r="P152" s="140"/>
      <c r="Q152" s="140"/>
      <c r="R152" s="140"/>
      <c r="S152" s="140"/>
      <c r="T152" s="140"/>
      <c r="U152" s="140" t="s">
        <v>98</v>
      </c>
      <c r="V152" s="140"/>
      <c r="W152" s="140"/>
      <c r="X152" s="140"/>
      <c r="Y152" s="140"/>
      <c r="Z152" s="140"/>
      <c r="AA152" s="140"/>
      <c r="AB152" s="140"/>
      <c r="AC152" s="140"/>
      <c r="AD152" s="140"/>
      <c r="AE152" s="140"/>
      <c r="AF152" s="140"/>
      <c r="AG152" s="140"/>
      <c r="AH152" s="140"/>
      <c r="AI152" s="140"/>
      <c r="AJ152" s="140"/>
      <c r="AK152" s="140"/>
      <c r="AL152" s="140"/>
      <c r="AM152" s="140"/>
      <c r="AN152" s="140"/>
      <c r="AO152" s="140"/>
      <c r="AP152" s="140"/>
      <c r="AQ152" s="140"/>
      <c r="AR152" s="140"/>
      <c r="AS152" s="140"/>
      <c r="AT152" s="140"/>
      <c r="AU152" s="140"/>
      <c r="AV152" s="140"/>
      <c r="AW152" s="140"/>
      <c r="AX152" s="140"/>
    </row>
    <row r="153" spans="1:50" outlineLevel="1">
      <c r="A153" s="163"/>
      <c r="B153" s="165"/>
      <c r="C153" s="169" t="s">
        <v>273</v>
      </c>
      <c r="D153" s="179"/>
      <c r="E153" s="174">
        <v>18.54</v>
      </c>
      <c r="F153" s="256"/>
      <c r="G153" s="146"/>
      <c r="H153" s="142"/>
      <c r="I153" s="143"/>
      <c r="J153" s="143"/>
      <c r="K153" s="142"/>
      <c r="L153" s="140"/>
      <c r="M153" s="140"/>
      <c r="N153" s="140"/>
      <c r="O153" s="140"/>
      <c r="P153" s="140"/>
      <c r="Q153" s="140"/>
      <c r="R153" s="140"/>
      <c r="S153" s="140"/>
      <c r="T153" s="140"/>
      <c r="U153" s="140" t="s">
        <v>108</v>
      </c>
      <c r="V153" s="140">
        <v>0</v>
      </c>
      <c r="W153" s="140"/>
      <c r="X153" s="140"/>
      <c r="Y153" s="140"/>
      <c r="Z153" s="140"/>
      <c r="AA153" s="140"/>
      <c r="AB153" s="140"/>
      <c r="AC153" s="140"/>
      <c r="AD153" s="140"/>
      <c r="AE153" s="140"/>
      <c r="AF153" s="140"/>
      <c r="AG153" s="140"/>
      <c r="AH153" s="140"/>
      <c r="AI153" s="140"/>
      <c r="AJ153" s="140"/>
      <c r="AK153" s="140"/>
      <c r="AL153" s="140"/>
      <c r="AM153" s="140"/>
      <c r="AN153" s="140"/>
      <c r="AO153" s="140"/>
      <c r="AP153" s="140"/>
      <c r="AQ153" s="140"/>
      <c r="AR153" s="140"/>
      <c r="AS153" s="140"/>
      <c r="AT153" s="140"/>
      <c r="AU153" s="140"/>
      <c r="AV153" s="140"/>
      <c r="AW153" s="140"/>
      <c r="AX153" s="140"/>
    </row>
    <row r="154" spans="1:50" outlineLevel="1">
      <c r="A154" s="163"/>
      <c r="B154" s="165"/>
      <c r="C154" s="169" t="s">
        <v>274</v>
      </c>
      <c r="D154" s="179"/>
      <c r="E154" s="174">
        <v>189.61799999999999</v>
      </c>
      <c r="F154" s="256"/>
      <c r="G154" s="146"/>
      <c r="H154" s="142"/>
      <c r="I154" s="143"/>
      <c r="J154" s="143"/>
      <c r="K154" s="142"/>
      <c r="L154" s="140"/>
      <c r="M154" s="140"/>
      <c r="N154" s="140"/>
      <c r="O154" s="140"/>
      <c r="P154" s="140"/>
      <c r="Q154" s="140"/>
      <c r="R154" s="140"/>
      <c r="S154" s="140"/>
      <c r="T154" s="140"/>
      <c r="U154" s="140" t="s">
        <v>108</v>
      </c>
      <c r="V154" s="140">
        <v>0</v>
      </c>
      <c r="W154" s="140"/>
      <c r="X154" s="140"/>
      <c r="Y154" s="140"/>
      <c r="Z154" s="140"/>
      <c r="AA154" s="140"/>
      <c r="AB154" s="140"/>
      <c r="AC154" s="140"/>
      <c r="AD154" s="140"/>
      <c r="AE154" s="140"/>
      <c r="AF154" s="140"/>
      <c r="AG154" s="140"/>
      <c r="AH154" s="140"/>
      <c r="AI154" s="140"/>
      <c r="AJ154" s="140"/>
      <c r="AK154" s="140"/>
      <c r="AL154" s="140"/>
      <c r="AM154" s="140"/>
      <c r="AN154" s="140"/>
      <c r="AO154" s="140"/>
      <c r="AP154" s="140"/>
      <c r="AQ154" s="140"/>
      <c r="AR154" s="140"/>
      <c r="AS154" s="140"/>
      <c r="AT154" s="140"/>
      <c r="AU154" s="140"/>
      <c r="AV154" s="140"/>
      <c r="AW154" s="140"/>
      <c r="AX154" s="140"/>
    </row>
    <row r="155" spans="1:50" outlineLevel="1">
      <c r="A155" s="163">
        <v>66</v>
      </c>
      <c r="B155" s="165" t="s">
        <v>275</v>
      </c>
      <c r="C155" s="168" t="s">
        <v>276</v>
      </c>
      <c r="D155" s="178" t="s">
        <v>106</v>
      </c>
      <c r="E155" s="161">
        <v>208.15800000000002</v>
      </c>
      <c r="F155" s="256"/>
      <c r="G155" s="146">
        <f>ROUND(E155*F155,2)</f>
        <v>0</v>
      </c>
      <c r="H155" s="201" t="s">
        <v>292</v>
      </c>
      <c r="I155" s="202">
        <f t="shared" ref="I155" si="58">G155</f>
        <v>0</v>
      </c>
      <c r="J155" s="143"/>
      <c r="K155" s="142"/>
      <c r="L155" s="140"/>
      <c r="M155" s="140"/>
      <c r="N155" s="140"/>
      <c r="O155" s="140"/>
      <c r="P155" s="140"/>
      <c r="Q155" s="140"/>
      <c r="R155" s="140"/>
      <c r="S155" s="140"/>
      <c r="T155" s="140"/>
      <c r="U155" s="140" t="s">
        <v>98</v>
      </c>
      <c r="V155" s="140"/>
      <c r="W155" s="140"/>
      <c r="X155" s="140"/>
      <c r="Y155" s="140"/>
      <c r="Z155" s="140"/>
      <c r="AA155" s="140"/>
      <c r="AB155" s="140"/>
      <c r="AC155" s="140"/>
      <c r="AD155" s="140"/>
      <c r="AE155" s="140"/>
      <c r="AF155" s="140"/>
      <c r="AG155" s="140"/>
      <c r="AH155" s="140"/>
      <c r="AI155" s="140"/>
      <c r="AJ155" s="140"/>
      <c r="AK155" s="140"/>
      <c r="AL155" s="140"/>
      <c r="AM155" s="140"/>
      <c r="AN155" s="140"/>
      <c r="AO155" s="140"/>
      <c r="AP155" s="140"/>
      <c r="AQ155" s="140"/>
      <c r="AR155" s="140"/>
      <c r="AS155" s="140"/>
      <c r="AT155" s="140"/>
      <c r="AU155" s="140"/>
      <c r="AV155" s="140"/>
      <c r="AW155" s="140"/>
      <c r="AX155" s="140"/>
    </row>
    <row r="156" spans="1:50" outlineLevel="1">
      <c r="A156" s="163"/>
      <c r="B156" s="165"/>
      <c r="C156" s="169" t="s">
        <v>273</v>
      </c>
      <c r="D156" s="179"/>
      <c r="E156" s="174">
        <v>18.54</v>
      </c>
      <c r="F156" s="256"/>
      <c r="G156" s="146"/>
      <c r="H156" s="142"/>
      <c r="I156" s="143"/>
      <c r="J156" s="143"/>
      <c r="K156" s="142"/>
      <c r="L156" s="140"/>
      <c r="M156" s="140"/>
      <c r="N156" s="140"/>
      <c r="O156" s="140"/>
      <c r="P156" s="140"/>
      <c r="Q156" s="140"/>
      <c r="R156" s="140"/>
      <c r="S156" s="140"/>
      <c r="T156" s="140"/>
      <c r="U156" s="140" t="s">
        <v>108</v>
      </c>
      <c r="V156" s="140">
        <v>0</v>
      </c>
      <c r="W156" s="140"/>
      <c r="X156" s="140"/>
      <c r="Y156" s="140"/>
      <c r="Z156" s="140"/>
      <c r="AA156" s="140"/>
      <c r="AB156" s="140"/>
      <c r="AC156" s="140"/>
      <c r="AD156" s="140"/>
      <c r="AE156" s="140"/>
      <c r="AF156" s="140"/>
      <c r="AG156" s="140"/>
      <c r="AH156" s="140"/>
      <c r="AI156" s="140"/>
      <c r="AJ156" s="140"/>
      <c r="AK156" s="140"/>
      <c r="AL156" s="140"/>
      <c r="AM156" s="140"/>
      <c r="AN156" s="140"/>
      <c r="AO156" s="140"/>
      <c r="AP156" s="140"/>
      <c r="AQ156" s="140"/>
      <c r="AR156" s="140"/>
      <c r="AS156" s="140"/>
      <c r="AT156" s="140"/>
      <c r="AU156" s="140"/>
      <c r="AV156" s="140"/>
      <c r="AW156" s="140"/>
      <c r="AX156" s="140"/>
    </row>
    <row r="157" spans="1:50" outlineLevel="1">
      <c r="A157" s="163"/>
      <c r="B157" s="165"/>
      <c r="C157" s="169" t="s">
        <v>274</v>
      </c>
      <c r="D157" s="179"/>
      <c r="E157" s="174">
        <v>189.61799999999999</v>
      </c>
      <c r="F157" s="256"/>
      <c r="G157" s="146"/>
      <c r="H157" s="142"/>
      <c r="I157" s="143"/>
      <c r="J157" s="143"/>
      <c r="K157" s="142"/>
      <c r="L157" s="140"/>
      <c r="M157" s="140"/>
      <c r="N157" s="140"/>
      <c r="O157" s="140"/>
      <c r="P157" s="140"/>
      <c r="Q157" s="140"/>
      <c r="R157" s="140"/>
      <c r="S157" s="140"/>
      <c r="T157" s="140"/>
      <c r="U157" s="140" t="s">
        <v>108</v>
      </c>
      <c r="V157" s="140">
        <v>0</v>
      </c>
      <c r="W157" s="140"/>
      <c r="X157" s="140"/>
      <c r="Y157" s="140"/>
      <c r="Z157" s="140"/>
      <c r="AA157" s="140"/>
      <c r="AB157" s="140"/>
      <c r="AC157" s="140"/>
      <c r="AD157" s="140"/>
      <c r="AE157" s="140"/>
      <c r="AF157" s="140"/>
      <c r="AG157" s="140"/>
      <c r="AH157" s="140"/>
      <c r="AI157" s="140"/>
      <c r="AJ157" s="140"/>
      <c r="AK157" s="140"/>
      <c r="AL157" s="140"/>
      <c r="AM157" s="140"/>
      <c r="AN157" s="140"/>
      <c r="AO157" s="140"/>
      <c r="AP157" s="140"/>
      <c r="AQ157" s="140"/>
      <c r="AR157" s="140"/>
      <c r="AS157" s="140"/>
      <c r="AT157" s="140"/>
      <c r="AU157" s="140"/>
      <c r="AV157" s="140"/>
      <c r="AW157" s="140"/>
      <c r="AX157" s="140"/>
    </row>
    <row r="158" spans="1:50">
      <c r="A158" s="164" t="s">
        <v>93</v>
      </c>
      <c r="B158" s="166" t="s">
        <v>73</v>
      </c>
      <c r="C158" s="170" t="s">
        <v>74</v>
      </c>
      <c r="D158" s="180"/>
      <c r="E158" s="162"/>
      <c r="F158" s="257"/>
      <c r="G158" s="147">
        <f>SUMIF(U159:U159,"&lt;&gt;NOR",G159:G159)</f>
        <v>0</v>
      </c>
      <c r="H158" s="144"/>
      <c r="I158" s="145"/>
      <c r="J158" s="145"/>
      <c r="K158" s="144"/>
      <c r="U158" t="s">
        <v>94</v>
      </c>
    </row>
    <row r="159" spans="1:50" outlineLevel="1">
      <c r="A159" s="163">
        <v>67</v>
      </c>
      <c r="B159" s="165" t="s">
        <v>277</v>
      </c>
      <c r="C159" s="287" t="s">
        <v>786</v>
      </c>
      <c r="D159" s="178" t="s">
        <v>278</v>
      </c>
      <c r="E159" s="161">
        <v>1</v>
      </c>
      <c r="F159" s="288">
        <f>'EL-Rekapitulace'!C24</f>
        <v>0</v>
      </c>
      <c r="G159" s="146">
        <f>ROUND(E159*F159,2)</f>
        <v>0</v>
      </c>
      <c r="H159" s="142"/>
      <c r="I159" s="143"/>
      <c r="J159" s="143"/>
      <c r="K159" s="142"/>
      <c r="L159" s="140"/>
      <c r="M159" s="140"/>
      <c r="N159" s="140"/>
      <c r="O159" s="140"/>
      <c r="P159" s="140"/>
      <c r="Q159" s="140"/>
      <c r="R159" s="140"/>
      <c r="S159" s="140"/>
      <c r="T159" s="140"/>
      <c r="U159" s="140" t="s">
        <v>98</v>
      </c>
      <c r="V159" s="140"/>
      <c r="W159" s="140"/>
      <c r="X159" s="140"/>
      <c r="Y159" s="140"/>
      <c r="Z159" s="140"/>
      <c r="AA159" s="140"/>
      <c r="AB159" s="140"/>
      <c r="AC159" s="140"/>
      <c r="AD159" s="140"/>
      <c r="AE159" s="140"/>
      <c r="AF159" s="140"/>
      <c r="AG159" s="140"/>
      <c r="AH159" s="140"/>
      <c r="AI159" s="140"/>
      <c r="AJ159" s="140"/>
      <c r="AK159" s="140"/>
      <c r="AL159" s="140"/>
      <c r="AM159" s="140"/>
      <c r="AN159" s="140"/>
      <c r="AO159" s="140"/>
      <c r="AP159" s="140"/>
      <c r="AQ159" s="140"/>
      <c r="AR159" s="140"/>
      <c r="AS159" s="140"/>
      <c r="AT159" s="140"/>
      <c r="AU159" s="140"/>
      <c r="AV159" s="140"/>
      <c r="AW159" s="140"/>
      <c r="AX159" s="140"/>
    </row>
    <row r="160" spans="1:50">
      <c r="A160" s="164" t="s">
        <v>93</v>
      </c>
      <c r="B160" s="166" t="s">
        <v>75</v>
      </c>
      <c r="C160" s="170" t="s">
        <v>76</v>
      </c>
      <c r="D160" s="180"/>
      <c r="E160" s="162"/>
      <c r="F160" s="257"/>
      <c r="G160" s="147">
        <f>SUM(G162:G194)</f>
        <v>0</v>
      </c>
      <c r="H160" s="144"/>
      <c r="I160" s="145"/>
      <c r="J160" s="145"/>
      <c r="K160" s="144"/>
      <c r="U160" t="s">
        <v>94</v>
      </c>
    </row>
    <row r="161" spans="1:50" outlineLevel="1">
      <c r="A161" s="163"/>
      <c r="B161" s="252" t="s">
        <v>335</v>
      </c>
      <c r="C161" s="253" t="s">
        <v>336</v>
      </c>
      <c r="D161" s="178"/>
      <c r="E161" s="200"/>
      <c r="F161" s="256"/>
      <c r="G161" s="200"/>
      <c r="H161" s="201"/>
      <c r="I161" s="202"/>
      <c r="J161" s="143"/>
      <c r="K161" s="142"/>
      <c r="L161" s="140"/>
      <c r="M161" s="140"/>
      <c r="N161" s="140"/>
      <c r="O161" s="140"/>
      <c r="P161" s="140"/>
      <c r="Q161" s="140"/>
      <c r="R161" s="140"/>
      <c r="S161" s="140"/>
      <c r="T161" s="140"/>
      <c r="U161" s="140"/>
      <c r="V161" s="140"/>
      <c r="W161" s="140"/>
      <c r="X161" s="140"/>
      <c r="Y161" s="140"/>
      <c r="Z161" s="140"/>
      <c r="AA161" s="140"/>
      <c r="AB161" s="140"/>
      <c r="AC161" s="140"/>
      <c r="AD161" s="140"/>
      <c r="AE161" s="140"/>
      <c r="AF161" s="140"/>
      <c r="AG161" s="140"/>
      <c r="AH161" s="140"/>
      <c r="AI161" s="140"/>
      <c r="AJ161" s="140"/>
      <c r="AK161" s="140"/>
      <c r="AL161" s="140"/>
      <c r="AM161" s="140"/>
      <c r="AN161" s="140"/>
      <c r="AO161" s="140"/>
      <c r="AP161" s="140"/>
      <c r="AQ161" s="140"/>
      <c r="AR161" s="140"/>
      <c r="AS161" s="140"/>
      <c r="AT161" s="140"/>
      <c r="AU161" s="140"/>
      <c r="AV161" s="140"/>
      <c r="AW161" s="140"/>
      <c r="AX161" s="140"/>
    </row>
    <row r="162" spans="1:50" ht="33.75" outlineLevel="1">
      <c r="A162" s="163">
        <v>68</v>
      </c>
      <c r="B162" s="165" t="s">
        <v>337</v>
      </c>
      <c r="C162" s="168" t="s">
        <v>338</v>
      </c>
      <c r="D162" s="178" t="s">
        <v>101</v>
      </c>
      <c r="E162" s="200">
        <v>1</v>
      </c>
      <c r="F162" s="256"/>
      <c r="G162" s="200">
        <f t="shared" ref="G162:G170" si="59">ROUND(E162*F162,2)</f>
        <v>0</v>
      </c>
      <c r="H162" s="201" t="s">
        <v>291</v>
      </c>
      <c r="I162" s="202">
        <f t="shared" ref="I162:I170" si="60">G162</f>
        <v>0</v>
      </c>
      <c r="J162" s="143"/>
      <c r="K162" s="142"/>
      <c r="L162" s="140"/>
      <c r="M162" s="140"/>
      <c r="N162" s="140"/>
      <c r="O162" s="140"/>
      <c r="P162" s="140"/>
      <c r="Q162" s="140"/>
      <c r="R162" s="140"/>
      <c r="S162" s="140"/>
      <c r="T162" s="140"/>
      <c r="U162" s="140"/>
      <c r="V162" s="140"/>
      <c r="W162" s="140"/>
      <c r="X162" s="140"/>
      <c r="Y162" s="140"/>
      <c r="Z162" s="140"/>
      <c r="AA162" s="140"/>
      <c r="AB162" s="140"/>
      <c r="AC162" s="140"/>
      <c r="AD162" s="140"/>
      <c r="AE162" s="140"/>
      <c r="AF162" s="140"/>
      <c r="AG162" s="140"/>
      <c r="AH162" s="140"/>
      <c r="AI162" s="140"/>
      <c r="AJ162" s="140"/>
      <c r="AK162" s="140"/>
      <c r="AL162" s="140"/>
      <c r="AM162" s="140"/>
      <c r="AN162" s="140"/>
      <c r="AO162" s="140"/>
      <c r="AP162" s="140"/>
      <c r="AQ162" s="140"/>
      <c r="AR162" s="140"/>
      <c r="AS162" s="140"/>
      <c r="AT162" s="140"/>
      <c r="AU162" s="140"/>
      <c r="AV162" s="140"/>
      <c r="AW162" s="140"/>
      <c r="AX162" s="140"/>
    </row>
    <row r="163" spans="1:50" ht="33.75" outlineLevel="1">
      <c r="A163" s="163">
        <v>69</v>
      </c>
      <c r="B163" s="165" t="s">
        <v>339</v>
      </c>
      <c r="C163" s="168" t="s">
        <v>340</v>
      </c>
      <c r="D163" s="178" t="s">
        <v>101</v>
      </c>
      <c r="E163" s="200">
        <v>1</v>
      </c>
      <c r="F163" s="256"/>
      <c r="G163" s="200">
        <f t="shared" si="59"/>
        <v>0</v>
      </c>
      <c r="H163" s="201" t="s">
        <v>291</v>
      </c>
      <c r="I163" s="202">
        <f t="shared" si="60"/>
        <v>0</v>
      </c>
      <c r="J163" s="143"/>
      <c r="K163" s="142"/>
      <c r="L163" s="140"/>
      <c r="M163" s="140"/>
      <c r="N163" s="140"/>
      <c r="O163" s="140"/>
      <c r="P163" s="140"/>
      <c r="Q163" s="140"/>
      <c r="R163" s="140"/>
      <c r="S163" s="140"/>
      <c r="T163" s="140"/>
      <c r="U163" s="140"/>
      <c r="V163" s="140"/>
      <c r="W163" s="140"/>
      <c r="X163" s="140"/>
      <c r="Y163" s="140"/>
      <c r="Z163" s="140"/>
      <c r="AA163" s="140"/>
      <c r="AB163" s="140"/>
      <c r="AC163" s="140"/>
      <c r="AD163" s="140"/>
      <c r="AE163" s="140"/>
      <c r="AF163" s="140"/>
      <c r="AG163" s="140"/>
      <c r="AH163" s="140"/>
      <c r="AI163" s="140"/>
      <c r="AJ163" s="140"/>
      <c r="AK163" s="140"/>
      <c r="AL163" s="140"/>
      <c r="AM163" s="140"/>
      <c r="AN163" s="140"/>
      <c r="AO163" s="140"/>
      <c r="AP163" s="140"/>
      <c r="AQ163" s="140"/>
      <c r="AR163" s="140"/>
      <c r="AS163" s="140"/>
      <c r="AT163" s="140"/>
      <c r="AU163" s="140"/>
      <c r="AV163" s="140"/>
      <c r="AW163" s="140"/>
      <c r="AX163" s="140"/>
    </row>
    <row r="164" spans="1:50" ht="56.25" outlineLevel="1">
      <c r="A164" s="163">
        <v>70</v>
      </c>
      <c r="B164" s="165" t="s">
        <v>341</v>
      </c>
      <c r="C164" s="168" t="s">
        <v>342</v>
      </c>
      <c r="D164" s="178" t="s">
        <v>101</v>
      </c>
      <c r="E164" s="200">
        <v>1</v>
      </c>
      <c r="F164" s="256"/>
      <c r="G164" s="200">
        <f t="shared" si="59"/>
        <v>0</v>
      </c>
      <c r="H164" s="201" t="s">
        <v>291</v>
      </c>
      <c r="I164" s="202">
        <f t="shared" si="60"/>
        <v>0</v>
      </c>
      <c r="J164" s="143"/>
      <c r="K164" s="142"/>
      <c r="L164" s="140"/>
      <c r="M164" s="140"/>
      <c r="N164" s="140"/>
      <c r="O164" s="140"/>
      <c r="P164" s="140"/>
      <c r="Q164" s="140"/>
      <c r="R164" s="140"/>
      <c r="S164" s="140"/>
      <c r="T164" s="140"/>
      <c r="U164" s="140"/>
      <c r="V164" s="140"/>
      <c r="W164" s="140"/>
      <c r="X164" s="140"/>
      <c r="Y164" s="140"/>
      <c r="Z164" s="140"/>
      <c r="AA164" s="140"/>
      <c r="AB164" s="140"/>
      <c r="AC164" s="140"/>
      <c r="AD164" s="140"/>
      <c r="AE164" s="140"/>
      <c r="AF164" s="140"/>
      <c r="AG164" s="140"/>
      <c r="AH164" s="140"/>
      <c r="AI164" s="140"/>
      <c r="AJ164" s="140"/>
      <c r="AK164" s="140"/>
      <c r="AL164" s="140"/>
      <c r="AM164" s="140"/>
      <c r="AN164" s="140"/>
      <c r="AO164" s="140"/>
      <c r="AP164" s="140"/>
      <c r="AQ164" s="140"/>
      <c r="AR164" s="140"/>
      <c r="AS164" s="140"/>
      <c r="AT164" s="140"/>
      <c r="AU164" s="140"/>
      <c r="AV164" s="140"/>
      <c r="AW164" s="140"/>
      <c r="AX164" s="140"/>
    </row>
    <row r="165" spans="1:50" ht="45" outlineLevel="1">
      <c r="A165" s="163">
        <v>71</v>
      </c>
      <c r="B165" s="165" t="s">
        <v>343</v>
      </c>
      <c r="C165" s="168" t="s">
        <v>344</v>
      </c>
      <c r="D165" s="178" t="s">
        <v>101</v>
      </c>
      <c r="E165" s="200">
        <v>4</v>
      </c>
      <c r="F165" s="256"/>
      <c r="G165" s="200">
        <f t="shared" si="59"/>
        <v>0</v>
      </c>
      <c r="H165" s="201" t="s">
        <v>291</v>
      </c>
      <c r="I165" s="202">
        <f t="shared" si="60"/>
        <v>0</v>
      </c>
      <c r="J165" s="143"/>
      <c r="K165" s="142"/>
      <c r="L165" s="140"/>
      <c r="M165" s="140"/>
      <c r="N165" s="140"/>
      <c r="O165" s="140"/>
      <c r="P165" s="140"/>
      <c r="Q165" s="140"/>
      <c r="R165" s="140"/>
      <c r="S165" s="140"/>
      <c r="T165" s="140"/>
      <c r="U165" s="140"/>
      <c r="V165" s="140"/>
      <c r="W165" s="140"/>
      <c r="X165" s="140"/>
      <c r="Y165" s="140"/>
      <c r="Z165" s="140"/>
      <c r="AA165" s="140"/>
      <c r="AB165" s="140"/>
      <c r="AC165" s="140"/>
      <c r="AD165" s="140"/>
      <c r="AE165" s="140"/>
      <c r="AF165" s="140"/>
      <c r="AG165" s="140"/>
      <c r="AH165" s="140"/>
      <c r="AI165" s="140"/>
      <c r="AJ165" s="140"/>
      <c r="AK165" s="140"/>
      <c r="AL165" s="140"/>
      <c r="AM165" s="140"/>
      <c r="AN165" s="140"/>
      <c r="AO165" s="140"/>
      <c r="AP165" s="140"/>
      <c r="AQ165" s="140"/>
      <c r="AR165" s="140"/>
      <c r="AS165" s="140"/>
      <c r="AT165" s="140"/>
      <c r="AU165" s="140"/>
      <c r="AV165" s="140"/>
      <c r="AW165" s="140"/>
      <c r="AX165" s="140"/>
    </row>
    <row r="166" spans="1:50" ht="56.25" outlineLevel="1">
      <c r="A166" s="163">
        <v>72</v>
      </c>
      <c r="B166" s="165" t="s">
        <v>345</v>
      </c>
      <c r="C166" s="168" t="s">
        <v>346</v>
      </c>
      <c r="D166" s="178" t="s">
        <v>101</v>
      </c>
      <c r="E166" s="200">
        <v>1</v>
      </c>
      <c r="F166" s="256"/>
      <c r="G166" s="200">
        <f t="shared" si="59"/>
        <v>0</v>
      </c>
      <c r="H166" s="201" t="s">
        <v>291</v>
      </c>
      <c r="I166" s="202">
        <f t="shared" si="60"/>
        <v>0</v>
      </c>
      <c r="J166" s="143"/>
      <c r="K166" s="142"/>
      <c r="L166" s="140"/>
      <c r="M166" s="140"/>
      <c r="N166" s="140"/>
      <c r="O166" s="140"/>
      <c r="P166" s="140"/>
      <c r="Q166" s="140"/>
      <c r="R166" s="140"/>
      <c r="S166" s="140"/>
      <c r="T166" s="140"/>
      <c r="U166" s="140"/>
      <c r="V166" s="140"/>
      <c r="W166" s="140"/>
      <c r="X166" s="140"/>
      <c r="Y166" s="140"/>
      <c r="Z166" s="140"/>
      <c r="AA166" s="140"/>
      <c r="AB166" s="140"/>
      <c r="AC166" s="140"/>
      <c r="AD166" s="140"/>
      <c r="AE166" s="140"/>
      <c r="AF166" s="140"/>
      <c r="AG166" s="140"/>
      <c r="AH166" s="140"/>
      <c r="AI166" s="140"/>
      <c r="AJ166" s="140"/>
      <c r="AK166" s="140"/>
      <c r="AL166" s="140"/>
      <c r="AM166" s="140"/>
      <c r="AN166" s="140"/>
      <c r="AO166" s="140"/>
      <c r="AP166" s="140"/>
      <c r="AQ166" s="140"/>
      <c r="AR166" s="140"/>
      <c r="AS166" s="140"/>
      <c r="AT166" s="140"/>
      <c r="AU166" s="140"/>
      <c r="AV166" s="140"/>
      <c r="AW166" s="140"/>
      <c r="AX166" s="140"/>
    </row>
    <row r="167" spans="1:50" ht="33.75" outlineLevel="1">
      <c r="A167" s="163">
        <v>73</v>
      </c>
      <c r="B167" s="165" t="s">
        <v>347</v>
      </c>
      <c r="C167" s="168" t="s">
        <v>348</v>
      </c>
      <c r="D167" s="178" t="s">
        <v>349</v>
      </c>
      <c r="E167" s="200">
        <v>8</v>
      </c>
      <c r="F167" s="256"/>
      <c r="G167" s="200">
        <f t="shared" si="59"/>
        <v>0</v>
      </c>
      <c r="H167" s="201" t="s">
        <v>291</v>
      </c>
      <c r="I167" s="202">
        <f t="shared" si="60"/>
        <v>0</v>
      </c>
      <c r="J167" s="143"/>
      <c r="K167" s="142"/>
      <c r="L167" s="140"/>
      <c r="M167" s="140"/>
      <c r="N167" s="140"/>
      <c r="O167" s="140"/>
      <c r="P167" s="140"/>
      <c r="Q167" s="140"/>
      <c r="R167" s="140"/>
      <c r="S167" s="140"/>
      <c r="T167" s="140"/>
      <c r="U167" s="140"/>
      <c r="V167" s="140"/>
      <c r="W167" s="140"/>
      <c r="X167" s="140"/>
      <c r="Y167" s="140"/>
      <c r="Z167" s="140"/>
      <c r="AA167" s="140"/>
      <c r="AB167" s="140"/>
      <c r="AC167" s="140"/>
      <c r="AD167" s="140"/>
      <c r="AE167" s="140"/>
      <c r="AF167" s="140"/>
      <c r="AG167" s="140"/>
      <c r="AH167" s="140"/>
      <c r="AI167" s="140"/>
      <c r="AJ167" s="140"/>
      <c r="AK167" s="140"/>
      <c r="AL167" s="140"/>
      <c r="AM167" s="140"/>
      <c r="AN167" s="140"/>
      <c r="AO167" s="140"/>
      <c r="AP167" s="140"/>
      <c r="AQ167" s="140"/>
      <c r="AR167" s="140"/>
      <c r="AS167" s="140"/>
      <c r="AT167" s="140"/>
      <c r="AU167" s="140"/>
      <c r="AV167" s="140"/>
      <c r="AW167" s="140"/>
      <c r="AX167" s="140"/>
    </row>
    <row r="168" spans="1:50" ht="33.75" outlineLevel="1">
      <c r="A168" s="163">
        <v>74</v>
      </c>
      <c r="B168" s="165" t="s">
        <v>350</v>
      </c>
      <c r="C168" s="168" t="s">
        <v>351</v>
      </c>
      <c r="D168" s="178" t="s">
        <v>349</v>
      </c>
      <c r="E168" s="200">
        <v>5</v>
      </c>
      <c r="F168" s="256"/>
      <c r="G168" s="200">
        <f t="shared" si="59"/>
        <v>0</v>
      </c>
      <c r="H168" s="201" t="s">
        <v>291</v>
      </c>
      <c r="I168" s="202">
        <f t="shared" si="60"/>
        <v>0</v>
      </c>
      <c r="J168" s="143"/>
      <c r="K168" s="142"/>
      <c r="L168" s="140"/>
      <c r="M168" s="140"/>
      <c r="N168" s="140"/>
      <c r="O168" s="140"/>
      <c r="P168" s="140"/>
      <c r="Q168" s="140"/>
      <c r="R168" s="140"/>
      <c r="S168" s="140"/>
      <c r="T168" s="140"/>
      <c r="U168" s="140"/>
      <c r="V168" s="140"/>
      <c r="W168" s="140"/>
      <c r="X168" s="140"/>
      <c r="Y168" s="140"/>
      <c r="Z168" s="140"/>
      <c r="AA168" s="140"/>
      <c r="AB168" s="140"/>
      <c r="AC168" s="140"/>
      <c r="AD168" s="140"/>
      <c r="AE168" s="140"/>
      <c r="AF168" s="140"/>
      <c r="AG168" s="140"/>
      <c r="AH168" s="140"/>
      <c r="AI168" s="140"/>
      <c r="AJ168" s="140"/>
      <c r="AK168" s="140"/>
      <c r="AL168" s="140"/>
      <c r="AM168" s="140"/>
      <c r="AN168" s="140"/>
      <c r="AO168" s="140"/>
      <c r="AP168" s="140"/>
      <c r="AQ168" s="140"/>
      <c r="AR168" s="140"/>
      <c r="AS168" s="140"/>
      <c r="AT168" s="140"/>
      <c r="AU168" s="140"/>
      <c r="AV168" s="140"/>
      <c r="AW168" s="140"/>
      <c r="AX168" s="140"/>
    </row>
    <row r="169" spans="1:50" ht="33.75" outlineLevel="1">
      <c r="A169" s="163">
        <v>75</v>
      </c>
      <c r="B169" s="165" t="s">
        <v>352</v>
      </c>
      <c r="C169" s="168" t="s">
        <v>353</v>
      </c>
      <c r="D169" s="178" t="s">
        <v>106</v>
      </c>
      <c r="E169" s="200">
        <v>8</v>
      </c>
      <c r="F169" s="256"/>
      <c r="G169" s="200">
        <f t="shared" si="59"/>
        <v>0</v>
      </c>
      <c r="H169" s="201" t="s">
        <v>291</v>
      </c>
      <c r="I169" s="202">
        <f t="shared" si="60"/>
        <v>0</v>
      </c>
      <c r="J169" s="143"/>
      <c r="K169" s="142"/>
      <c r="L169" s="140"/>
      <c r="M169" s="140"/>
      <c r="N169" s="140"/>
      <c r="O169" s="140"/>
      <c r="P169" s="140"/>
      <c r="Q169" s="140"/>
      <c r="R169" s="140"/>
      <c r="S169" s="140"/>
      <c r="T169" s="140"/>
      <c r="U169" s="140"/>
      <c r="V169" s="140"/>
      <c r="W169" s="140"/>
      <c r="X169" s="140"/>
      <c r="Y169" s="140"/>
      <c r="Z169" s="140"/>
      <c r="AA169" s="140"/>
      <c r="AB169" s="140"/>
      <c r="AC169" s="140"/>
      <c r="AD169" s="140"/>
      <c r="AE169" s="140"/>
      <c r="AF169" s="140"/>
      <c r="AG169" s="140"/>
      <c r="AH169" s="140"/>
      <c r="AI169" s="140"/>
      <c r="AJ169" s="140"/>
      <c r="AK169" s="140"/>
      <c r="AL169" s="140"/>
      <c r="AM169" s="140"/>
      <c r="AN169" s="140"/>
      <c r="AO169" s="140"/>
      <c r="AP169" s="140"/>
      <c r="AQ169" s="140"/>
      <c r="AR169" s="140"/>
      <c r="AS169" s="140"/>
      <c r="AT169" s="140"/>
      <c r="AU169" s="140"/>
      <c r="AV169" s="140"/>
      <c r="AW169" s="140"/>
      <c r="AX169" s="140"/>
    </row>
    <row r="170" spans="1:50" ht="67.5" outlineLevel="1">
      <c r="A170" s="163">
        <v>76</v>
      </c>
      <c r="B170" s="165" t="s">
        <v>354</v>
      </c>
      <c r="C170" s="168" t="s">
        <v>355</v>
      </c>
      <c r="D170" s="178" t="s">
        <v>356</v>
      </c>
      <c r="E170" s="200">
        <v>30</v>
      </c>
      <c r="F170" s="256"/>
      <c r="G170" s="200">
        <f t="shared" si="59"/>
        <v>0</v>
      </c>
      <c r="H170" s="201" t="s">
        <v>291</v>
      </c>
      <c r="I170" s="202">
        <f t="shared" si="60"/>
        <v>0</v>
      </c>
      <c r="J170" s="143"/>
      <c r="K170" s="142"/>
      <c r="L170" s="140"/>
      <c r="M170" s="140"/>
      <c r="N170" s="140"/>
      <c r="O170" s="140"/>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0"/>
      <c r="AL170" s="140"/>
      <c r="AM170" s="140"/>
      <c r="AN170" s="140"/>
      <c r="AO170" s="140"/>
      <c r="AP170" s="140"/>
      <c r="AQ170" s="140"/>
      <c r="AR170" s="140"/>
      <c r="AS170" s="140"/>
      <c r="AT170" s="140"/>
      <c r="AU170" s="140"/>
      <c r="AV170" s="140"/>
      <c r="AW170" s="140"/>
      <c r="AX170" s="140"/>
    </row>
    <row r="171" spans="1:50" outlineLevel="1">
      <c r="A171" s="163"/>
      <c r="B171" s="165"/>
      <c r="C171" s="168"/>
      <c r="D171" s="178"/>
      <c r="E171" s="200"/>
      <c r="F171" s="256"/>
      <c r="G171" s="200"/>
      <c r="H171" s="201"/>
      <c r="I171" s="202"/>
      <c r="J171" s="143"/>
      <c r="K171" s="142"/>
      <c r="L171" s="140"/>
      <c r="M171" s="140"/>
      <c r="N171" s="140"/>
      <c r="O171" s="140"/>
      <c r="P171" s="140"/>
      <c r="Q171" s="140"/>
      <c r="R171" s="140"/>
      <c r="S171" s="140"/>
      <c r="T171" s="140"/>
      <c r="U171" s="140"/>
      <c r="V171" s="140"/>
      <c r="W171" s="140"/>
      <c r="X171" s="140"/>
      <c r="Y171" s="140"/>
      <c r="Z171" s="140"/>
      <c r="AA171" s="140"/>
      <c r="AB171" s="140"/>
      <c r="AC171" s="140"/>
      <c r="AD171" s="140"/>
      <c r="AE171" s="140"/>
      <c r="AF171" s="140"/>
      <c r="AG171" s="140"/>
      <c r="AH171" s="140"/>
      <c r="AI171" s="140"/>
      <c r="AJ171" s="140"/>
      <c r="AK171" s="140"/>
      <c r="AL171" s="140"/>
      <c r="AM171" s="140"/>
      <c r="AN171" s="140"/>
      <c r="AO171" s="140"/>
      <c r="AP171" s="140"/>
      <c r="AQ171" s="140"/>
      <c r="AR171" s="140"/>
      <c r="AS171" s="140"/>
      <c r="AT171" s="140"/>
      <c r="AU171" s="140"/>
      <c r="AV171" s="140"/>
      <c r="AW171" s="140"/>
      <c r="AX171" s="140"/>
    </row>
    <row r="172" spans="1:50" outlineLevel="1">
      <c r="A172" s="163"/>
      <c r="B172" s="252" t="s">
        <v>357</v>
      </c>
      <c r="C172" s="253" t="s">
        <v>358</v>
      </c>
      <c r="D172" s="178"/>
      <c r="E172" s="200"/>
      <c r="F172" s="256"/>
      <c r="G172" s="200"/>
      <c r="H172" s="201"/>
      <c r="I172" s="202"/>
      <c r="J172" s="143"/>
      <c r="K172" s="142"/>
      <c r="L172" s="140"/>
      <c r="M172" s="140"/>
      <c r="N172" s="140"/>
      <c r="O172" s="140"/>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0"/>
      <c r="AL172" s="140"/>
      <c r="AM172" s="140"/>
      <c r="AN172" s="140"/>
      <c r="AO172" s="140"/>
      <c r="AP172" s="140"/>
      <c r="AQ172" s="140"/>
      <c r="AR172" s="140"/>
      <c r="AS172" s="140"/>
      <c r="AT172" s="140"/>
      <c r="AU172" s="140"/>
      <c r="AV172" s="140"/>
      <c r="AW172" s="140"/>
      <c r="AX172" s="140"/>
    </row>
    <row r="173" spans="1:50" ht="123.75" outlineLevel="1">
      <c r="A173" s="163">
        <v>77</v>
      </c>
      <c r="B173" s="165" t="s">
        <v>359</v>
      </c>
      <c r="C173" s="168" t="s">
        <v>360</v>
      </c>
      <c r="D173" s="178" t="s">
        <v>101</v>
      </c>
      <c r="E173" s="200">
        <v>1</v>
      </c>
      <c r="F173" s="256"/>
      <c r="G173" s="200">
        <f t="shared" ref="G173:G187" si="61">ROUND(E173*F173,2)</f>
        <v>0</v>
      </c>
      <c r="H173" s="201" t="s">
        <v>291</v>
      </c>
      <c r="I173" s="202">
        <f t="shared" ref="I173:I187" si="62">G173</f>
        <v>0</v>
      </c>
      <c r="J173" s="143"/>
      <c r="K173" s="142"/>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0"/>
    </row>
    <row r="174" spans="1:50" ht="78.75" outlineLevel="1">
      <c r="A174" s="163">
        <v>78</v>
      </c>
      <c r="B174" s="165" t="s">
        <v>361</v>
      </c>
      <c r="C174" s="168" t="s">
        <v>362</v>
      </c>
      <c r="D174" s="178" t="s">
        <v>101</v>
      </c>
      <c r="E174" s="200">
        <v>1</v>
      </c>
      <c r="F174" s="256"/>
      <c r="G174" s="200">
        <f t="shared" si="61"/>
        <v>0</v>
      </c>
      <c r="H174" s="201" t="s">
        <v>291</v>
      </c>
      <c r="I174" s="202">
        <f t="shared" si="62"/>
        <v>0</v>
      </c>
      <c r="J174" s="143"/>
      <c r="K174" s="142"/>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0"/>
    </row>
    <row r="175" spans="1:50" ht="45" outlineLevel="1">
      <c r="A175" s="163">
        <v>79</v>
      </c>
      <c r="B175" s="165" t="s">
        <v>363</v>
      </c>
      <c r="C175" s="168" t="s">
        <v>364</v>
      </c>
      <c r="D175" s="178" t="s">
        <v>101</v>
      </c>
      <c r="E175" s="200">
        <v>1</v>
      </c>
      <c r="F175" s="256"/>
      <c r="G175" s="200">
        <f t="shared" si="61"/>
        <v>0</v>
      </c>
      <c r="H175" s="201" t="s">
        <v>291</v>
      </c>
      <c r="I175" s="202">
        <f t="shared" si="62"/>
        <v>0</v>
      </c>
      <c r="J175" s="143"/>
      <c r="K175" s="142"/>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0"/>
    </row>
    <row r="176" spans="1:50" ht="33.75" outlineLevel="1">
      <c r="A176" s="163">
        <v>80</v>
      </c>
      <c r="B176" s="165" t="s">
        <v>365</v>
      </c>
      <c r="C176" s="168" t="s">
        <v>366</v>
      </c>
      <c r="D176" s="178" t="s">
        <v>349</v>
      </c>
      <c r="E176" s="200">
        <v>20</v>
      </c>
      <c r="F176" s="256"/>
      <c r="G176" s="200">
        <f t="shared" si="61"/>
        <v>0</v>
      </c>
      <c r="H176" s="201" t="s">
        <v>291</v>
      </c>
      <c r="I176" s="202">
        <f t="shared" si="62"/>
        <v>0</v>
      </c>
      <c r="J176" s="143"/>
      <c r="K176" s="142"/>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0"/>
    </row>
    <row r="177" spans="1:50" ht="22.5" outlineLevel="1">
      <c r="A177" s="163">
        <v>81</v>
      </c>
      <c r="B177" s="165" t="s">
        <v>367</v>
      </c>
      <c r="C177" s="168" t="s">
        <v>368</v>
      </c>
      <c r="D177" s="178" t="s">
        <v>349</v>
      </c>
      <c r="E177" s="200">
        <v>2</v>
      </c>
      <c r="F177" s="256"/>
      <c r="G177" s="200">
        <f t="shared" si="61"/>
        <v>0</v>
      </c>
      <c r="H177" s="201" t="s">
        <v>291</v>
      </c>
      <c r="I177" s="202">
        <f t="shared" si="62"/>
        <v>0</v>
      </c>
      <c r="J177" s="143"/>
      <c r="K177" s="142"/>
      <c r="L177" s="140"/>
      <c r="M177" s="140"/>
      <c r="N177" s="140"/>
      <c r="O177" s="140"/>
      <c r="P177" s="140"/>
      <c r="Q177" s="140"/>
      <c r="R177" s="140"/>
      <c r="S177" s="140"/>
      <c r="T177" s="140"/>
      <c r="U177" s="140"/>
      <c r="V177" s="140"/>
      <c r="W177" s="140"/>
      <c r="X177" s="140"/>
      <c r="Y177" s="140"/>
      <c r="Z177" s="140"/>
      <c r="AA177" s="140"/>
      <c r="AB177" s="140"/>
      <c r="AC177" s="140"/>
      <c r="AD177" s="140"/>
      <c r="AE177" s="140"/>
      <c r="AF177" s="140"/>
      <c r="AG177" s="140"/>
      <c r="AH177" s="140"/>
      <c r="AI177" s="140"/>
      <c r="AJ177" s="140"/>
      <c r="AK177" s="140"/>
      <c r="AL177" s="140"/>
      <c r="AM177" s="140"/>
      <c r="AN177" s="140"/>
      <c r="AO177" s="140"/>
      <c r="AP177" s="140"/>
      <c r="AQ177" s="140"/>
      <c r="AR177" s="140"/>
      <c r="AS177" s="140"/>
      <c r="AT177" s="140"/>
      <c r="AU177" s="140"/>
      <c r="AV177" s="140"/>
      <c r="AW177" s="140"/>
      <c r="AX177" s="140"/>
    </row>
    <row r="178" spans="1:50" outlineLevel="1">
      <c r="A178" s="163">
        <v>82</v>
      </c>
      <c r="B178" s="165" t="s">
        <v>369</v>
      </c>
      <c r="C178" s="168" t="s">
        <v>370</v>
      </c>
      <c r="D178" s="178" t="s">
        <v>356</v>
      </c>
      <c r="E178" s="200">
        <v>30</v>
      </c>
      <c r="F178" s="256"/>
      <c r="G178" s="200">
        <f t="shared" si="61"/>
        <v>0</v>
      </c>
      <c r="H178" s="201" t="s">
        <v>291</v>
      </c>
      <c r="I178" s="202">
        <f t="shared" si="62"/>
        <v>0</v>
      </c>
      <c r="J178" s="143"/>
      <c r="K178" s="142"/>
      <c r="L178" s="140"/>
      <c r="M178" s="140"/>
      <c r="N178" s="140"/>
      <c r="O178" s="140"/>
      <c r="P178" s="140"/>
      <c r="Q178" s="140"/>
      <c r="R178" s="140"/>
      <c r="S178" s="140"/>
      <c r="T178" s="140"/>
      <c r="U178" s="140"/>
      <c r="V178" s="140"/>
      <c r="W178" s="140"/>
      <c r="X178" s="140"/>
      <c r="Y178" s="140"/>
      <c r="Z178" s="140"/>
      <c r="AA178" s="140"/>
      <c r="AB178" s="140"/>
      <c r="AC178" s="140"/>
      <c r="AD178" s="140"/>
      <c r="AE178" s="140"/>
      <c r="AF178" s="140"/>
      <c r="AG178" s="140"/>
      <c r="AH178" s="140"/>
      <c r="AI178" s="140"/>
      <c r="AJ178" s="140"/>
      <c r="AK178" s="140"/>
      <c r="AL178" s="140"/>
      <c r="AM178" s="140"/>
      <c r="AN178" s="140"/>
      <c r="AO178" s="140"/>
      <c r="AP178" s="140"/>
      <c r="AQ178" s="140"/>
      <c r="AR178" s="140"/>
      <c r="AS178" s="140"/>
      <c r="AT178" s="140"/>
      <c r="AU178" s="140"/>
      <c r="AV178" s="140"/>
      <c r="AW178" s="140"/>
      <c r="AX178" s="140"/>
    </row>
    <row r="179" spans="1:50" ht="56.25" outlineLevel="1">
      <c r="A179" s="163">
        <v>83</v>
      </c>
      <c r="B179" s="165" t="s">
        <v>371</v>
      </c>
      <c r="C179" s="168" t="s">
        <v>372</v>
      </c>
      <c r="D179" s="178" t="s">
        <v>101</v>
      </c>
      <c r="E179" s="200">
        <v>1</v>
      </c>
      <c r="F179" s="256"/>
      <c r="G179" s="200">
        <f t="shared" si="61"/>
        <v>0</v>
      </c>
      <c r="H179" s="201" t="s">
        <v>291</v>
      </c>
      <c r="I179" s="202">
        <f t="shared" si="62"/>
        <v>0</v>
      </c>
      <c r="J179" s="143"/>
      <c r="K179" s="142"/>
      <c r="L179" s="140"/>
      <c r="M179" s="140"/>
      <c r="N179" s="140"/>
      <c r="O179" s="140"/>
      <c r="P179" s="140"/>
      <c r="Q179" s="140"/>
      <c r="R179" s="140"/>
      <c r="S179" s="140"/>
      <c r="T179" s="140"/>
      <c r="U179" s="140"/>
      <c r="V179" s="140"/>
      <c r="W179" s="140"/>
      <c r="X179" s="140"/>
      <c r="Y179" s="140"/>
      <c r="Z179" s="140"/>
      <c r="AA179" s="140"/>
      <c r="AB179" s="140"/>
      <c r="AC179" s="140"/>
      <c r="AD179" s="140"/>
      <c r="AE179" s="140"/>
      <c r="AF179" s="140"/>
      <c r="AG179" s="140"/>
      <c r="AH179" s="140"/>
      <c r="AI179" s="140"/>
      <c r="AJ179" s="140"/>
      <c r="AK179" s="140"/>
      <c r="AL179" s="140"/>
      <c r="AM179" s="140"/>
      <c r="AN179" s="140"/>
      <c r="AO179" s="140"/>
      <c r="AP179" s="140"/>
      <c r="AQ179" s="140"/>
      <c r="AR179" s="140"/>
      <c r="AS179" s="140"/>
      <c r="AT179" s="140"/>
      <c r="AU179" s="140"/>
      <c r="AV179" s="140"/>
      <c r="AW179" s="140"/>
      <c r="AX179" s="140"/>
    </row>
    <row r="180" spans="1:50" ht="22.5" outlineLevel="1">
      <c r="A180" s="163">
        <v>84</v>
      </c>
      <c r="B180" s="165" t="s">
        <v>373</v>
      </c>
      <c r="C180" s="168" t="s">
        <v>374</v>
      </c>
      <c r="D180" s="178" t="s">
        <v>101</v>
      </c>
      <c r="E180" s="200">
        <v>1</v>
      </c>
      <c r="F180" s="256"/>
      <c r="G180" s="200">
        <f t="shared" si="61"/>
        <v>0</v>
      </c>
      <c r="H180" s="201" t="s">
        <v>291</v>
      </c>
      <c r="I180" s="202">
        <f t="shared" si="62"/>
        <v>0</v>
      </c>
      <c r="J180" s="143"/>
      <c r="K180" s="142"/>
      <c r="L180" s="140"/>
      <c r="M180" s="140"/>
      <c r="N180" s="140"/>
      <c r="O180" s="140"/>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0"/>
      <c r="AL180" s="140"/>
      <c r="AM180" s="140"/>
      <c r="AN180" s="140"/>
      <c r="AO180" s="140"/>
      <c r="AP180" s="140"/>
      <c r="AQ180" s="140"/>
      <c r="AR180" s="140"/>
      <c r="AS180" s="140"/>
      <c r="AT180" s="140"/>
      <c r="AU180" s="140"/>
      <c r="AV180" s="140"/>
      <c r="AW180" s="140"/>
      <c r="AX180" s="140"/>
    </row>
    <row r="181" spans="1:50" outlineLevel="1">
      <c r="A181" s="163">
        <v>85</v>
      </c>
      <c r="B181" s="165" t="s">
        <v>375</v>
      </c>
      <c r="C181" s="168" t="s">
        <v>376</v>
      </c>
      <c r="D181" s="178" t="s">
        <v>349</v>
      </c>
      <c r="E181" s="200">
        <v>9</v>
      </c>
      <c r="F181" s="256"/>
      <c r="G181" s="200">
        <f t="shared" si="61"/>
        <v>0</v>
      </c>
      <c r="H181" s="201" t="s">
        <v>291</v>
      </c>
      <c r="I181" s="202">
        <f t="shared" si="62"/>
        <v>0</v>
      </c>
      <c r="J181" s="143"/>
      <c r="K181" s="142"/>
      <c r="L181" s="140"/>
      <c r="M181" s="140"/>
      <c r="N181" s="140"/>
      <c r="O181" s="140"/>
      <c r="P181" s="140"/>
      <c r="Q181" s="140"/>
      <c r="R181" s="140"/>
      <c r="S181" s="140"/>
      <c r="T181" s="140"/>
      <c r="U181" s="140"/>
      <c r="V181" s="140"/>
      <c r="W181" s="140"/>
      <c r="X181" s="140"/>
      <c r="Y181" s="140"/>
      <c r="Z181" s="140"/>
      <c r="AA181" s="140"/>
      <c r="AB181" s="140"/>
      <c r="AC181" s="140"/>
      <c r="AD181" s="140"/>
      <c r="AE181" s="140"/>
      <c r="AF181" s="140"/>
      <c r="AG181" s="140"/>
      <c r="AH181" s="140"/>
      <c r="AI181" s="140"/>
      <c r="AJ181" s="140"/>
      <c r="AK181" s="140"/>
      <c r="AL181" s="140"/>
      <c r="AM181" s="140"/>
      <c r="AN181" s="140"/>
      <c r="AO181" s="140"/>
      <c r="AP181" s="140"/>
      <c r="AQ181" s="140"/>
      <c r="AR181" s="140"/>
      <c r="AS181" s="140"/>
      <c r="AT181" s="140"/>
      <c r="AU181" s="140"/>
      <c r="AV181" s="140"/>
      <c r="AW181" s="140"/>
      <c r="AX181" s="140"/>
    </row>
    <row r="182" spans="1:50" ht="22.5" outlineLevel="1">
      <c r="A182" s="163">
        <v>86</v>
      </c>
      <c r="B182" s="165" t="s">
        <v>377</v>
      </c>
      <c r="C182" s="168" t="s">
        <v>378</v>
      </c>
      <c r="D182" s="178" t="s">
        <v>349</v>
      </c>
      <c r="E182" s="200">
        <v>20</v>
      </c>
      <c r="F182" s="256"/>
      <c r="G182" s="200">
        <f t="shared" si="61"/>
        <v>0</v>
      </c>
      <c r="H182" s="201" t="s">
        <v>291</v>
      </c>
      <c r="I182" s="202">
        <f t="shared" si="62"/>
        <v>0</v>
      </c>
      <c r="J182" s="143"/>
      <c r="K182" s="142"/>
      <c r="L182" s="140"/>
      <c r="M182" s="140"/>
      <c r="N182" s="140"/>
      <c r="O182" s="140"/>
      <c r="P182" s="140"/>
      <c r="Q182" s="140"/>
      <c r="R182" s="140"/>
      <c r="S182" s="140"/>
      <c r="T182" s="140"/>
      <c r="U182" s="140"/>
      <c r="V182" s="140"/>
      <c r="W182" s="140"/>
      <c r="X182" s="140"/>
      <c r="Y182" s="140"/>
      <c r="Z182" s="140"/>
      <c r="AA182" s="140"/>
      <c r="AB182" s="140"/>
      <c r="AC182" s="140"/>
      <c r="AD182" s="140"/>
      <c r="AE182" s="140"/>
      <c r="AF182" s="140"/>
      <c r="AG182" s="140"/>
      <c r="AH182" s="140"/>
      <c r="AI182" s="140"/>
      <c r="AJ182" s="140"/>
      <c r="AK182" s="140"/>
      <c r="AL182" s="140"/>
      <c r="AM182" s="140"/>
      <c r="AN182" s="140"/>
      <c r="AO182" s="140"/>
      <c r="AP182" s="140"/>
      <c r="AQ182" s="140"/>
      <c r="AR182" s="140"/>
      <c r="AS182" s="140"/>
      <c r="AT182" s="140"/>
      <c r="AU182" s="140"/>
      <c r="AV182" s="140"/>
      <c r="AW182" s="140"/>
      <c r="AX182" s="140"/>
    </row>
    <row r="183" spans="1:50" ht="22.5" outlineLevel="1">
      <c r="A183" s="163">
        <v>87</v>
      </c>
      <c r="B183" s="165" t="s">
        <v>379</v>
      </c>
      <c r="C183" s="168" t="s">
        <v>380</v>
      </c>
      <c r="D183" s="178" t="s">
        <v>349</v>
      </c>
      <c r="E183" s="200">
        <v>3</v>
      </c>
      <c r="F183" s="256"/>
      <c r="G183" s="200">
        <f t="shared" si="61"/>
        <v>0</v>
      </c>
      <c r="H183" s="201" t="s">
        <v>291</v>
      </c>
      <c r="I183" s="202">
        <f t="shared" si="62"/>
        <v>0</v>
      </c>
      <c r="J183" s="143"/>
      <c r="K183" s="142"/>
      <c r="L183" s="140"/>
      <c r="M183" s="140"/>
      <c r="N183" s="140"/>
      <c r="O183" s="140"/>
      <c r="P183" s="140"/>
      <c r="Q183" s="140"/>
      <c r="R183" s="140"/>
      <c r="S183" s="140"/>
      <c r="T183" s="140"/>
      <c r="U183" s="140"/>
      <c r="V183" s="140"/>
      <c r="W183" s="140"/>
      <c r="X183" s="140"/>
      <c r="Y183" s="140"/>
      <c r="Z183" s="140"/>
      <c r="AA183" s="140"/>
      <c r="AB183" s="140"/>
      <c r="AC183" s="140"/>
      <c r="AD183" s="140"/>
      <c r="AE183" s="140"/>
      <c r="AF183" s="140"/>
      <c r="AG183" s="140"/>
      <c r="AH183" s="140"/>
      <c r="AI183" s="140"/>
      <c r="AJ183" s="140"/>
      <c r="AK183" s="140"/>
      <c r="AL183" s="140"/>
      <c r="AM183" s="140"/>
      <c r="AN183" s="140"/>
      <c r="AO183" s="140"/>
      <c r="AP183" s="140"/>
      <c r="AQ183" s="140"/>
      <c r="AR183" s="140"/>
      <c r="AS183" s="140"/>
      <c r="AT183" s="140"/>
      <c r="AU183" s="140"/>
      <c r="AV183" s="140"/>
      <c r="AW183" s="140"/>
      <c r="AX183" s="140"/>
    </row>
    <row r="184" spans="1:50" outlineLevel="1">
      <c r="A184" s="163">
        <v>88</v>
      </c>
      <c r="B184" s="165" t="s">
        <v>381</v>
      </c>
      <c r="C184" s="168" t="s">
        <v>382</v>
      </c>
      <c r="D184" s="178" t="s">
        <v>356</v>
      </c>
      <c r="E184" s="200">
        <v>1</v>
      </c>
      <c r="F184" s="256"/>
      <c r="G184" s="200">
        <f t="shared" si="61"/>
        <v>0</v>
      </c>
      <c r="H184" s="201" t="s">
        <v>291</v>
      </c>
      <c r="I184" s="202">
        <f t="shared" si="62"/>
        <v>0</v>
      </c>
      <c r="J184" s="143"/>
      <c r="K184" s="142"/>
      <c r="L184" s="140"/>
      <c r="M184" s="140"/>
      <c r="N184" s="140"/>
      <c r="O184" s="140"/>
      <c r="P184" s="140"/>
      <c r="Q184" s="140"/>
      <c r="R184" s="140"/>
      <c r="S184" s="140"/>
      <c r="T184" s="140"/>
      <c r="U184" s="140"/>
      <c r="V184" s="140"/>
      <c r="W184" s="140"/>
      <c r="X184" s="140"/>
      <c r="Y184" s="140"/>
      <c r="Z184" s="140"/>
      <c r="AA184" s="140"/>
      <c r="AB184" s="140"/>
      <c r="AC184" s="140"/>
      <c r="AD184" s="140"/>
      <c r="AE184" s="140"/>
      <c r="AF184" s="140"/>
      <c r="AG184" s="140"/>
      <c r="AH184" s="140"/>
      <c r="AI184" s="140"/>
      <c r="AJ184" s="140"/>
      <c r="AK184" s="140"/>
      <c r="AL184" s="140"/>
      <c r="AM184" s="140"/>
      <c r="AN184" s="140"/>
      <c r="AO184" s="140"/>
      <c r="AP184" s="140"/>
      <c r="AQ184" s="140"/>
      <c r="AR184" s="140"/>
      <c r="AS184" s="140"/>
      <c r="AT184" s="140"/>
      <c r="AU184" s="140"/>
      <c r="AV184" s="140"/>
      <c r="AW184" s="140"/>
      <c r="AX184" s="140"/>
    </row>
    <row r="185" spans="1:50" outlineLevel="1">
      <c r="A185" s="163">
        <v>89</v>
      </c>
      <c r="B185" s="165" t="s">
        <v>383</v>
      </c>
      <c r="C185" s="168" t="s">
        <v>384</v>
      </c>
      <c r="D185" s="178" t="s">
        <v>385</v>
      </c>
      <c r="E185" s="200">
        <v>2</v>
      </c>
      <c r="F185" s="256"/>
      <c r="G185" s="200">
        <f t="shared" si="61"/>
        <v>0</v>
      </c>
      <c r="H185" s="201" t="s">
        <v>291</v>
      </c>
      <c r="I185" s="202">
        <f t="shared" si="62"/>
        <v>0</v>
      </c>
      <c r="J185" s="143"/>
      <c r="K185" s="142"/>
      <c r="L185" s="140"/>
      <c r="M185" s="140"/>
      <c r="N185" s="140"/>
      <c r="O185" s="140"/>
      <c r="P185" s="140"/>
      <c r="Q185" s="140"/>
      <c r="R185" s="140"/>
      <c r="S185" s="140"/>
      <c r="T185" s="140"/>
      <c r="U185" s="140"/>
      <c r="V185" s="140"/>
      <c r="W185" s="140"/>
      <c r="X185" s="140"/>
      <c r="Y185" s="140"/>
      <c r="Z185" s="140"/>
      <c r="AA185" s="140"/>
      <c r="AB185" s="140"/>
      <c r="AC185" s="140"/>
      <c r="AD185" s="140"/>
      <c r="AE185" s="140"/>
      <c r="AF185" s="140"/>
      <c r="AG185" s="140"/>
      <c r="AH185" s="140"/>
      <c r="AI185" s="140"/>
      <c r="AJ185" s="140"/>
      <c r="AK185" s="140"/>
      <c r="AL185" s="140"/>
      <c r="AM185" s="140"/>
      <c r="AN185" s="140"/>
      <c r="AO185" s="140"/>
      <c r="AP185" s="140"/>
      <c r="AQ185" s="140"/>
      <c r="AR185" s="140"/>
      <c r="AS185" s="140"/>
      <c r="AT185" s="140"/>
      <c r="AU185" s="140"/>
      <c r="AV185" s="140"/>
      <c r="AW185" s="140"/>
      <c r="AX185" s="140"/>
    </row>
    <row r="186" spans="1:50" outlineLevel="1">
      <c r="A186" s="163">
        <v>90</v>
      </c>
      <c r="B186" s="165" t="s">
        <v>386</v>
      </c>
      <c r="C186" s="168" t="s">
        <v>387</v>
      </c>
      <c r="D186" s="178" t="s">
        <v>385</v>
      </c>
      <c r="E186" s="200">
        <v>2</v>
      </c>
      <c r="F186" s="256"/>
      <c r="G186" s="200">
        <f t="shared" si="61"/>
        <v>0</v>
      </c>
      <c r="H186" s="201" t="s">
        <v>291</v>
      </c>
      <c r="I186" s="202">
        <f t="shared" si="62"/>
        <v>0</v>
      </c>
      <c r="J186" s="143"/>
      <c r="K186" s="142"/>
      <c r="L186" s="140"/>
      <c r="M186" s="140"/>
      <c r="N186" s="140"/>
      <c r="O186" s="140"/>
      <c r="P186" s="140"/>
      <c r="Q186" s="140"/>
      <c r="R186" s="140"/>
      <c r="S186" s="140"/>
      <c r="T186" s="140"/>
      <c r="U186" s="140"/>
      <c r="V186" s="140"/>
      <c r="W186" s="140"/>
      <c r="X186" s="140"/>
      <c r="Y186" s="140"/>
      <c r="Z186" s="140"/>
      <c r="AA186" s="140"/>
      <c r="AB186" s="140"/>
      <c r="AC186" s="140"/>
      <c r="AD186" s="140"/>
      <c r="AE186" s="140"/>
      <c r="AF186" s="140"/>
      <c r="AG186" s="140"/>
      <c r="AH186" s="140"/>
      <c r="AI186" s="140"/>
      <c r="AJ186" s="140"/>
      <c r="AK186" s="140"/>
      <c r="AL186" s="140"/>
      <c r="AM186" s="140"/>
      <c r="AN186" s="140"/>
      <c r="AO186" s="140"/>
      <c r="AP186" s="140"/>
      <c r="AQ186" s="140"/>
      <c r="AR186" s="140"/>
      <c r="AS186" s="140"/>
      <c r="AT186" s="140"/>
      <c r="AU186" s="140"/>
      <c r="AV186" s="140"/>
      <c r="AW186" s="140"/>
      <c r="AX186" s="140"/>
    </row>
    <row r="187" spans="1:50" outlineLevel="1">
      <c r="A187" s="163">
        <v>91</v>
      </c>
      <c r="B187" s="165" t="s">
        <v>388</v>
      </c>
      <c r="C187" s="168" t="s">
        <v>389</v>
      </c>
      <c r="D187" s="178" t="s">
        <v>385</v>
      </c>
      <c r="E187" s="200">
        <v>2</v>
      </c>
      <c r="F187" s="256"/>
      <c r="G187" s="200">
        <f t="shared" si="61"/>
        <v>0</v>
      </c>
      <c r="H187" s="201" t="s">
        <v>291</v>
      </c>
      <c r="I187" s="202">
        <f t="shared" si="62"/>
        <v>0</v>
      </c>
      <c r="J187" s="143"/>
      <c r="K187" s="142"/>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c r="AP187" s="140"/>
      <c r="AQ187" s="140"/>
      <c r="AR187" s="140"/>
      <c r="AS187" s="140"/>
      <c r="AT187" s="140"/>
      <c r="AU187" s="140"/>
      <c r="AV187" s="140"/>
      <c r="AW187" s="140"/>
      <c r="AX187" s="140"/>
    </row>
    <row r="188" spans="1:50" outlineLevel="1">
      <c r="A188" s="163"/>
      <c r="B188" s="165"/>
      <c r="C188" s="168"/>
      <c r="D188" s="178"/>
      <c r="E188" s="200"/>
      <c r="F188" s="256"/>
      <c r="G188" s="200"/>
      <c r="H188" s="201"/>
      <c r="I188" s="202"/>
      <c r="J188" s="143"/>
      <c r="K188" s="142"/>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c r="AP188" s="140"/>
      <c r="AQ188" s="140"/>
      <c r="AR188" s="140"/>
      <c r="AS188" s="140"/>
      <c r="AT188" s="140"/>
      <c r="AU188" s="140"/>
      <c r="AV188" s="140"/>
      <c r="AW188" s="140"/>
      <c r="AX188" s="140"/>
    </row>
    <row r="189" spans="1:50" outlineLevel="1">
      <c r="A189" s="163"/>
      <c r="B189" s="252" t="s">
        <v>390</v>
      </c>
      <c r="C189" s="253" t="s">
        <v>391</v>
      </c>
      <c r="D189" s="178"/>
      <c r="E189" s="200"/>
      <c r="F189" s="256"/>
      <c r="G189" s="200"/>
      <c r="H189" s="201"/>
      <c r="I189" s="202"/>
      <c r="J189" s="143"/>
      <c r="K189" s="142"/>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40"/>
    </row>
    <row r="190" spans="1:50" outlineLevel="1">
      <c r="A190" s="254">
        <v>92</v>
      </c>
      <c r="B190" s="165" t="s">
        <v>392</v>
      </c>
      <c r="C190" s="168" t="s">
        <v>393</v>
      </c>
      <c r="D190" s="178" t="s">
        <v>97</v>
      </c>
      <c r="E190" s="200">
        <v>48</v>
      </c>
      <c r="F190" s="256"/>
      <c r="G190" s="200">
        <f t="shared" ref="G190:G194" si="63">ROUND(E190*F190,2)</f>
        <v>0</v>
      </c>
      <c r="H190" s="201" t="s">
        <v>291</v>
      </c>
      <c r="I190" s="202">
        <f t="shared" ref="I190:I194" si="64">G190</f>
        <v>0</v>
      </c>
      <c r="J190" s="143"/>
      <c r="K190" s="142"/>
      <c r="L190" s="140"/>
      <c r="M190" s="140"/>
      <c r="N190" s="140"/>
      <c r="O190" s="140"/>
      <c r="P190" s="140"/>
      <c r="Q190" s="140"/>
      <c r="R190" s="140"/>
      <c r="S190" s="140"/>
      <c r="T190" s="140"/>
      <c r="U190" s="140"/>
      <c r="V190" s="140"/>
      <c r="W190" s="140"/>
      <c r="X190" s="140"/>
      <c r="Y190" s="140"/>
      <c r="Z190" s="140"/>
      <c r="AA190" s="140"/>
      <c r="AB190" s="140"/>
      <c r="AC190" s="140"/>
      <c r="AD190" s="140"/>
      <c r="AE190" s="140"/>
      <c r="AF190" s="140"/>
      <c r="AG190" s="140"/>
      <c r="AH190" s="140"/>
      <c r="AI190" s="140"/>
      <c r="AJ190" s="140"/>
      <c r="AK190" s="140"/>
      <c r="AL190" s="140"/>
      <c r="AM190" s="140"/>
      <c r="AN190" s="140"/>
      <c r="AO190" s="140"/>
      <c r="AP190" s="140"/>
      <c r="AQ190" s="140"/>
      <c r="AR190" s="140"/>
      <c r="AS190" s="140"/>
      <c r="AT190" s="140"/>
      <c r="AU190" s="140"/>
      <c r="AV190" s="140"/>
      <c r="AW190" s="140"/>
      <c r="AX190" s="140"/>
    </row>
    <row r="191" spans="1:50" outlineLevel="1">
      <c r="A191" s="254">
        <v>93</v>
      </c>
      <c r="B191" s="165" t="s">
        <v>394</v>
      </c>
      <c r="C191" s="168" t="s">
        <v>395</v>
      </c>
      <c r="D191" s="178" t="s">
        <v>97</v>
      </c>
      <c r="E191" s="200">
        <v>1</v>
      </c>
      <c r="F191" s="256"/>
      <c r="G191" s="200">
        <f t="shared" si="63"/>
        <v>0</v>
      </c>
      <c r="H191" s="201" t="s">
        <v>291</v>
      </c>
      <c r="I191" s="202">
        <f t="shared" si="64"/>
        <v>0</v>
      </c>
      <c r="J191" s="143"/>
      <c r="K191" s="142"/>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c r="AK191" s="140"/>
      <c r="AL191" s="140"/>
      <c r="AM191" s="140"/>
      <c r="AN191" s="140"/>
      <c r="AO191" s="140"/>
      <c r="AP191" s="140"/>
      <c r="AQ191" s="140"/>
      <c r="AR191" s="140"/>
      <c r="AS191" s="140"/>
      <c r="AT191" s="140"/>
      <c r="AU191" s="140"/>
      <c r="AV191" s="140"/>
      <c r="AW191" s="140"/>
      <c r="AX191" s="140"/>
    </row>
    <row r="192" spans="1:50" outlineLevel="1">
      <c r="A192" s="254">
        <v>94</v>
      </c>
      <c r="B192" s="165" t="s">
        <v>396</v>
      </c>
      <c r="C192" s="168" t="s">
        <v>787</v>
      </c>
      <c r="D192" s="178" t="s">
        <v>97</v>
      </c>
      <c r="E192" s="200">
        <v>2</v>
      </c>
      <c r="F192" s="256"/>
      <c r="G192" s="200">
        <f t="shared" si="63"/>
        <v>0</v>
      </c>
      <c r="H192" s="201" t="s">
        <v>291</v>
      </c>
      <c r="I192" s="202">
        <f t="shared" si="64"/>
        <v>0</v>
      </c>
      <c r="J192" s="143"/>
      <c r="K192" s="142"/>
      <c r="L192" s="140"/>
      <c r="M192" s="140"/>
      <c r="N192" s="140"/>
      <c r="O192" s="140"/>
      <c r="P192" s="140"/>
      <c r="Q192" s="140"/>
      <c r="R192" s="140"/>
      <c r="S192" s="140"/>
      <c r="T192" s="140"/>
      <c r="U192" s="140"/>
      <c r="V192" s="140"/>
      <c r="W192" s="140"/>
      <c r="X192" s="140"/>
      <c r="Y192" s="140"/>
      <c r="Z192" s="140"/>
      <c r="AA192" s="140"/>
      <c r="AB192" s="140"/>
      <c r="AC192" s="140"/>
      <c r="AD192" s="140"/>
      <c r="AE192" s="140"/>
      <c r="AF192" s="140"/>
      <c r="AG192" s="140"/>
      <c r="AH192" s="140"/>
      <c r="AI192" s="140"/>
      <c r="AJ192" s="140"/>
      <c r="AK192" s="140"/>
      <c r="AL192" s="140"/>
      <c r="AM192" s="140"/>
      <c r="AN192" s="140"/>
      <c r="AO192" s="140"/>
      <c r="AP192" s="140"/>
      <c r="AQ192" s="140"/>
      <c r="AR192" s="140"/>
      <c r="AS192" s="140"/>
      <c r="AT192" s="140"/>
      <c r="AU192" s="140"/>
      <c r="AV192" s="140"/>
      <c r="AW192" s="140"/>
      <c r="AX192" s="140"/>
    </row>
    <row r="193" spans="1:50" ht="56.25" outlineLevel="1">
      <c r="A193" s="254">
        <v>95</v>
      </c>
      <c r="B193" s="165" t="s">
        <v>397</v>
      </c>
      <c r="C193" s="168" t="s">
        <v>398</v>
      </c>
      <c r="D193" s="178" t="s">
        <v>97</v>
      </c>
      <c r="E193" s="200">
        <v>5</v>
      </c>
      <c r="F193" s="256"/>
      <c r="G193" s="200">
        <f t="shared" si="63"/>
        <v>0</v>
      </c>
      <c r="H193" s="201" t="s">
        <v>291</v>
      </c>
      <c r="I193" s="202">
        <f t="shared" si="64"/>
        <v>0</v>
      </c>
      <c r="J193" s="143"/>
      <c r="K193" s="142"/>
      <c r="L193" s="140"/>
      <c r="M193" s="140"/>
      <c r="N193" s="140"/>
      <c r="O193" s="140"/>
      <c r="P193" s="140"/>
      <c r="Q193" s="140"/>
      <c r="R193" s="140"/>
      <c r="S193" s="140"/>
      <c r="T193" s="140"/>
      <c r="U193" s="140"/>
      <c r="V193" s="140"/>
      <c r="W193" s="140"/>
      <c r="X193" s="140"/>
      <c r="Y193" s="140"/>
      <c r="Z193" s="140"/>
      <c r="AA193" s="140"/>
      <c r="AB193" s="140"/>
      <c r="AC193" s="140"/>
      <c r="AD193" s="140"/>
      <c r="AE193" s="140"/>
      <c r="AF193" s="140"/>
      <c r="AG193" s="140"/>
      <c r="AH193" s="140"/>
      <c r="AI193" s="140"/>
      <c r="AJ193" s="140"/>
      <c r="AK193" s="140"/>
      <c r="AL193" s="140"/>
      <c r="AM193" s="140"/>
      <c r="AN193" s="140"/>
      <c r="AO193" s="140"/>
      <c r="AP193" s="140"/>
      <c r="AQ193" s="140"/>
      <c r="AR193" s="140"/>
      <c r="AS193" s="140"/>
      <c r="AT193" s="140"/>
      <c r="AU193" s="140"/>
      <c r="AV193" s="140"/>
      <c r="AW193" s="140"/>
      <c r="AX193" s="140"/>
    </row>
    <row r="194" spans="1:50" outlineLevel="1">
      <c r="A194" s="255">
        <v>96</v>
      </c>
      <c r="B194" s="244" t="s">
        <v>399</v>
      </c>
      <c r="C194" s="245" t="s">
        <v>400</v>
      </c>
      <c r="D194" s="246" t="s">
        <v>385</v>
      </c>
      <c r="E194" s="247">
        <v>1</v>
      </c>
      <c r="F194" s="258"/>
      <c r="G194" s="247">
        <f t="shared" si="63"/>
        <v>0</v>
      </c>
      <c r="H194" s="248" t="s">
        <v>291</v>
      </c>
      <c r="I194" s="249">
        <f t="shared" si="64"/>
        <v>0</v>
      </c>
      <c r="J194" s="250"/>
      <c r="K194" s="251"/>
      <c r="L194" s="140"/>
      <c r="M194" s="140"/>
      <c r="N194" s="140"/>
      <c r="O194" s="140"/>
      <c r="P194" s="140"/>
      <c r="Q194" s="140"/>
      <c r="R194" s="140"/>
      <c r="S194" s="140"/>
      <c r="T194" s="140"/>
      <c r="U194" s="140"/>
      <c r="V194" s="140"/>
      <c r="W194" s="140"/>
      <c r="X194" s="140"/>
      <c r="Y194" s="140"/>
      <c r="Z194" s="140"/>
      <c r="AA194" s="140"/>
      <c r="AB194" s="140"/>
      <c r="AC194" s="140"/>
      <c r="AD194" s="140"/>
      <c r="AE194" s="140"/>
      <c r="AF194" s="140"/>
      <c r="AG194" s="140"/>
      <c r="AH194" s="140"/>
      <c r="AI194" s="140"/>
      <c r="AJ194" s="140"/>
      <c r="AK194" s="140"/>
      <c r="AL194" s="140"/>
      <c r="AM194" s="140"/>
      <c r="AN194" s="140"/>
      <c r="AO194" s="140"/>
      <c r="AP194" s="140"/>
      <c r="AQ194" s="140"/>
      <c r="AR194" s="140"/>
      <c r="AS194" s="140"/>
      <c r="AT194" s="140"/>
      <c r="AU194" s="140"/>
      <c r="AV194" s="140"/>
      <c r="AW194" s="140"/>
      <c r="AX194" s="140"/>
    </row>
    <row r="195" spans="1:50">
      <c r="B195" s="158" t="s">
        <v>279</v>
      </c>
      <c r="C195" s="171" t="s">
        <v>279</v>
      </c>
      <c r="D195" s="159"/>
      <c r="E195" s="175"/>
      <c r="F195" s="6"/>
      <c r="G195" s="6"/>
      <c r="H195" s="6"/>
      <c r="I195" s="6"/>
      <c r="J195" s="6"/>
      <c r="K195" s="6"/>
      <c r="S195">
        <v>15</v>
      </c>
      <c r="T195">
        <v>21</v>
      </c>
    </row>
    <row r="196" spans="1:50">
      <c r="A196" s="167"/>
      <c r="B196" s="193" t="s">
        <v>28</v>
      </c>
      <c r="C196" s="172" t="s">
        <v>279</v>
      </c>
      <c r="D196" s="181"/>
      <c r="E196" s="176"/>
      <c r="F196" s="153"/>
      <c r="G196" s="154">
        <f>G8+G12+G15+G24+G50+G63+G66+G72+G126+G129+G133+G137+G151+G158+G160</f>
        <v>0</v>
      </c>
      <c r="H196" s="6"/>
      <c r="I196" s="6"/>
      <c r="J196" s="6"/>
      <c r="K196" s="6"/>
      <c r="S196" t="e">
        <f>SUMIF(#REF!,S195,G7:G194)</f>
        <v>#REF!</v>
      </c>
      <c r="T196" t="e">
        <f>SUMIF(#REF!,T195,G7:G194)</f>
        <v>#REF!</v>
      </c>
      <c r="U196" t="s">
        <v>280</v>
      </c>
    </row>
  </sheetData>
  <sheetProtection algorithmName="SHA-512" hashValue="QwTyNQ6OI88WBeN2/IpL9oNg0fMHReSaRs2qiY/JKae0oQ/0RZvK215ruUpFnDMrORK8gaHnNwKRBXwlLJqBDQ==" saltValue="Shyv+9eJPrf1ZUo5q9tj2w==" spinCount="100000" sheet="1" objects="1" scenarios="1"/>
  <mergeCells count="4">
    <mergeCell ref="A1:G1"/>
    <mergeCell ref="C3:G3"/>
    <mergeCell ref="C4:G4"/>
    <mergeCell ref="C2:G2"/>
  </mergeCells>
  <pageMargins left="0.59055118110236227" right="0.39370078740157483" top="0.51181102362204722" bottom="0.43307086614173229" header="0.31496062992125984" footer="0.23622047244094491"/>
  <pageSetup paperSize="9" scale="97" orientation="landscape" r:id="rId1"/>
  <headerFooter>
    <oddFooter>Stránka &amp;P z &amp;N</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D31"/>
  <sheetViews>
    <sheetView workbookViewId="0">
      <selection activeCell="A2" sqref="A2"/>
    </sheetView>
  </sheetViews>
  <sheetFormatPr defaultRowHeight="15"/>
  <cols>
    <col min="1" max="1" width="39.28515625" style="272" bestFit="1" customWidth="1"/>
    <col min="2" max="2" width="9.85546875" style="273" bestFit="1" customWidth="1"/>
    <col min="3" max="3" width="11.28515625" style="273" bestFit="1" customWidth="1"/>
    <col min="4" max="5" width="9.140625" style="262"/>
    <col min="6" max="6" width="0" style="262" hidden="1" customWidth="1"/>
    <col min="7" max="16384" width="9.140625" style="262"/>
  </cols>
  <sheetData>
    <row r="1" spans="1:4">
      <c r="A1" s="259" t="s">
        <v>5</v>
      </c>
      <c r="B1" s="260" t="s">
        <v>401</v>
      </c>
      <c r="C1" s="260" t="s">
        <v>402</v>
      </c>
      <c r="D1" s="261"/>
    </row>
    <row r="2" spans="1:4">
      <c r="A2" s="263" t="s">
        <v>403</v>
      </c>
      <c r="B2" s="264"/>
      <c r="C2" s="264"/>
      <c r="D2" s="261"/>
    </row>
    <row r="3" spans="1:4">
      <c r="A3" s="265" t="s">
        <v>404</v>
      </c>
      <c r="B3" s="266">
        <f>0</f>
        <v>0</v>
      </c>
      <c r="C3" s="266"/>
      <c r="D3" s="261"/>
    </row>
    <row r="4" spans="1:4">
      <c r="A4" s="265" t="s">
        <v>405</v>
      </c>
      <c r="B4" s="266">
        <f>B3 * 'EL-Parametry'!B16 / 100</f>
        <v>0</v>
      </c>
      <c r="C4" s="266">
        <f>B3 * 'EL-Parametry'!B17 / 100</f>
        <v>0</v>
      </c>
      <c r="D4" s="261"/>
    </row>
    <row r="5" spans="1:4">
      <c r="A5" s="265" t="s">
        <v>406</v>
      </c>
      <c r="B5" s="266"/>
      <c r="C5" s="266">
        <f>('EL-Rozpočet'!F163) + 0</f>
        <v>0</v>
      </c>
      <c r="D5" s="261"/>
    </row>
    <row r="6" spans="1:4">
      <c r="A6" s="265" t="s">
        <v>407</v>
      </c>
      <c r="B6" s="266"/>
      <c r="C6" s="266">
        <f>0 + ('EL-Rozpočet'!H163) + 0</f>
        <v>0</v>
      </c>
      <c r="D6" s="261"/>
    </row>
    <row r="7" spans="1:4">
      <c r="A7" s="267" t="s">
        <v>408</v>
      </c>
      <c r="B7" s="268">
        <f>B3 + B4</f>
        <v>0</v>
      </c>
      <c r="C7" s="268">
        <f>C3 + C4 + C5 + C6</f>
        <v>0</v>
      </c>
      <c r="D7" s="261"/>
    </row>
    <row r="8" spans="1:4">
      <c r="A8" s="265" t="s">
        <v>409</v>
      </c>
      <c r="B8" s="266"/>
      <c r="C8" s="266">
        <f>(C5 + C6) * 'EL-Parametry'!B18 / 100</f>
        <v>0</v>
      </c>
      <c r="D8" s="261"/>
    </row>
    <row r="9" spans="1:4">
      <c r="A9" s="265" t="s">
        <v>410</v>
      </c>
      <c r="B9" s="266"/>
      <c r="C9" s="266">
        <f>0 + 0</f>
        <v>0</v>
      </c>
      <c r="D9" s="261"/>
    </row>
    <row r="10" spans="1:4">
      <c r="A10" s="265" t="s">
        <v>411</v>
      </c>
      <c r="B10" s="266"/>
      <c r="C10" s="266">
        <f>('EL-Rozpočet'!F188) + ('EL-Rozpočet'!H188)</f>
        <v>0</v>
      </c>
      <c r="D10" s="261"/>
    </row>
    <row r="11" spans="1:4">
      <c r="A11" s="265" t="s">
        <v>412</v>
      </c>
      <c r="B11" s="266"/>
      <c r="C11" s="266">
        <f>(C9 + C10) * 'EL-Parametry'!B19 / 100</f>
        <v>0</v>
      </c>
      <c r="D11" s="261"/>
    </row>
    <row r="12" spans="1:4">
      <c r="A12" s="267" t="s">
        <v>413</v>
      </c>
      <c r="B12" s="268">
        <f>B7</f>
        <v>0</v>
      </c>
      <c r="C12" s="268">
        <f>C7 + C8 + C9 + C10 + C11</f>
        <v>0</v>
      </c>
      <c r="D12" s="261"/>
    </row>
    <row r="13" spans="1:4">
      <c r="A13" s="265" t="s">
        <v>414</v>
      </c>
      <c r="B13" s="266"/>
      <c r="C13" s="266">
        <f>(B12 + C12) * 'EL-Parametry'!B21 / 100</f>
        <v>0</v>
      </c>
      <c r="D13" s="261"/>
    </row>
    <row r="14" spans="1:4">
      <c r="A14" s="265" t="s">
        <v>415</v>
      </c>
      <c r="B14" s="266"/>
      <c r="C14" s="266">
        <f>(B7 + C7) * 'EL-Parametry'!B22 / 100</f>
        <v>0</v>
      </c>
      <c r="D14" s="261"/>
    </row>
    <row r="15" spans="1:4">
      <c r="A15" s="263" t="s">
        <v>416</v>
      </c>
      <c r="B15" s="264"/>
      <c r="C15" s="264">
        <f>B12 + C12 + C13 + C14</f>
        <v>0</v>
      </c>
      <c r="D15" s="261"/>
    </row>
    <row r="16" spans="1:4">
      <c r="A16" s="265" t="s">
        <v>279</v>
      </c>
      <c r="B16" s="266"/>
      <c r="C16" s="266"/>
      <c r="D16" s="261"/>
    </row>
    <row r="17" spans="1:4">
      <c r="A17" s="263" t="s">
        <v>417</v>
      </c>
      <c r="B17" s="264"/>
      <c r="C17" s="264"/>
      <c r="D17" s="261"/>
    </row>
    <row r="18" spans="1:4">
      <c r="A18" s="265" t="s">
        <v>418</v>
      </c>
      <c r="B18" s="266"/>
      <c r="C18" s="266">
        <f>(B12 + C12) * 'EL-Parametry'!B20 / 100</f>
        <v>0</v>
      </c>
      <c r="D18" s="261"/>
    </row>
    <row r="19" spans="1:4">
      <c r="A19" s="265" t="s">
        <v>419</v>
      </c>
      <c r="B19" s="266"/>
      <c r="C19" s="266">
        <f>C12 * 'EL-Parametry'!B23 / 100</f>
        <v>0</v>
      </c>
      <c r="D19" s="261"/>
    </row>
    <row r="20" spans="1:4">
      <c r="A20" s="265" t="s">
        <v>420</v>
      </c>
      <c r="B20" s="266"/>
      <c r="C20" s="266">
        <f>C12 * 'EL-Parametry'!B24 / 100</f>
        <v>0</v>
      </c>
      <c r="D20" s="261"/>
    </row>
    <row r="21" spans="1:4">
      <c r="A21" s="263" t="s">
        <v>421</v>
      </c>
      <c r="B21" s="264"/>
      <c r="C21" s="264">
        <f>C19 + C20 + C18</f>
        <v>0</v>
      </c>
      <c r="D21" s="261"/>
    </row>
    <row r="22" spans="1:4">
      <c r="A22" s="265" t="s">
        <v>422</v>
      </c>
      <c r="B22" s="266"/>
      <c r="C22" s="266">
        <f>'EL-Parametry'!B25 * 'EL-Parametry'!B28 * (C15 * 'EL-Parametry'!B27)^'EL-Parametry'!B26</f>
        <v>0</v>
      </c>
      <c r="D22" s="261"/>
    </row>
    <row r="23" spans="1:4">
      <c r="A23" s="265" t="s">
        <v>279</v>
      </c>
      <c r="B23" s="266"/>
      <c r="C23" s="266"/>
      <c r="D23" s="261"/>
    </row>
    <row r="24" spans="1:4">
      <c r="A24" s="269" t="s">
        <v>423</v>
      </c>
      <c r="B24" s="270"/>
      <c r="C24" s="270">
        <f>C15 + C21 + C22</f>
        <v>0</v>
      </c>
      <c r="D24" s="261"/>
    </row>
    <row r="25" spans="1:4">
      <c r="A25" s="265" t="s">
        <v>424</v>
      </c>
      <c r="B25" s="266">
        <f>(SUM('EL-Rozpočet'!F9:F17,'EL-Rozpočet'!F19:F162)+SUM('EL-Rozpočet'!F165:F187)) + (SUM('EL-Rozpočet'!H9:H17,'EL-Rozpočet'!H19:H161)+SUM('EL-Rozpočet'!H165:H187)) + B4 + C4 + C8 + C11 + C13 + C14 + C21 + C22</f>
        <v>0</v>
      </c>
      <c r="C25" s="266">
        <f>B25 * 'EL-Parametry'!B31 / 100</f>
        <v>0</v>
      </c>
      <c r="D25" s="261"/>
    </row>
    <row r="26" spans="1:4">
      <c r="A26" s="265" t="s">
        <v>425</v>
      </c>
      <c r="B26" s="266">
        <f>(SUM('EL-Rozpočet'!F9,'EL-Rozpočet'!F12,'EL-Rozpočet'!F14,'EL-Rozpočet'!F20,'EL-Rozpočet'!F23,'EL-Rozpočet'!F27,'EL-Rozpočet'!F33,'EL-Rozpočet'!F38,'EL-Rozpočet'!F40,'EL-Rozpočet'!F42,'EL-Rozpočet'!F44,'EL-Rozpočet'!F46,'EL-Rozpočet'!F56,'EL-Rozpočet'!F58,'EL-Rozpočet'!F60,'EL-Rozpočet'!F62,'EL-Rozpočet'!F65,'EL-Rozpočet'!F74,'EL-Rozpočet'!F78,'EL-Rozpočet'!F84,'EL-Rozpočet'!F86,'EL-Rozpočet'!F90,'EL-Rozpočet'!F105,'EL-Rozpočet'!F111,'EL-Rozpočet'!F113,'EL-Rozpočet'!F120,'EL-Rozpočet'!F135,'EL-Rozpočet'!F138,'EL-Rozpočet'!F140)+SUM('EL-Rozpočet'!F143,'EL-Rozpočet'!F146,'EL-Rozpočet'!F148,'EL-Rozpočet'!F151,'EL-Rozpočet'!F154,'EL-Rozpočet'!F156,'EL-Rozpočet'!F158:F161)+SUM('EL-Rozpočet'!F165,'EL-Rozpočet'!F168,'EL-Rozpočet'!F171,'EL-Rozpočet'!F175,'EL-Rozpočet'!F178,'EL-Rozpočet'!F180,'EL-Rozpočet'!F182,'EL-Rozpočet'!F184,'EL-Rozpočet'!F186)) + (SUM('EL-Rozpočet'!H9,'EL-Rozpočet'!H12,'EL-Rozpočet'!H14,'EL-Rozpočet'!H20,'EL-Rozpočet'!H23,'EL-Rozpočet'!H27,'EL-Rozpočet'!H33,'EL-Rozpočet'!H38,'EL-Rozpočet'!H40,'EL-Rozpočet'!H42,'EL-Rozpočet'!H44,'EL-Rozpočet'!H46,'EL-Rozpočet'!H56,'EL-Rozpočet'!H58,'EL-Rozpočet'!H60,'EL-Rozpočet'!H62,'EL-Rozpočet'!H65,'EL-Rozpočet'!H74,'EL-Rozpočet'!H78,'EL-Rozpočet'!H84,'EL-Rozpočet'!H86,'EL-Rozpočet'!H90,'EL-Rozpočet'!H105,'EL-Rozpočet'!H111,'EL-Rozpočet'!H113,'EL-Rozpočet'!H120,'EL-Rozpočet'!H135,'EL-Rozpočet'!H138,'EL-Rozpočet'!H140)+SUM('EL-Rozpočet'!H143,'EL-Rozpočet'!H146,'EL-Rozpočet'!H148,'EL-Rozpočet'!H151,'EL-Rozpočet'!H154,'EL-Rozpočet'!H156,'EL-Rozpočet'!H158:H161)+SUM('EL-Rozpočet'!H165,'EL-Rozpočet'!H168,'EL-Rozpočet'!H171,'EL-Rozpočet'!H175,'EL-Rozpočet'!H178,'EL-Rozpočet'!H180,'EL-Rozpočet'!H182,'EL-Rozpočet'!H184,'EL-Rozpočet'!H186))</f>
        <v>0</v>
      </c>
      <c r="C26" s="266">
        <f>B26 * 'EL-Parametry'!B32 / 100</f>
        <v>0</v>
      </c>
      <c r="D26" s="261"/>
    </row>
    <row r="27" spans="1:4">
      <c r="A27" s="269" t="s">
        <v>426</v>
      </c>
      <c r="B27" s="270"/>
      <c r="C27" s="270">
        <f>C24 + C25 + C26</f>
        <v>0</v>
      </c>
      <c r="D27" s="261"/>
    </row>
    <row r="28" spans="1:4">
      <c r="A28" s="265" t="s">
        <v>279</v>
      </c>
      <c r="B28" s="266"/>
      <c r="C28" s="266"/>
      <c r="D28" s="261"/>
    </row>
    <row r="29" spans="1:4">
      <c r="A29" s="263" t="s">
        <v>427</v>
      </c>
      <c r="B29" s="271" t="s">
        <v>428</v>
      </c>
      <c r="C29" s="271" t="s">
        <v>429</v>
      </c>
      <c r="D29" s="261"/>
    </row>
    <row r="30" spans="1:4">
      <c r="A30" s="265" t="s">
        <v>74</v>
      </c>
      <c r="B30" s="266">
        <f>('EL-Rozpočet'!F163)</f>
        <v>0</v>
      </c>
      <c r="C30" s="266">
        <f>('EL-Rozpočet'!H163)</f>
        <v>0</v>
      </c>
      <c r="D30" s="261"/>
    </row>
    <row r="31" spans="1:4">
      <c r="A31" s="265" t="s">
        <v>411</v>
      </c>
      <c r="B31" s="266">
        <f>('EL-Rozpočet'!F188)</f>
        <v>0</v>
      </c>
      <c r="C31" s="266">
        <f>('EL-Rozpočet'!H188)</f>
        <v>0</v>
      </c>
      <c r="D31" s="261"/>
    </row>
  </sheetData>
  <sheetProtection algorithmName="SHA-512" hashValue="JrJA6WITmD6K8KBZNbs1tpVXc1uwxRJ4H7AwN/JFg4woVOgXm5p8SYfJpRe+JsI5e0L4vHyM2s4Zcbyu2jMZEA==" saltValue="tMK8VtgdYI+SeY1gMWReLA==" spinCount="100000" sheet="1" objects="1" scenarios="1"/>
  <pageMargins left="0.70866141732283472" right="0.70866141732283472" top="0.78740157480314965" bottom="0.78740157480314965" header="0.31496062992125984" footer="0.31496062992125984"/>
  <pageSetup paperSize="9" orientation="portrait" r:id="rId1"/>
  <headerFooter>
    <oddHeader>&amp;L&amp;"-,Tučné"&amp;12REKAPITULACE ELEKTROINSTALACE</oddHeader>
  </headerFooter>
</worksheet>
</file>

<file path=xl/worksheets/sheet6.xml><?xml version="1.0" encoding="utf-8"?>
<worksheet xmlns="http://schemas.openxmlformats.org/spreadsheetml/2006/main" xmlns:r="http://schemas.openxmlformats.org/officeDocument/2006/relationships">
  <sheetPr>
    <pageSetUpPr fitToPage="1"/>
  </sheetPr>
  <dimension ref="A1:L188"/>
  <sheetViews>
    <sheetView workbookViewId="0">
      <selection activeCell="A2" sqref="A2"/>
    </sheetView>
  </sheetViews>
  <sheetFormatPr defaultRowHeight="15"/>
  <cols>
    <col min="1" max="1" width="6.140625" style="272" bestFit="1" customWidth="1"/>
    <col min="2" max="2" width="63" style="272" customWidth="1"/>
    <col min="3" max="3" width="4" style="272" bestFit="1" customWidth="1"/>
    <col min="4" max="4" width="6.42578125" style="273" bestFit="1" customWidth="1"/>
    <col min="5" max="5" width="8.85546875" style="273" bestFit="1" customWidth="1"/>
    <col min="6" max="6" width="13.42578125" style="273" bestFit="1" customWidth="1"/>
    <col min="7" max="7" width="7.85546875" style="273" bestFit="1" customWidth="1"/>
    <col min="8" max="8" width="12.5703125" style="273" bestFit="1" customWidth="1"/>
    <col min="9" max="9" width="11.42578125" style="273" bestFit="1" customWidth="1"/>
    <col min="10" max="11" width="9.140625" style="262"/>
    <col min="12" max="12" width="10" style="262" hidden="1" customWidth="1"/>
    <col min="13" max="16384" width="9.140625" style="262"/>
  </cols>
  <sheetData>
    <row r="1" spans="1:12">
      <c r="A1" s="259" t="s">
        <v>430</v>
      </c>
      <c r="B1" s="259" t="s">
        <v>5</v>
      </c>
      <c r="C1" s="259" t="s">
        <v>431</v>
      </c>
      <c r="D1" s="260" t="s">
        <v>432</v>
      </c>
      <c r="E1" s="260" t="s">
        <v>428</v>
      </c>
      <c r="F1" s="260" t="s">
        <v>433</v>
      </c>
      <c r="G1" s="260" t="s">
        <v>429</v>
      </c>
      <c r="H1" s="260" t="s">
        <v>434</v>
      </c>
      <c r="I1" s="260" t="s">
        <v>1</v>
      </c>
      <c r="J1" s="261"/>
      <c r="K1" s="261"/>
      <c r="L1" s="262">
        <f>'EL-Parametry'!B33/100*F10+'EL-Parametry'!B33/100*F11+'EL-Parametry'!B33/100*F13+'EL-Parametry'!B33/100*F15+'EL-Parametry'!B33/100*F16+'EL-Parametry'!B33/100*F17+'EL-Parametry'!B33/100*F19+'EL-Parametry'!B33/100*F21+'EL-Parametry'!B33/100*F22+'EL-Parametry'!B33/100*F24+'EL-Parametry'!B33/100*F25+'EL-Parametry'!B33/100*F26+'EL-Parametry'!B33/100*F28+'EL-Parametry'!B33/100*F29+'EL-Parametry'!B33/100*F30+'EL-Parametry'!B33/100*F31+'EL-Parametry'!B33/100*F32+'EL-Parametry'!B34/100*F34+'EL-Parametry'!B34/100*F35+'EL-Parametry'!B34/100*F36+'EL-Parametry'!B34/100*F37+'EL-Parametry'!B34/100*F39+'EL-Parametry'!B34/100*F41</f>
        <v>0</v>
      </c>
    </row>
    <row r="2" spans="1:12">
      <c r="A2" s="274" t="s">
        <v>279</v>
      </c>
      <c r="B2" s="274" t="s">
        <v>435</v>
      </c>
      <c r="C2" s="274" t="s">
        <v>279</v>
      </c>
      <c r="D2" s="275"/>
      <c r="E2" s="275"/>
      <c r="F2" s="275"/>
      <c r="G2" s="275"/>
      <c r="H2" s="275"/>
      <c r="I2" s="275"/>
      <c r="J2" s="261"/>
      <c r="K2" s="261"/>
      <c r="L2" s="262">
        <f>L1+'EL-Parametry'!B34/100*F43+'EL-Parametry'!B34/100*F45+'EL-Parametry'!B33/100*F47+'EL-Parametry'!B33/100*F48+'EL-Parametry'!B33/100*F49+'EL-Parametry'!B33/100*F50+'EL-Parametry'!B33/100*F51+'EL-Parametry'!B33/100*F52+'EL-Parametry'!B33/100*F53+'EL-Parametry'!B33/100*F54+'EL-Parametry'!B33/100*F55+'EL-Parametry'!B33/100*F57+'EL-Parametry'!B33/100*F59+'EL-Parametry'!B33/100*F61+'EL-Parametry'!B33/100*F63+'EL-Parametry'!B33/100*F64+'EL-Parametry'!B35/100*F66+'EL-Parametry'!B35/100*F67+'EL-Parametry'!B35/100*F68+'EL-Parametry'!B35/100*F69+'EL-Parametry'!B35/100*F70+'EL-Parametry'!B35/100*F71+'EL-Parametry'!B34/100*F72</f>
        <v>0</v>
      </c>
    </row>
    <row r="3" spans="1:12" ht="39">
      <c r="A3" s="274" t="s">
        <v>279</v>
      </c>
      <c r="B3" s="276" t="s">
        <v>436</v>
      </c>
      <c r="C3" s="274" t="s">
        <v>279</v>
      </c>
      <c r="D3" s="275"/>
      <c r="E3" s="275"/>
      <c r="F3" s="275"/>
      <c r="G3" s="275"/>
      <c r="H3" s="275"/>
      <c r="I3" s="275"/>
      <c r="J3" s="261"/>
      <c r="K3" s="261"/>
      <c r="L3" s="262">
        <f>L2+'EL-Parametry'!B34/100*F73+'EL-Parametry'!B35/100*F75+'EL-Parametry'!B35/100*F76+'EL-Parametry'!B35/100*F77+'EL-Parametry'!B33/100*F79+'EL-Parametry'!B33/100*F80+'EL-Parametry'!B34/100*F81+'EL-Parametry'!B34/100*F82+'EL-Parametry'!B34/100*F83+'EL-Parametry'!B33/100*F85+'EL-Parametry'!B33/100*F87+'EL-Parametry'!B33/100*F88+'EL-Parametry'!B33/100*F89+'EL-Parametry'!B33/100*F91+'EL-Parametry'!B33/100*F92+'EL-Parametry'!B33/100*F93+'EL-Parametry'!B33/100*F94+'EL-Parametry'!B33/100*F95+'EL-Parametry'!B33/100*F96+'EL-Parametry'!B33/100*F97+'EL-Parametry'!B33/100*F98+'EL-Parametry'!B33/100*F99+'EL-Parametry'!B33/100*F100</f>
        <v>0</v>
      </c>
    </row>
    <row r="4" spans="1:12" ht="26.25">
      <c r="A4" s="274" t="s">
        <v>279</v>
      </c>
      <c r="B4" s="276" t="s">
        <v>437</v>
      </c>
      <c r="C4" s="274" t="s">
        <v>279</v>
      </c>
      <c r="D4" s="275"/>
      <c r="E4" s="275"/>
      <c r="F4" s="275"/>
      <c r="G4" s="275"/>
      <c r="H4" s="275"/>
      <c r="I4" s="275"/>
      <c r="J4" s="261"/>
      <c r="K4" s="261"/>
      <c r="L4" s="262">
        <f>L3+'EL-Parametry'!B33/100*F101+'EL-Parametry'!B33/100*F102+'EL-Parametry'!B33/100*F103+'EL-Parametry'!B35/100*F104+'EL-Parametry'!B33/100*F106+'EL-Parametry'!B33/100*F107+'EL-Parametry'!B33/100*F108+'EL-Parametry'!B33/100*F109+'EL-Parametry'!B33/100*F110+'EL-Parametry'!B33/100*F112+'EL-Parametry'!B33/100*F114+'EL-Parametry'!B34/100*F115+'EL-Parametry'!B34/100*F116+'EL-Parametry'!B34/100*F117+'EL-Parametry'!B34/100*F118+'EL-Parametry'!B34/100*F119+'EL-Parametry'!B33/100*F121+'EL-Parametry'!B34/100*F122+'EL-Parametry'!B34/100*F123+'EL-Parametry'!B33/100*F124+'EL-Parametry'!B36/100*F125+'EL-Parametry'!B33/100*F126</f>
        <v>0</v>
      </c>
    </row>
    <row r="5" spans="1:12" ht="39">
      <c r="A5" s="274" t="s">
        <v>279</v>
      </c>
      <c r="B5" s="276" t="s">
        <v>438</v>
      </c>
      <c r="C5" s="274" t="s">
        <v>279</v>
      </c>
      <c r="D5" s="275"/>
      <c r="E5" s="275"/>
      <c r="F5" s="275"/>
      <c r="G5" s="275"/>
      <c r="H5" s="275"/>
      <c r="I5" s="275"/>
      <c r="J5" s="261"/>
      <c r="K5" s="261"/>
    </row>
    <row r="6" spans="1:12" ht="51.75">
      <c r="A6" s="274" t="s">
        <v>279</v>
      </c>
      <c r="B6" s="276" t="s">
        <v>439</v>
      </c>
      <c r="C6" s="274" t="s">
        <v>279</v>
      </c>
      <c r="D6" s="275"/>
      <c r="E6" s="275"/>
      <c r="F6" s="275"/>
      <c r="G6" s="275"/>
      <c r="H6" s="275"/>
      <c r="I6" s="275"/>
      <c r="J6" s="261"/>
      <c r="K6" s="261"/>
    </row>
    <row r="7" spans="1:12" ht="77.25">
      <c r="A7" s="274" t="s">
        <v>279</v>
      </c>
      <c r="B7" s="289" t="s">
        <v>440</v>
      </c>
      <c r="C7" s="274" t="s">
        <v>279</v>
      </c>
      <c r="D7" s="275"/>
      <c r="E7" s="275"/>
      <c r="F7" s="275"/>
      <c r="G7" s="275"/>
      <c r="H7" s="275"/>
      <c r="I7" s="275"/>
      <c r="J7" s="261"/>
      <c r="K7" s="261"/>
    </row>
    <row r="8" spans="1:12">
      <c r="A8" s="269" t="s">
        <v>279</v>
      </c>
      <c r="B8" s="269" t="s">
        <v>74</v>
      </c>
      <c r="C8" s="269" t="s">
        <v>279</v>
      </c>
      <c r="D8" s="270"/>
      <c r="E8" s="270"/>
      <c r="F8" s="270"/>
      <c r="G8" s="270"/>
      <c r="H8" s="270"/>
      <c r="I8" s="270"/>
      <c r="J8" s="261"/>
      <c r="K8" s="261"/>
    </row>
    <row r="9" spans="1:12">
      <c r="A9" s="274" t="s">
        <v>279</v>
      </c>
      <c r="B9" s="274" t="s">
        <v>441</v>
      </c>
      <c r="C9" s="274" t="s">
        <v>279</v>
      </c>
      <c r="D9" s="275"/>
      <c r="E9" s="275"/>
      <c r="F9" s="275"/>
      <c r="G9" s="275"/>
      <c r="H9" s="275"/>
      <c r="I9" s="275"/>
      <c r="J9" s="261"/>
      <c r="K9" s="261"/>
    </row>
    <row r="10" spans="1:12">
      <c r="A10" s="265" t="s">
        <v>442</v>
      </c>
      <c r="B10" s="265" t="s">
        <v>443</v>
      </c>
      <c r="C10" s="265" t="s">
        <v>444</v>
      </c>
      <c r="D10" s="266">
        <v>1</v>
      </c>
      <c r="E10" s="277"/>
      <c r="F10" s="266">
        <f>D10*E10</f>
        <v>0</v>
      </c>
      <c r="G10" s="277"/>
      <c r="H10" s="266">
        <f>D10*G10</f>
        <v>0</v>
      </c>
      <c r="I10" s="266">
        <f>F10+H10</f>
        <v>0</v>
      </c>
      <c r="J10" s="261"/>
      <c r="K10" s="261"/>
    </row>
    <row r="11" spans="1:12">
      <c r="A11" s="265" t="s">
        <v>445</v>
      </c>
      <c r="B11" s="265" t="s">
        <v>446</v>
      </c>
      <c r="C11" s="265" t="s">
        <v>444</v>
      </c>
      <c r="D11" s="266">
        <v>1</v>
      </c>
      <c r="E11" s="277"/>
      <c r="F11" s="266">
        <f>D11*E11</f>
        <v>0</v>
      </c>
      <c r="G11" s="277"/>
      <c r="H11" s="266">
        <f>D11*G11</f>
        <v>0</v>
      </c>
      <c r="I11" s="266">
        <f>F11+H11</f>
        <v>0</v>
      </c>
      <c r="J11" s="261"/>
      <c r="K11" s="261"/>
    </row>
    <row r="12" spans="1:12">
      <c r="A12" s="274" t="s">
        <v>279</v>
      </c>
      <c r="B12" s="274" t="s">
        <v>447</v>
      </c>
      <c r="C12" s="274" t="s">
        <v>279</v>
      </c>
      <c r="D12" s="275"/>
      <c r="E12" s="278"/>
      <c r="F12" s="275"/>
      <c r="G12" s="278"/>
      <c r="H12" s="275"/>
      <c r="I12" s="275"/>
      <c r="J12" s="261"/>
      <c r="K12" s="261"/>
    </row>
    <row r="13" spans="1:12">
      <c r="A13" s="265" t="s">
        <v>49</v>
      </c>
      <c r="B13" s="265" t="s">
        <v>448</v>
      </c>
      <c r="C13" s="265" t="s">
        <v>444</v>
      </c>
      <c r="D13" s="266">
        <v>10</v>
      </c>
      <c r="E13" s="277"/>
      <c r="F13" s="266">
        <f>D13*E13</f>
        <v>0</v>
      </c>
      <c r="G13" s="277"/>
      <c r="H13" s="266">
        <f>D13*G13</f>
        <v>0</v>
      </c>
      <c r="I13" s="266">
        <f>F13+H13</f>
        <v>0</v>
      </c>
      <c r="J13" s="261"/>
      <c r="K13" s="261"/>
    </row>
    <row r="14" spans="1:12">
      <c r="A14" s="274" t="s">
        <v>279</v>
      </c>
      <c r="B14" s="274" t="s">
        <v>449</v>
      </c>
      <c r="C14" s="274" t="s">
        <v>279</v>
      </c>
      <c r="D14" s="275"/>
      <c r="E14" s="278"/>
      <c r="F14" s="275"/>
      <c r="G14" s="278"/>
      <c r="H14" s="275"/>
      <c r="I14" s="275"/>
      <c r="J14" s="261"/>
      <c r="K14" s="261"/>
    </row>
    <row r="15" spans="1:12">
      <c r="A15" s="265" t="s">
        <v>450</v>
      </c>
      <c r="B15" s="265" t="s">
        <v>451</v>
      </c>
      <c r="C15" s="265" t="s">
        <v>115</v>
      </c>
      <c r="D15" s="266">
        <v>20</v>
      </c>
      <c r="E15" s="277"/>
      <c r="F15" s="266">
        <f>D15*E15</f>
        <v>0</v>
      </c>
      <c r="G15" s="277"/>
      <c r="H15" s="266">
        <f>D15*G15</f>
        <v>0</v>
      </c>
      <c r="I15" s="266">
        <f>F15+H15</f>
        <v>0</v>
      </c>
      <c r="J15" s="261"/>
      <c r="K15" s="261"/>
    </row>
    <row r="16" spans="1:12">
      <c r="A16" s="265" t="s">
        <v>452</v>
      </c>
      <c r="B16" s="265" t="s">
        <v>453</v>
      </c>
      <c r="C16" s="265" t="s">
        <v>115</v>
      </c>
      <c r="D16" s="266">
        <v>18</v>
      </c>
      <c r="E16" s="277"/>
      <c r="F16" s="266">
        <f>D16*E16</f>
        <v>0</v>
      </c>
      <c r="G16" s="277"/>
      <c r="H16" s="266">
        <f>D16*G16</f>
        <v>0</v>
      </c>
      <c r="I16" s="266">
        <f>F16+H16</f>
        <v>0</v>
      </c>
      <c r="J16" s="261"/>
      <c r="K16" s="261"/>
    </row>
    <row r="17" spans="1:11">
      <c r="A17" s="265" t="s">
        <v>454</v>
      </c>
      <c r="B17" s="265" t="s">
        <v>455</v>
      </c>
      <c r="C17" s="265" t="s">
        <v>115</v>
      </c>
      <c r="D17" s="266">
        <v>30</v>
      </c>
      <c r="E17" s="277"/>
      <c r="F17" s="266">
        <f>D17*E17</f>
        <v>0</v>
      </c>
      <c r="G17" s="277"/>
      <c r="H17" s="266">
        <f>D17*G17</f>
        <v>0</v>
      </c>
      <c r="I17" s="266">
        <f>F17+H17</f>
        <v>0</v>
      </c>
      <c r="J17" s="261"/>
      <c r="K17" s="261"/>
    </row>
    <row r="18" spans="1:11">
      <c r="A18" s="274" t="s">
        <v>279</v>
      </c>
      <c r="B18" s="274" t="s">
        <v>456</v>
      </c>
      <c r="C18" s="274" t="s">
        <v>279</v>
      </c>
      <c r="D18" s="275"/>
      <c r="E18" s="278"/>
      <c r="F18" s="275"/>
      <c r="G18" s="278"/>
      <c r="H18" s="275"/>
      <c r="I18" s="275">
        <f>F18+H18</f>
        <v>0</v>
      </c>
      <c r="J18" s="261"/>
      <c r="K18" s="261"/>
    </row>
    <row r="19" spans="1:11">
      <c r="A19" s="265" t="s">
        <v>457</v>
      </c>
      <c r="B19" s="265" t="s">
        <v>458</v>
      </c>
      <c r="C19" s="265" t="s">
        <v>115</v>
      </c>
      <c r="D19" s="266">
        <v>6</v>
      </c>
      <c r="E19" s="277"/>
      <c r="F19" s="266">
        <f>D19*E19</f>
        <v>0</v>
      </c>
      <c r="G19" s="277"/>
      <c r="H19" s="266">
        <f>D19*G19</f>
        <v>0</v>
      </c>
      <c r="I19" s="266">
        <f>F19+H19</f>
        <v>0</v>
      </c>
      <c r="J19" s="261"/>
      <c r="K19" s="261"/>
    </row>
    <row r="20" spans="1:11">
      <c r="A20" s="274" t="s">
        <v>279</v>
      </c>
      <c r="B20" s="274" t="s">
        <v>459</v>
      </c>
      <c r="C20" s="274" t="s">
        <v>279</v>
      </c>
      <c r="D20" s="275"/>
      <c r="E20" s="278"/>
      <c r="F20" s="275"/>
      <c r="G20" s="278"/>
      <c r="H20" s="275"/>
      <c r="I20" s="275"/>
      <c r="J20" s="261"/>
      <c r="K20" s="261"/>
    </row>
    <row r="21" spans="1:11">
      <c r="A21" s="265" t="s">
        <v>460</v>
      </c>
      <c r="B21" s="265" t="s">
        <v>461</v>
      </c>
      <c r="C21" s="265" t="s">
        <v>115</v>
      </c>
      <c r="D21" s="266">
        <v>18</v>
      </c>
      <c r="E21" s="277"/>
      <c r="F21" s="266">
        <f>D21*E21</f>
        <v>0</v>
      </c>
      <c r="G21" s="277"/>
      <c r="H21" s="266">
        <f>D21*G21</f>
        <v>0</v>
      </c>
      <c r="I21" s="266">
        <f>F21+H21</f>
        <v>0</v>
      </c>
      <c r="J21" s="261"/>
      <c r="K21" s="261"/>
    </row>
    <row r="22" spans="1:11">
      <c r="A22" s="265" t="s">
        <v>462</v>
      </c>
      <c r="B22" s="265" t="s">
        <v>463</v>
      </c>
      <c r="C22" s="265" t="s">
        <v>444</v>
      </c>
      <c r="D22" s="266">
        <v>2</v>
      </c>
      <c r="E22" s="277"/>
      <c r="F22" s="266">
        <f>D22*E22</f>
        <v>0</v>
      </c>
      <c r="G22" s="277"/>
      <c r="H22" s="266">
        <f>D22*G22</f>
        <v>0</v>
      </c>
      <c r="I22" s="266">
        <f>F22+H22</f>
        <v>0</v>
      </c>
      <c r="J22" s="261"/>
      <c r="K22" s="261"/>
    </row>
    <row r="23" spans="1:11">
      <c r="A23" s="274" t="s">
        <v>279</v>
      </c>
      <c r="B23" s="274" t="s">
        <v>464</v>
      </c>
      <c r="C23" s="274" t="s">
        <v>279</v>
      </c>
      <c r="D23" s="275"/>
      <c r="E23" s="278"/>
      <c r="F23" s="275"/>
      <c r="G23" s="278"/>
      <c r="H23" s="275"/>
      <c r="I23" s="275"/>
      <c r="J23" s="261"/>
      <c r="K23" s="261"/>
    </row>
    <row r="24" spans="1:11">
      <c r="A24" s="265" t="s">
        <v>465</v>
      </c>
      <c r="B24" s="265" t="s">
        <v>466</v>
      </c>
      <c r="C24" s="265" t="s">
        <v>444</v>
      </c>
      <c r="D24" s="266">
        <v>30</v>
      </c>
      <c r="E24" s="277"/>
      <c r="F24" s="266">
        <f>D24*E24</f>
        <v>0</v>
      </c>
      <c r="G24" s="277"/>
      <c r="H24" s="266">
        <f>D24*G24</f>
        <v>0</v>
      </c>
      <c r="I24" s="266">
        <f>F24+H24</f>
        <v>0</v>
      </c>
      <c r="J24" s="261"/>
      <c r="K24" s="261"/>
    </row>
    <row r="25" spans="1:11">
      <c r="A25" s="265" t="s">
        <v>467</v>
      </c>
      <c r="B25" s="265" t="s">
        <v>468</v>
      </c>
      <c r="C25" s="265" t="s">
        <v>444</v>
      </c>
      <c r="D25" s="266">
        <v>26</v>
      </c>
      <c r="E25" s="277"/>
      <c r="F25" s="266">
        <f>D25*E25</f>
        <v>0</v>
      </c>
      <c r="G25" s="277"/>
      <c r="H25" s="266">
        <f>D25*G25</f>
        <v>0</v>
      </c>
      <c r="I25" s="266">
        <f>F25+H25</f>
        <v>0</v>
      </c>
      <c r="J25" s="261"/>
      <c r="K25" s="261"/>
    </row>
    <row r="26" spans="1:11">
      <c r="A26" s="265" t="s">
        <v>469</v>
      </c>
      <c r="B26" s="265" t="s">
        <v>470</v>
      </c>
      <c r="C26" s="265" t="s">
        <v>444</v>
      </c>
      <c r="D26" s="266">
        <v>18</v>
      </c>
      <c r="E26" s="277"/>
      <c r="F26" s="266">
        <f>D26*E26</f>
        <v>0</v>
      </c>
      <c r="G26" s="277"/>
      <c r="H26" s="266">
        <f>D26*G26</f>
        <v>0</v>
      </c>
      <c r="I26" s="266">
        <f>F26+H26</f>
        <v>0</v>
      </c>
      <c r="J26" s="261"/>
      <c r="K26" s="261"/>
    </row>
    <row r="27" spans="1:11">
      <c r="A27" s="274" t="s">
        <v>279</v>
      </c>
      <c r="B27" s="274" t="s">
        <v>471</v>
      </c>
      <c r="C27" s="274" t="s">
        <v>279</v>
      </c>
      <c r="D27" s="275"/>
      <c r="E27" s="278"/>
      <c r="F27" s="275"/>
      <c r="G27" s="278"/>
      <c r="H27" s="275"/>
      <c r="I27" s="275"/>
      <c r="J27" s="261"/>
      <c r="K27" s="261"/>
    </row>
    <row r="28" spans="1:11">
      <c r="A28" s="265" t="s">
        <v>472</v>
      </c>
      <c r="B28" s="265" t="s">
        <v>473</v>
      </c>
      <c r="C28" s="265" t="s">
        <v>444</v>
      </c>
      <c r="D28" s="266">
        <v>5</v>
      </c>
      <c r="E28" s="277"/>
      <c r="F28" s="266">
        <f>D28*E28</f>
        <v>0</v>
      </c>
      <c r="G28" s="277"/>
      <c r="H28" s="266">
        <f>D28*G28</f>
        <v>0</v>
      </c>
      <c r="I28" s="266">
        <f>F28+H28</f>
        <v>0</v>
      </c>
      <c r="J28" s="261"/>
      <c r="K28" s="261"/>
    </row>
    <row r="29" spans="1:11">
      <c r="A29" s="265" t="s">
        <v>474</v>
      </c>
      <c r="B29" s="265" t="s">
        <v>475</v>
      </c>
      <c r="C29" s="265" t="s">
        <v>444</v>
      </c>
      <c r="D29" s="266">
        <v>5</v>
      </c>
      <c r="E29" s="277"/>
      <c r="F29" s="266">
        <f>D29*E29</f>
        <v>0</v>
      </c>
      <c r="G29" s="277"/>
      <c r="H29" s="266">
        <f>D29*G29</f>
        <v>0</v>
      </c>
      <c r="I29" s="266">
        <f>F29+H29</f>
        <v>0</v>
      </c>
      <c r="J29" s="261"/>
      <c r="K29" s="261"/>
    </row>
    <row r="30" spans="1:11">
      <c r="A30" s="265" t="s">
        <v>476</v>
      </c>
      <c r="B30" s="265" t="s">
        <v>477</v>
      </c>
      <c r="C30" s="265" t="s">
        <v>444</v>
      </c>
      <c r="D30" s="266">
        <v>9</v>
      </c>
      <c r="E30" s="277"/>
      <c r="F30" s="266">
        <f>D30*E30</f>
        <v>0</v>
      </c>
      <c r="G30" s="277"/>
      <c r="H30" s="266">
        <f>D30*G30</f>
        <v>0</v>
      </c>
      <c r="I30" s="266">
        <f>F30+H30</f>
        <v>0</v>
      </c>
      <c r="J30" s="261"/>
      <c r="K30" s="261"/>
    </row>
    <row r="31" spans="1:11">
      <c r="A31" s="265" t="s">
        <v>478</v>
      </c>
      <c r="B31" s="265" t="s">
        <v>479</v>
      </c>
      <c r="C31" s="265" t="s">
        <v>444</v>
      </c>
      <c r="D31" s="266">
        <v>3</v>
      </c>
      <c r="E31" s="277"/>
      <c r="F31" s="266">
        <f>D31*E31</f>
        <v>0</v>
      </c>
      <c r="G31" s="277"/>
      <c r="H31" s="266">
        <f>D31*G31</f>
        <v>0</v>
      </c>
      <c r="I31" s="266">
        <f>F31+H31</f>
        <v>0</v>
      </c>
      <c r="J31" s="261"/>
      <c r="K31" s="261"/>
    </row>
    <row r="32" spans="1:11">
      <c r="A32" s="265" t="s">
        <v>480</v>
      </c>
      <c r="B32" s="265" t="s">
        <v>481</v>
      </c>
      <c r="C32" s="265" t="s">
        <v>444</v>
      </c>
      <c r="D32" s="266">
        <v>1</v>
      </c>
      <c r="E32" s="277"/>
      <c r="F32" s="266">
        <f>D32*E32</f>
        <v>0</v>
      </c>
      <c r="G32" s="277"/>
      <c r="H32" s="266">
        <f>D32*G32</f>
        <v>0</v>
      </c>
      <c r="I32" s="266">
        <f>F32+H32</f>
        <v>0</v>
      </c>
      <c r="J32" s="261"/>
      <c r="K32" s="261"/>
    </row>
    <row r="33" spans="1:11">
      <c r="A33" s="274" t="s">
        <v>279</v>
      </c>
      <c r="B33" s="274" t="s">
        <v>482</v>
      </c>
      <c r="C33" s="274" t="s">
        <v>279</v>
      </c>
      <c r="D33" s="275"/>
      <c r="E33" s="278"/>
      <c r="F33" s="275"/>
      <c r="G33" s="278"/>
      <c r="H33" s="275"/>
      <c r="I33" s="275"/>
      <c r="J33" s="261"/>
      <c r="K33" s="261"/>
    </row>
    <row r="34" spans="1:11">
      <c r="A34" s="265" t="s">
        <v>483</v>
      </c>
      <c r="B34" s="265" t="s">
        <v>484</v>
      </c>
      <c r="C34" s="265" t="s">
        <v>444</v>
      </c>
      <c r="D34" s="266">
        <v>1</v>
      </c>
      <c r="E34" s="277"/>
      <c r="F34" s="266">
        <f>D34*E34</f>
        <v>0</v>
      </c>
      <c r="G34" s="277"/>
      <c r="H34" s="266">
        <f>D34*G34</f>
        <v>0</v>
      </c>
      <c r="I34" s="266">
        <f>F34+H34</f>
        <v>0</v>
      </c>
      <c r="J34" s="261"/>
      <c r="K34" s="261"/>
    </row>
    <row r="35" spans="1:11">
      <c r="A35" s="265" t="s">
        <v>485</v>
      </c>
      <c r="B35" s="265" t="s">
        <v>486</v>
      </c>
      <c r="C35" s="265" t="s">
        <v>444</v>
      </c>
      <c r="D35" s="266">
        <v>1</v>
      </c>
      <c r="E35" s="277"/>
      <c r="F35" s="266">
        <f>D35*E35</f>
        <v>0</v>
      </c>
      <c r="G35" s="277"/>
      <c r="H35" s="266">
        <f>D35*G35</f>
        <v>0</v>
      </c>
      <c r="I35" s="266">
        <f>F35+H35</f>
        <v>0</v>
      </c>
      <c r="J35" s="261"/>
      <c r="K35" s="261"/>
    </row>
    <row r="36" spans="1:11">
      <c r="A36" s="265" t="s">
        <v>487</v>
      </c>
      <c r="B36" s="265" t="s">
        <v>488</v>
      </c>
      <c r="C36" s="265" t="s">
        <v>444</v>
      </c>
      <c r="D36" s="266">
        <v>1</v>
      </c>
      <c r="E36" s="277"/>
      <c r="F36" s="266">
        <f>D36*E36</f>
        <v>0</v>
      </c>
      <c r="G36" s="277"/>
      <c r="H36" s="266">
        <f>D36*G36</f>
        <v>0</v>
      </c>
      <c r="I36" s="266">
        <f>F36+H36</f>
        <v>0</v>
      </c>
      <c r="J36" s="261"/>
      <c r="K36" s="261"/>
    </row>
    <row r="37" spans="1:11">
      <c r="A37" s="265" t="s">
        <v>489</v>
      </c>
      <c r="B37" s="265" t="s">
        <v>490</v>
      </c>
      <c r="C37" s="265" t="s">
        <v>97</v>
      </c>
      <c r="D37" s="266">
        <v>5</v>
      </c>
      <c r="E37" s="277"/>
      <c r="F37" s="266">
        <f>D37*E37</f>
        <v>0</v>
      </c>
      <c r="G37" s="277"/>
      <c r="H37" s="266">
        <f>D37*G37</f>
        <v>0</v>
      </c>
      <c r="I37" s="266">
        <f>F37+H37</f>
        <v>0</v>
      </c>
      <c r="J37" s="261"/>
      <c r="K37" s="261"/>
    </row>
    <row r="38" spans="1:11">
      <c r="A38" s="274" t="s">
        <v>279</v>
      </c>
      <c r="B38" s="274" t="s">
        <v>491</v>
      </c>
      <c r="C38" s="274" t="s">
        <v>279</v>
      </c>
      <c r="D38" s="275"/>
      <c r="E38" s="278"/>
      <c r="F38" s="275"/>
      <c r="G38" s="278"/>
      <c r="H38" s="275"/>
      <c r="I38" s="275"/>
      <c r="J38" s="261"/>
      <c r="K38" s="261"/>
    </row>
    <row r="39" spans="1:11">
      <c r="A39" s="265" t="s">
        <v>492</v>
      </c>
      <c r="B39" s="265" t="s">
        <v>493</v>
      </c>
      <c r="C39" s="265" t="s">
        <v>444</v>
      </c>
      <c r="D39" s="266">
        <v>8</v>
      </c>
      <c r="E39" s="277"/>
      <c r="F39" s="266">
        <f>D39*E39</f>
        <v>0</v>
      </c>
      <c r="G39" s="277"/>
      <c r="H39" s="266">
        <f>D39*G39</f>
        <v>0</v>
      </c>
      <c r="I39" s="266">
        <f>F39+H39</f>
        <v>0</v>
      </c>
      <c r="J39" s="261"/>
      <c r="K39" s="261"/>
    </row>
    <row r="40" spans="1:11">
      <c r="A40" s="274" t="s">
        <v>279</v>
      </c>
      <c r="B40" s="274" t="s">
        <v>494</v>
      </c>
      <c r="C40" s="274" t="s">
        <v>279</v>
      </c>
      <c r="D40" s="275"/>
      <c r="E40" s="278"/>
      <c r="F40" s="275"/>
      <c r="G40" s="278"/>
      <c r="H40" s="275"/>
      <c r="I40" s="275"/>
      <c r="J40" s="261"/>
      <c r="K40" s="261"/>
    </row>
    <row r="41" spans="1:11">
      <c r="A41" s="265" t="s">
        <v>495</v>
      </c>
      <c r="B41" s="265" t="s">
        <v>496</v>
      </c>
      <c r="C41" s="265" t="s">
        <v>444</v>
      </c>
      <c r="D41" s="266">
        <v>1</v>
      </c>
      <c r="E41" s="277"/>
      <c r="F41" s="266">
        <f>D41*E41</f>
        <v>0</v>
      </c>
      <c r="G41" s="277"/>
      <c r="H41" s="266">
        <f>D41*G41</f>
        <v>0</v>
      </c>
      <c r="I41" s="266">
        <f>F41+H41</f>
        <v>0</v>
      </c>
      <c r="J41" s="261"/>
      <c r="K41" s="261"/>
    </row>
    <row r="42" spans="1:11">
      <c r="A42" s="274" t="s">
        <v>279</v>
      </c>
      <c r="B42" s="274" t="s">
        <v>497</v>
      </c>
      <c r="C42" s="274" t="s">
        <v>279</v>
      </c>
      <c r="D42" s="275"/>
      <c r="E42" s="278"/>
      <c r="F42" s="275"/>
      <c r="G42" s="278"/>
      <c r="H42" s="275"/>
      <c r="I42" s="275"/>
      <c r="J42" s="261"/>
      <c r="K42" s="261"/>
    </row>
    <row r="43" spans="1:11">
      <c r="A43" s="265" t="s">
        <v>498</v>
      </c>
      <c r="B43" s="265" t="s">
        <v>499</v>
      </c>
      <c r="C43" s="265" t="s">
        <v>444</v>
      </c>
      <c r="D43" s="266">
        <v>1</v>
      </c>
      <c r="E43" s="277"/>
      <c r="F43" s="266">
        <f>D43*E43</f>
        <v>0</v>
      </c>
      <c r="G43" s="277"/>
      <c r="H43" s="266">
        <f>D43*G43</f>
        <v>0</v>
      </c>
      <c r="I43" s="266">
        <f>F43+H43</f>
        <v>0</v>
      </c>
      <c r="J43" s="261"/>
      <c r="K43" s="261"/>
    </row>
    <row r="44" spans="1:11">
      <c r="A44" s="274" t="s">
        <v>279</v>
      </c>
      <c r="B44" s="274" t="s">
        <v>500</v>
      </c>
      <c r="C44" s="274" t="s">
        <v>279</v>
      </c>
      <c r="D44" s="275"/>
      <c r="E44" s="278"/>
      <c r="F44" s="275"/>
      <c r="G44" s="278"/>
      <c r="H44" s="275"/>
      <c r="I44" s="275"/>
      <c r="J44" s="261"/>
      <c r="K44" s="261"/>
    </row>
    <row r="45" spans="1:11">
      <c r="A45" s="265" t="s">
        <v>501</v>
      </c>
      <c r="B45" s="265" t="s">
        <v>502</v>
      </c>
      <c r="C45" s="265" t="s">
        <v>444</v>
      </c>
      <c r="D45" s="266">
        <v>1</v>
      </c>
      <c r="E45" s="277"/>
      <c r="F45" s="266">
        <f>D45*E45</f>
        <v>0</v>
      </c>
      <c r="G45" s="277"/>
      <c r="H45" s="266">
        <f>D45*G45</f>
        <v>0</v>
      </c>
      <c r="I45" s="266">
        <f>F45+H45</f>
        <v>0</v>
      </c>
      <c r="J45" s="261"/>
      <c r="K45" s="261"/>
    </row>
    <row r="46" spans="1:11">
      <c r="A46" s="274" t="s">
        <v>279</v>
      </c>
      <c r="B46" s="274" t="s">
        <v>503</v>
      </c>
      <c r="C46" s="274" t="s">
        <v>279</v>
      </c>
      <c r="D46" s="275"/>
      <c r="E46" s="278"/>
      <c r="F46" s="275"/>
      <c r="G46" s="278"/>
      <c r="H46" s="275"/>
      <c r="I46" s="275"/>
      <c r="J46" s="261"/>
      <c r="K46" s="261"/>
    </row>
    <row r="47" spans="1:11">
      <c r="A47" s="265" t="s">
        <v>504</v>
      </c>
      <c r="B47" s="265" t="s">
        <v>505</v>
      </c>
      <c r="C47" s="265" t="s">
        <v>115</v>
      </c>
      <c r="D47" s="266">
        <v>44</v>
      </c>
      <c r="E47" s="277"/>
      <c r="F47" s="266">
        <f t="shared" ref="F47:F55" si="0">D47*E47</f>
        <v>0</v>
      </c>
      <c r="G47" s="277"/>
      <c r="H47" s="266">
        <f t="shared" ref="H47:H55" si="1">D47*G47</f>
        <v>0</v>
      </c>
      <c r="I47" s="266">
        <f t="shared" ref="I47:I55" si="2">F47+H47</f>
        <v>0</v>
      </c>
      <c r="J47" s="261"/>
      <c r="K47" s="261"/>
    </row>
    <row r="48" spans="1:11">
      <c r="A48" s="265" t="s">
        <v>506</v>
      </c>
      <c r="B48" s="265" t="s">
        <v>507</v>
      </c>
      <c r="C48" s="265" t="s">
        <v>115</v>
      </c>
      <c r="D48" s="266">
        <v>140</v>
      </c>
      <c r="E48" s="277"/>
      <c r="F48" s="266">
        <f t="shared" si="0"/>
        <v>0</v>
      </c>
      <c r="G48" s="277"/>
      <c r="H48" s="266">
        <f t="shared" si="1"/>
        <v>0</v>
      </c>
      <c r="I48" s="266">
        <f t="shared" si="2"/>
        <v>0</v>
      </c>
      <c r="J48" s="261"/>
      <c r="K48" s="261"/>
    </row>
    <row r="49" spans="1:11">
      <c r="A49" s="265" t="s">
        <v>508</v>
      </c>
      <c r="B49" s="265" t="s">
        <v>509</v>
      </c>
      <c r="C49" s="265" t="s">
        <v>115</v>
      </c>
      <c r="D49" s="266">
        <v>10</v>
      </c>
      <c r="E49" s="277"/>
      <c r="F49" s="266">
        <f t="shared" si="0"/>
        <v>0</v>
      </c>
      <c r="G49" s="277"/>
      <c r="H49" s="266">
        <f t="shared" si="1"/>
        <v>0</v>
      </c>
      <c r="I49" s="266">
        <f t="shared" si="2"/>
        <v>0</v>
      </c>
      <c r="J49" s="261"/>
      <c r="K49" s="261"/>
    </row>
    <row r="50" spans="1:11">
      <c r="A50" s="265" t="s">
        <v>510</v>
      </c>
      <c r="B50" s="265" t="s">
        <v>511</v>
      </c>
      <c r="C50" s="265" t="s">
        <v>115</v>
      </c>
      <c r="D50" s="266">
        <v>30</v>
      </c>
      <c r="E50" s="277"/>
      <c r="F50" s="266">
        <f t="shared" si="0"/>
        <v>0</v>
      </c>
      <c r="G50" s="277"/>
      <c r="H50" s="266">
        <f t="shared" si="1"/>
        <v>0</v>
      </c>
      <c r="I50" s="266">
        <f t="shared" si="2"/>
        <v>0</v>
      </c>
      <c r="J50" s="261"/>
      <c r="K50" s="261"/>
    </row>
    <row r="51" spans="1:11">
      <c r="A51" s="265" t="s">
        <v>512</v>
      </c>
      <c r="B51" s="265" t="s">
        <v>513</v>
      </c>
      <c r="C51" s="265" t="s">
        <v>115</v>
      </c>
      <c r="D51" s="266">
        <v>190</v>
      </c>
      <c r="E51" s="277"/>
      <c r="F51" s="266">
        <f t="shared" si="0"/>
        <v>0</v>
      </c>
      <c r="G51" s="277"/>
      <c r="H51" s="266">
        <f t="shared" si="1"/>
        <v>0</v>
      </c>
      <c r="I51" s="266">
        <f t="shared" si="2"/>
        <v>0</v>
      </c>
      <c r="J51" s="261"/>
      <c r="K51" s="261"/>
    </row>
    <row r="52" spans="1:11">
      <c r="A52" s="265" t="s">
        <v>514</v>
      </c>
      <c r="B52" s="265" t="s">
        <v>515</v>
      </c>
      <c r="C52" s="265" t="s">
        <v>115</v>
      </c>
      <c r="D52" s="266">
        <v>52</v>
      </c>
      <c r="E52" s="277"/>
      <c r="F52" s="266">
        <f t="shared" si="0"/>
        <v>0</v>
      </c>
      <c r="G52" s="277"/>
      <c r="H52" s="266">
        <f t="shared" si="1"/>
        <v>0</v>
      </c>
      <c r="I52" s="266">
        <f t="shared" si="2"/>
        <v>0</v>
      </c>
      <c r="J52" s="261"/>
      <c r="K52" s="261"/>
    </row>
    <row r="53" spans="1:11">
      <c r="A53" s="265" t="s">
        <v>516</v>
      </c>
      <c r="B53" s="265" t="s">
        <v>517</v>
      </c>
      <c r="C53" s="265" t="s">
        <v>115</v>
      </c>
      <c r="D53" s="266">
        <v>10</v>
      </c>
      <c r="E53" s="277"/>
      <c r="F53" s="266">
        <f t="shared" si="0"/>
        <v>0</v>
      </c>
      <c r="G53" s="277"/>
      <c r="H53" s="266">
        <f t="shared" si="1"/>
        <v>0</v>
      </c>
      <c r="I53" s="266">
        <f t="shared" si="2"/>
        <v>0</v>
      </c>
      <c r="J53" s="261"/>
      <c r="K53" s="261"/>
    </row>
    <row r="54" spans="1:11">
      <c r="A54" s="265" t="s">
        <v>518</v>
      </c>
      <c r="B54" s="265" t="s">
        <v>519</v>
      </c>
      <c r="C54" s="265" t="s">
        <v>115</v>
      </c>
      <c r="D54" s="266">
        <v>10</v>
      </c>
      <c r="E54" s="277"/>
      <c r="F54" s="266">
        <f t="shared" si="0"/>
        <v>0</v>
      </c>
      <c r="G54" s="277"/>
      <c r="H54" s="266">
        <f t="shared" si="1"/>
        <v>0</v>
      </c>
      <c r="I54" s="266">
        <f t="shared" si="2"/>
        <v>0</v>
      </c>
      <c r="J54" s="261"/>
      <c r="K54" s="261"/>
    </row>
    <row r="55" spans="1:11">
      <c r="A55" s="265" t="s">
        <v>520</v>
      </c>
      <c r="B55" s="265" t="s">
        <v>521</v>
      </c>
      <c r="C55" s="265" t="s">
        <v>115</v>
      </c>
      <c r="D55" s="266">
        <v>40</v>
      </c>
      <c r="E55" s="277"/>
      <c r="F55" s="266">
        <f t="shared" si="0"/>
        <v>0</v>
      </c>
      <c r="G55" s="277"/>
      <c r="H55" s="266">
        <f t="shared" si="1"/>
        <v>0</v>
      </c>
      <c r="I55" s="266">
        <f t="shared" si="2"/>
        <v>0</v>
      </c>
      <c r="J55" s="261"/>
      <c r="K55" s="261"/>
    </row>
    <row r="56" spans="1:11">
      <c r="A56" s="274" t="s">
        <v>279</v>
      </c>
      <c r="B56" s="274" t="s">
        <v>522</v>
      </c>
      <c r="C56" s="274" t="s">
        <v>279</v>
      </c>
      <c r="D56" s="275"/>
      <c r="E56" s="278"/>
      <c r="F56" s="275"/>
      <c r="G56" s="278"/>
      <c r="H56" s="275"/>
      <c r="I56" s="275"/>
      <c r="J56" s="261"/>
      <c r="K56" s="261"/>
    </row>
    <row r="57" spans="1:11">
      <c r="A57" s="265" t="s">
        <v>523</v>
      </c>
      <c r="B57" s="265" t="s">
        <v>524</v>
      </c>
      <c r="C57" s="265" t="s">
        <v>115</v>
      </c>
      <c r="D57" s="266">
        <v>70</v>
      </c>
      <c r="E57" s="277"/>
      <c r="F57" s="266">
        <f>D57*E57</f>
        <v>0</v>
      </c>
      <c r="G57" s="277"/>
      <c r="H57" s="266">
        <f>D57*G57</f>
        <v>0</v>
      </c>
      <c r="I57" s="266">
        <f>F57+H57</f>
        <v>0</v>
      </c>
      <c r="J57" s="261"/>
      <c r="K57" s="261"/>
    </row>
    <row r="58" spans="1:11">
      <c r="A58" s="274" t="s">
        <v>279</v>
      </c>
      <c r="B58" s="274" t="s">
        <v>525</v>
      </c>
      <c r="C58" s="274" t="s">
        <v>279</v>
      </c>
      <c r="D58" s="275"/>
      <c r="E58" s="278"/>
      <c r="F58" s="275"/>
      <c r="G58" s="278"/>
      <c r="H58" s="275"/>
      <c r="I58" s="275"/>
      <c r="J58" s="261"/>
      <c r="K58" s="261"/>
    </row>
    <row r="59" spans="1:11">
      <c r="A59" s="265" t="s">
        <v>526</v>
      </c>
      <c r="B59" s="265" t="s">
        <v>527</v>
      </c>
      <c r="C59" s="265" t="s">
        <v>444</v>
      </c>
      <c r="D59" s="266">
        <v>38</v>
      </c>
      <c r="E59" s="277"/>
      <c r="F59" s="266">
        <f>D59*E59</f>
        <v>0</v>
      </c>
      <c r="G59" s="277"/>
      <c r="H59" s="266">
        <f>D59*G59</f>
        <v>0</v>
      </c>
      <c r="I59" s="266">
        <f>F59+H59</f>
        <v>0</v>
      </c>
      <c r="J59" s="261"/>
      <c r="K59" s="261"/>
    </row>
    <row r="60" spans="1:11">
      <c r="A60" s="274" t="s">
        <v>279</v>
      </c>
      <c r="B60" s="274" t="s">
        <v>528</v>
      </c>
      <c r="C60" s="274" t="s">
        <v>279</v>
      </c>
      <c r="D60" s="275"/>
      <c r="E60" s="278"/>
      <c r="F60" s="275"/>
      <c r="G60" s="278"/>
      <c r="H60" s="275"/>
      <c r="I60" s="275"/>
      <c r="J60" s="261"/>
      <c r="K60" s="261"/>
    </row>
    <row r="61" spans="1:11">
      <c r="A61" s="265" t="s">
        <v>529</v>
      </c>
      <c r="B61" s="265" t="s">
        <v>530</v>
      </c>
      <c r="C61" s="265" t="s">
        <v>444</v>
      </c>
      <c r="D61" s="266">
        <v>4</v>
      </c>
      <c r="E61" s="277"/>
      <c r="F61" s="266">
        <f>D61*E61</f>
        <v>0</v>
      </c>
      <c r="G61" s="277"/>
      <c r="H61" s="266">
        <f>D61*G61</f>
        <v>0</v>
      </c>
      <c r="I61" s="266">
        <f>F61+H61</f>
        <v>0</v>
      </c>
      <c r="J61" s="261"/>
      <c r="K61" s="261"/>
    </row>
    <row r="62" spans="1:11">
      <c r="A62" s="274" t="s">
        <v>279</v>
      </c>
      <c r="B62" s="274" t="s">
        <v>531</v>
      </c>
      <c r="C62" s="274" t="s">
        <v>279</v>
      </c>
      <c r="D62" s="275"/>
      <c r="E62" s="278"/>
      <c r="F62" s="275"/>
      <c r="G62" s="278"/>
      <c r="H62" s="275"/>
      <c r="I62" s="275"/>
      <c r="J62" s="261"/>
      <c r="K62" s="261"/>
    </row>
    <row r="63" spans="1:11">
      <c r="A63" s="265" t="s">
        <v>532</v>
      </c>
      <c r="B63" s="265" t="s">
        <v>533</v>
      </c>
      <c r="C63" s="265" t="s">
        <v>444</v>
      </c>
      <c r="D63" s="266">
        <v>1</v>
      </c>
      <c r="E63" s="277"/>
      <c r="F63" s="266">
        <f>D63*E63</f>
        <v>0</v>
      </c>
      <c r="G63" s="277"/>
      <c r="H63" s="266">
        <f>D63*G63</f>
        <v>0</v>
      </c>
      <c r="I63" s="266">
        <f>F63+H63</f>
        <v>0</v>
      </c>
      <c r="J63" s="261"/>
      <c r="K63" s="261"/>
    </row>
    <row r="64" spans="1:11">
      <c r="A64" s="265" t="s">
        <v>534</v>
      </c>
      <c r="B64" s="265" t="s">
        <v>535</v>
      </c>
      <c r="C64" s="265" t="s">
        <v>444</v>
      </c>
      <c r="D64" s="266">
        <v>4</v>
      </c>
      <c r="E64" s="277"/>
      <c r="F64" s="266">
        <f>D64*E64</f>
        <v>0</v>
      </c>
      <c r="G64" s="277"/>
      <c r="H64" s="266">
        <f>D64*G64</f>
        <v>0</v>
      </c>
      <c r="I64" s="266">
        <f>F64+H64</f>
        <v>0</v>
      </c>
      <c r="J64" s="261"/>
      <c r="K64" s="261"/>
    </row>
    <row r="65" spans="1:11">
      <c r="A65" s="274" t="s">
        <v>279</v>
      </c>
      <c r="B65" s="274" t="s">
        <v>536</v>
      </c>
      <c r="C65" s="274" t="s">
        <v>279</v>
      </c>
      <c r="D65" s="275"/>
      <c r="E65" s="278"/>
      <c r="F65" s="275"/>
      <c r="G65" s="278"/>
      <c r="H65" s="275"/>
      <c r="I65" s="275"/>
      <c r="J65" s="261"/>
      <c r="K65" s="261"/>
    </row>
    <row r="66" spans="1:11">
      <c r="A66" s="265" t="s">
        <v>537</v>
      </c>
      <c r="B66" s="265" t="s">
        <v>538</v>
      </c>
      <c r="C66" s="265" t="s">
        <v>115</v>
      </c>
      <c r="D66" s="266">
        <v>50</v>
      </c>
      <c r="E66" s="277"/>
      <c r="F66" s="266">
        <f t="shared" ref="F66:F73" si="3">D66*E66</f>
        <v>0</v>
      </c>
      <c r="G66" s="277"/>
      <c r="H66" s="266">
        <f t="shared" ref="H66:H73" si="4">D66*G66</f>
        <v>0</v>
      </c>
      <c r="I66" s="266">
        <f t="shared" ref="I66:I73" si="5">F66+H66</f>
        <v>0</v>
      </c>
      <c r="J66" s="261"/>
      <c r="K66" s="261"/>
    </row>
    <row r="67" spans="1:11">
      <c r="A67" s="265" t="s">
        <v>539</v>
      </c>
      <c r="B67" s="265" t="s">
        <v>540</v>
      </c>
      <c r="C67" s="265" t="s">
        <v>115</v>
      </c>
      <c r="D67" s="266">
        <v>44</v>
      </c>
      <c r="E67" s="277"/>
      <c r="F67" s="266">
        <f t="shared" si="3"/>
        <v>0</v>
      </c>
      <c r="G67" s="277"/>
      <c r="H67" s="266">
        <f t="shared" si="4"/>
        <v>0</v>
      </c>
      <c r="I67" s="266">
        <f t="shared" si="5"/>
        <v>0</v>
      </c>
      <c r="J67" s="261"/>
      <c r="K67" s="261"/>
    </row>
    <row r="68" spans="1:11">
      <c r="A68" s="265" t="s">
        <v>541</v>
      </c>
      <c r="B68" s="265" t="s">
        <v>542</v>
      </c>
      <c r="C68" s="265" t="s">
        <v>115</v>
      </c>
      <c r="D68" s="266">
        <v>20</v>
      </c>
      <c r="E68" s="277"/>
      <c r="F68" s="266">
        <f t="shared" si="3"/>
        <v>0</v>
      </c>
      <c r="G68" s="277"/>
      <c r="H68" s="266">
        <f t="shared" si="4"/>
        <v>0</v>
      </c>
      <c r="I68" s="266">
        <f t="shared" si="5"/>
        <v>0</v>
      </c>
      <c r="J68" s="261"/>
      <c r="K68" s="261"/>
    </row>
    <row r="69" spans="1:11">
      <c r="A69" s="265" t="s">
        <v>543</v>
      </c>
      <c r="B69" s="265" t="s">
        <v>544</v>
      </c>
      <c r="C69" s="265" t="s">
        <v>444</v>
      </c>
      <c r="D69" s="266">
        <v>16</v>
      </c>
      <c r="E69" s="277"/>
      <c r="F69" s="266">
        <f t="shared" si="3"/>
        <v>0</v>
      </c>
      <c r="G69" s="277"/>
      <c r="H69" s="266">
        <f t="shared" si="4"/>
        <v>0</v>
      </c>
      <c r="I69" s="266">
        <f t="shared" si="5"/>
        <v>0</v>
      </c>
      <c r="J69" s="261"/>
      <c r="K69" s="261"/>
    </row>
    <row r="70" spans="1:11">
      <c r="A70" s="265" t="s">
        <v>545</v>
      </c>
      <c r="B70" s="265" t="s">
        <v>546</v>
      </c>
      <c r="C70" s="265" t="s">
        <v>444</v>
      </c>
      <c r="D70" s="266">
        <v>12</v>
      </c>
      <c r="E70" s="277"/>
      <c r="F70" s="266">
        <f t="shared" si="3"/>
        <v>0</v>
      </c>
      <c r="G70" s="277"/>
      <c r="H70" s="266">
        <f t="shared" si="4"/>
        <v>0</v>
      </c>
      <c r="I70" s="266">
        <f t="shared" si="5"/>
        <v>0</v>
      </c>
      <c r="J70" s="261"/>
      <c r="K70" s="261"/>
    </row>
    <row r="71" spans="1:11">
      <c r="A71" s="265" t="s">
        <v>547</v>
      </c>
      <c r="B71" s="265" t="s">
        <v>548</v>
      </c>
      <c r="C71" s="265" t="s">
        <v>444</v>
      </c>
      <c r="D71" s="266">
        <v>8</v>
      </c>
      <c r="E71" s="277"/>
      <c r="F71" s="266">
        <f t="shared" si="3"/>
        <v>0</v>
      </c>
      <c r="G71" s="277"/>
      <c r="H71" s="266">
        <f t="shared" si="4"/>
        <v>0</v>
      </c>
      <c r="I71" s="266">
        <f t="shared" si="5"/>
        <v>0</v>
      </c>
      <c r="J71" s="261"/>
      <c r="K71" s="261"/>
    </row>
    <row r="72" spans="1:11">
      <c r="A72" s="265" t="s">
        <v>549</v>
      </c>
      <c r="B72" s="265" t="s">
        <v>550</v>
      </c>
      <c r="C72" s="265" t="s">
        <v>444</v>
      </c>
      <c r="D72" s="266">
        <v>3</v>
      </c>
      <c r="E72" s="277"/>
      <c r="F72" s="266">
        <f t="shared" si="3"/>
        <v>0</v>
      </c>
      <c r="G72" s="277"/>
      <c r="H72" s="266">
        <f t="shared" si="4"/>
        <v>0</v>
      </c>
      <c r="I72" s="266">
        <f t="shared" si="5"/>
        <v>0</v>
      </c>
      <c r="J72" s="261"/>
      <c r="K72" s="261"/>
    </row>
    <row r="73" spans="1:11">
      <c r="A73" s="265" t="s">
        <v>551</v>
      </c>
      <c r="B73" s="265" t="s">
        <v>552</v>
      </c>
      <c r="C73" s="265" t="s">
        <v>444</v>
      </c>
      <c r="D73" s="266">
        <v>1</v>
      </c>
      <c r="E73" s="277"/>
      <c r="F73" s="266">
        <f t="shared" si="3"/>
        <v>0</v>
      </c>
      <c r="G73" s="277"/>
      <c r="H73" s="266">
        <f t="shared" si="4"/>
        <v>0</v>
      </c>
      <c r="I73" s="266">
        <f t="shared" si="5"/>
        <v>0</v>
      </c>
      <c r="J73" s="261"/>
      <c r="K73" s="261"/>
    </row>
    <row r="74" spans="1:11">
      <c r="A74" s="274" t="s">
        <v>279</v>
      </c>
      <c r="B74" s="274" t="s">
        <v>553</v>
      </c>
      <c r="C74" s="274" t="s">
        <v>279</v>
      </c>
      <c r="D74" s="275"/>
      <c r="E74" s="278"/>
      <c r="F74" s="275"/>
      <c r="G74" s="278"/>
      <c r="H74" s="275"/>
      <c r="I74" s="275"/>
      <c r="J74" s="261"/>
      <c r="K74" s="261"/>
    </row>
    <row r="75" spans="1:11">
      <c r="A75" s="265" t="s">
        <v>554</v>
      </c>
      <c r="B75" s="265" t="s">
        <v>555</v>
      </c>
      <c r="C75" s="265" t="s">
        <v>444</v>
      </c>
      <c r="D75" s="266">
        <v>4</v>
      </c>
      <c r="E75" s="277"/>
      <c r="F75" s="266">
        <f>D75*E75</f>
        <v>0</v>
      </c>
      <c r="G75" s="277"/>
      <c r="H75" s="266">
        <f>D75*G75</f>
        <v>0</v>
      </c>
      <c r="I75" s="266">
        <f>F75+H75</f>
        <v>0</v>
      </c>
      <c r="J75" s="261"/>
      <c r="K75" s="261"/>
    </row>
    <row r="76" spans="1:11">
      <c r="A76" s="265" t="s">
        <v>556</v>
      </c>
      <c r="B76" s="265" t="s">
        <v>557</v>
      </c>
      <c r="C76" s="265" t="s">
        <v>444</v>
      </c>
      <c r="D76" s="266">
        <v>7</v>
      </c>
      <c r="E76" s="277"/>
      <c r="F76" s="266">
        <f>D76*E76</f>
        <v>0</v>
      </c>
      <c r="G76" s="277"/>
      <c r="H76" s="266">
        <f>D76*G76</f>
        <v>0</v>
      </c>
      <c r="I76" s="266">
        <f>F76+H76</f>
        <v>0</v>
      </c>
      <c r="J76" s="261"/>
      <c r="K76" s="261"/>
    </row>
    <row r="77" spans="1:11">
      <c r="A77" s="265" t="s">
        <v>558</v>
      </c>
      <c r="B77" s="265" t="s">
        <v>559</v>
      </c>
      <c r="C77" s="265" t="s">
        <v>97</v>
      </c>
      <c r="D77" s="266">
        <v>3</v>
      </c>
      <c r="E77" s="277"/>
      <c r="F77" s="266">
        <f>D77*E77</f>
        <v>0</v>
      </c>
      <c r="G77" s="277"/>
      <c r="H77" s="266">
        <f>D77*G77</f>
        <v>0</v>
      </c>
      <c r="I77" s="266">
        <f>F77+H77</f>
        <v>0</v>
      </c>
      <c r="J77" s="261"/>
      <c r="K77" s="261"/>
    </row>
    <row r="78" spans="1:11">
      <c r="A78" s="274" t="s">
        <v>279</v>
      </c>
      <c r="B78" s="274" t="s">
        <v>560</v>
      </c>
      <c r="C78" s="274" t="s">
        <v>279</v>
      </c>
      <c r="D78" s="275"/>
      <c r="E78" s="278"/>
      <c r="F78" s="275"/>
      <c r="G78" s="278"/>
      <c r="H78" s="275"/>
      <c r="I78" s="275"/>
      <c r="J78" s="261"/>
      <c r="K78" s="261"/>
    </row>
    <row r="79" spans="1:11">
      <c r="A79" s="265" t="s">
        <v>561</v>
      </c>
      <c r="B79" s="265" t="s">
        <v>562</v>
      </c>
      <c r="C79" s="265" t="s">
        <v>444</v>
      </c>
      <c r="D79" s="266">
        <v>4</v>
      </c>
      <c r="E79" s="277"/>
      <c r="F79" s="266">
        <f>D79*E79</f>
        <v>0</v>
      </c>
      <c r="G79" s="277"/>
      <c r="H79" s="266">
        <f>D79*G79</f>
        <v>0</v>
      </c>
      <c r="I79" s="266">
        <f>F79+H79</f>
        <v>0</v>
      </c>
      <c r="J79" s="261"/>
      <c r="K79" s="261"/>
    </row>
    <row r="80" spans="1:11">
      <c r="A80" s="265" t="s">
        <v>563</v>
      </c>
      <c r="B80" s="265" t="s">
        <v>564</v>
      </c>
      <c r="C80" s="265" t="s">
        <v>97</v>
      </c>
      <c r="D80" s="266">
        <v>2</v>
      </c>
      <c r="E80" s="277"/>
      <c r="F80" s="266">
        <f>D80*E80</f>
        <v>0</v>
      </c>
      <c r="G80" s="277"/>
      <c r="H80" s="266">
        <f>D80*G80</f>
        <v>0</v>
      </c>
      <c r="I80" s="266">
        <f>F80+H80</f>
        <v>0</v>
      </c>
      <c r="J80" s="261"/>
      <c r="K80" s="261"/>
    </row>
    <row r="81" spans="1:11">
      <c r="A81" s="265" t="s">
        <v>565</v>
      </c>
      <c r="B81" s="265" t="s">
        <v>566</v>
      </c>
      <c r="C81" s="265" t="s">
        <v>444</v>
      </c>
      <c r="D81" s="266">
        <v>5</v>
      </c>
      <c r="E81" s="277"/>
      <c r="F81" s="266">
        <f>D81*E81</f>
        <v>0</v>
      </c>
      <c r="G81" s="277"/>
      <c r="H81" s="266">
        <f>D81*G81</f>
        <v>0</v>
      </c>
      <c r="I81" s="266">
        <f>F81+H81</f>
        <v>0</v>
      </c>
      <c r="J81" s="261"/>
      <c r="K81" s="261"/>
    </row>
    <row r="82" spans="1:11">
      <c r="A82" s="265" t="s">
        <v>567</v>
      </c>
      <c r="B82" s="265" t="s">
        <v>568</v>
      </c>
      <c r="C82" s="265" t="s">
        <v>444</v>
      </c>
      <c r="D82" s="266">
        <v>1</v>
      </c>
      <c r="E82" s="277"/>
      <c r="F82" s="266">
        <f>D82*E82</f>
        <v>0</v>
      </c>
      <c r="G82" s="277"/>
      <c r="H82" s="266">
        <f>D82*G82</f>
        <v>0</v>
      </c>
      <c r="I82" s="266">
        <f>F82+H82</f>
        <v>0</v>
      </c>
      <c r="J82" s="261"/>
      <c r="K82" s="261"/>
    </row>
    <row r="83" spans="1:11">
      <c r="A83" s="265" t="s">
        <v>569</v>
      </c>
      <c r="B83" s="265" t="s">
        <v>570</v>
      </c>
      <c r="C83" s="265" t="s">
        <v>444</v>
      </c>
      <c r="D83" s="266">
        <v>2</v>
      </c>
      <c r="E83" s="277"/>
      <c r="F83" s="266">
        <f>D83*E83</f>
        <v>0</v>
      </c>
      <c r="G83" s="277"/>
      <c r="H83" s="266">
        <f>D83*G83</f>
        <v>0</v>
      </c>
      <c r="I83" s="266">
        <f>F83+H83</f>
        <v>0</v>
      </c>
      <c r="J83" s="261"/>
      <c r="K83" s="261"/>
    </row>
    <row r="84" spans="1:11">
      <c r="A84" s="274" t="s">
        <v>279</v>
      </c>
      <c r="B84" s="274" t="s">
        <v>571</v>
      </c>
      <c r="C84" s="274" t="s">
        <v>279</v>
      </c>
      <c r="D84" s="275"/>
      <c r="E84" s="278"/>
      <c r="F84" s="275"/>
      <c r="G84" s="278"/>
      <c r="H84" s="275"/>
      <c r="I84" s="275"/>
      <c r="J84" s="261"/>
      <c r="K84" s="261"/>
    </row>
    <row r="85" spans="1:11">
      <c r="A85" s="265" t="s">
        <v>572</v>
      </c>
      <c r="B85" s="265" t="s">
        <v>573</v>
      </c>
      <c r="C85" s="265" t="s">
        <v>444</v>
      </c>
      <c r="D85" s="266">
        <v>1</v>
      </c>
      <c r="E85" s="277"/>
      <c r="F85" s="266">
        <f>D85*E85</f>
        <v>0</v>
      </c>
      <c r="G85" s="277"/>
      <c r="H85" s="266">
        <f>D85*G85</f>
        <v>0</v>
      </c>
      <c r="I85" s="266">
        <f>F85+H85</f>
        <v>0</v>
      </c>
      <c r="J85" s="261"/>
      <c r="K85" s="261"/>
    </row>
    <row r="86" spans="1:11">
      <c r="A86" s="274" t="s">
        <v>279</v>
      </c>
      <c r="B86" s="274" t="s">
        <v>574</v>
      </c>
      <c r="C86" s="274" t="s">
        <v>279</v>
      </c>
      <c r="D86" s="275"/>
      <c r="E86" s="278"/>
      <c r="F86" s="275"/>
      <c r="G86" s="278"/>
      <c r="H86" s="275"/>
      <c r="I86" s="275"/>
      <c r="J86" s="261"/>
      <c r="K86" s="261"/>
    </row>
    <row r="87" spans="1:11">
      <c r="A87" s="265" t="s">
        <v>575</v>
      </c>
      <c r="B87" s="265" t="s">
        <v>576</v>
      </c>
      <c r="C87" s="265" t="s">
        <v>444</v>
      </c>
      <c r="D87" s="266">
        <v>1</v>
      </c>
      <c r="E87" s="277"/>
      <c r="F87" s="266">
        <f>D87*E87</f>
        <v>0</v>
      </c>
      <c r="G87" s="277"/>
      <c r="H87" s="266">
        <f>D87*G87</f>
        <v>0</v>
      </c>
      <c r="I87" s="266">
        <f>F87+H87</f>
        <v>0</v>
      </c>
      <c r="J87" s="261"/>
      <c r="K87" s="261"/>
    </row>
    <row r="88" spans="1:11">
      <c r="A88" s="265" t="s">
        <v>577</v>
      </c>
      <c r="B88" s="265" t="s">
        <v>578</v>
      </c>
      <c r="C88" s="265" t="s">
        <v>444</v>
      </c>
      <c r="D88" s="266">
        <v>1</v>
      </c>
      <c r="E88" s="277"/>
      <c r="F88" s="266">
        <f>D88*E88</f>
        <v>0</v>
      </c>
      <c r="G88" s="277"/>
      <c r="H88" s="266">
        <f>D88*G88</f>
        <v>0</v>
      </c>
      <c r="I88" s="266">
        <f>F88+H88</f>
        <v>0</v>
      </c>
      <c r="J88" s="261"/>
      <c r="K88" s="261"/>
    </row>
    <row r="89" spans="1:11">
      <c r="A89" s="265" t="s">
        <v>579</v>
      </c>
      <c r="B89" s="265" t="s">
        <v>580</v>
      </c>
      <c r="C89" s="265" t="s">
        <v>444</v>
      </c>
      <c r="D89" s="266">
        <v>1</v>
      </c>
      <c r="E89" s="277"/>
      <c r="F89" s="266">
        <f>D89*E89</f>
        <v>0</v>
      </c>
      <c r="G89" s="277"/>
      <c r="H89" s="266">
        <f>D89*G89</f>
        <v>0</v>
      </c>
      <c r="I89" s="266">
        <f>F89+H89</f>
        <v>0</v>
      </c>
      <c r="J89" s="261"/>
      <c r="K89" s="261"/>
    </row>
    <row r="90" spans="1:11">
      <c r="A90" s="274" t="s">
        <v>279</v>
      </c>
      <c r="B90" s="274" t="s">
        <v>581</v>
      </c>
      <c r="C90" s="274" t="s">
        <v>279</v>
      </c>
      <c r="D90" s="275"/>
      <c r="E90" s="278"/>
      <c r="F90" s="275"/>
      <c r="G90" s="278"/>
      <c r="H90" s="275"/>
      <c r="I90" s="275"/>
      <c r="J90" s="261"/>
      <c r="K90" s="261"/>
    </row>
    <row r="91" spans="1:11">
      <c r="A91" s="265" t="s">
        <v>582</v>
      </c>
      <c r="B91" s="265" t="s">
        <v>583</v>
      </c>
      <c r="C91" s="265" t="s">
        <v>444</v>
      </c>
      <c r="D91" s="266">
        <v>0.5</v>
      </c>
      <c r="E91" s="277"/>
      <c r="F91" s="266">
        <f t="shared" ref="F91:F104" si="6">D91*E91</f>
        <v>0</v>
      </c>
      <c r="G91" s="277"/>
      <c r="H91" s="266">
        <f t="shared" ref="H91:H104" si="7">D91*G91</f>
        <v>0</v>
      </c>
      <c r="I91" s="266">
        <f t="shared" ref="I91:I104" si="8">F91+H91</f>
        <v>0</v>
      </c>
      <c r="J91" s="261"/>
      <c r="K91" s="261"/>
    </row>
    <row r="92" spans="1:11">
      <c r="A92" s="265" t="s">
        <v>53</v>
      </c>
      <c r="B92" s="265" t="s">
        <v>584</v>
      </c>
      <c r="C92" s="265" t="s">
        <v>444</v>
      </c>
      <c r="D92" s="266">
        <v>0.2</v>
      </c>
      <c r="E92" s="277"/>
      <c r="F92" s="266">
        <f t="shared" si="6"/>
        <v>0</v>
      </c>
      <c r="G92" s="277"/>
      <c r="H92" s="266">
        <f t="shared" si="7"/>
        <v>0</v>
      </c>
      <c r="I92" s="266">
        <f t="shared" si="8"/>
        <v>0</v>
      </c>
      <c r="J92" s="261"/>
      <c r="K92" s="261"/>
    </row>
    <row r="93" spans="1:11">
      <c r="A93" s="265" t="s">
        <v>585</v>
      </c>
      <c r="B93" s="265" t="s">
        <v>586</v>
      </c>
      <c r="C93" s="265" t="s">
        <v>444</v>
      </c>
      <c r="D93" s="266">
        <v>2</v>
      </c>
      <c r="E93" s="277"/>
      <c r="F93" s="266">
        <f t="shared" si="6"/>
        <v>0</v>
      </c>
      <c r="G93" s="277"/>
      <c r="H93" s="266">
        <f t="shared" si="7"/>
        <v>0</v>
      </c>
      <c r="I93" s="266">
        <f t="shared" si="8"/>
        <v>0</v>
      </c>
      <c r="J93" s="261"/>
      <c r="K93" s="261"/>
    </row>
    <row r="94" spans="1:11">
      <c r="A94" s="265" t="s">
        <v>55</v>
      </c>
      <c r="B94" s="265" t="s">
        <v>587</v>
      </c>
      <c r="C94" s="265" t="s">
        <v>444</v>
      </c>
      <c r="D94" s="266">
        <v>1</v>
      </c>
      <c r="E94" s="277"/>
      <c r="F94" s="266">
        <f t="shared" si="6"/>
        <v>0</v>
      </c>
      <c r="G94" s="277"/>
      <c r="H94" s="266">
        <f t="shared" si="7"/>
        <v>0</v>
      </c>
      <c r="I94" s="266">
        <f t="shared" si="8"/>
        <v>0</v>
      </c>
      <c r="J94" s="261"/>
      <c r="K94" s="261"/>
    </row>
    <row r="95" spans="1:11">
      <c r="A95" s="265" t="s">
        <v>588</v>
      </c>
      <c r="B95" s="265" t="s">
        <v>589</v>
      </c>
      <c r="C95" s="265" t="s">
        <v>444</v>
      </c>
      <c r="D95" s="266">
        <v>1</v>
      </c>
      <c r="E95" s="277"/>
      <c r="F95" s="266">
        <f t="shared" si="6"/>
        <v>0</v>
      </c>
      <c r="G95" s="277"/>
      <c r="H95" s="266">
        <f t="shared" si="7"/>
        <v>0</v>
      </c>
      <c r="I95" s="266">
        <f t="shared" si="8"/>
        <v>0</v>
      </c>
      <c r="J95" s="261"/>
      <c r="K95" s="261"/>
    </row>
    <row r="96" spans="1:11">
      <c r="A96" s="265" t="s">
        <v>590</v>
      </c>
      <c r="B96" s="265" t="s">
        <v>591</v>
      </c>
      <c r="C96" s="265" t="s">
        <v>444</v>
      </c>
      <c r="D96" s="266">
        <v>1</v>
      </c>
      <c r="E96" s="277"/>
      <c r="F96" s="266">
        <f t="shared" si="6"/>
        <v>0</v>
      </c>
      <c r="G96" s="277"/>
      <c r="H96" s="266">
        <f t="shared" si="7"/>
        <v>0</v>
      </c>
      <c r="I96" s="266">
        <f t="shared" si="8"/>
        <v>0</v>
      </c>
      <c r="J96" s="261"/>
      <c r="K96" s="261"/>
    </row>
    <row r="97" spans="1:11">
      <c r="A97" s="265" t="s">
        <v>592</v>
      </c>
      <c r="B97" s="265" t="s">
        <v>593</v>
      </c>
      <c r="C97" s="265" t="s">
        <v>444</v>
      </c>
      <c r="D97" s="266">
        <v>1</v>
      </c>
      <c r="E97" s="277"/>
      <c r="F97" s="266">
        <f t="shared" si="6"/>
        <v>0</v>
      </c>
      <c r="G97" s="277"/>
      <c r="H97" s="266">
        <f t="shared" si="7"/>
        <v>0</v>
      </c>
      <c r="I97" s="266">
        <f t="shared" si="8"/>
        <v>0</v>
      </c>
      <c r="J97" s="261"/>
      <c r="K97" s="261"/>
    </row>
    <row r="98" spans="1:11">
      <c r="A98" s="265" t="s">
        <v>594</v>
      </c>
      <c r="B98" s="265" t="s">
        <v>595</v>
      </c>
      <c r="C98" s="265" t="s">
        <v>444</v>
      </c>
      <c r="D98" s="266">
        <v>1</v>
      </c>
      <c r="E98" s="277"/>
      <c r="F98" s="266">
        <f t="shared" si="6"/>
        <v>0</v>
      </c>
      <c r="G98" s="277"/>
      <c r="H98" s="266">
        <f t="shared" si="7"/>
        <v>0</v>
      </c>
      <c r="I98" s="266">
        <f t="shared" si="8"/>
        <v>0</v>
      </c>
      <c r="J98" s="261"/>
      <c r="K98" s="261"/>
    </row>
    <row r="99" spans="1:11">
      <c r="A99" s="265" t="s">
        <v>596</v>
      </c>
      <c r="B99" s="265" t="s">
        <v>597</v>
      </c>
      <c r="C99" s="265" t="s">
        <v>444</v>
      </c>
      <c r="D99" s="266">
        <v>1</v>
      </c>
      <c r="E99" s="277"/>
      <c r="F99" s="266">
        <f t="shared" si="6"/>
        <v>0</v>
      </c>
      <c r="G99" s="277"/>
      <c r="H99" s="266">
        <f t="shared" si="7"/>
        <v>0</v>
      </c>
      <c r="I99" s="266">
        <f t="shared" si="8"/>
        <v>0</v>
      </c>
      <c r="J99" s="261"/>
      <c r="K99" s="261"/>
    </row>
    <row r="100" spans="1:11">
      <c r="A100" s="265" t="s">
        <v>598</v>
      </c>
      <c r="B100" s="265" t="s">
        <v>599</v>
      </c>
      <c r="C100" s="265" t="s">
        <v>444</v>
      </c>
      <c r="D100" s="266">
        <v>1</v>
      </c>
      <c r="E100" s="277"/>
      <c r="F100" s="266">
        <f t="shared" si="6"/>
        <v>0</v>
      </c>
      <c r="G100" s="277"/>
      <c r="H100" s="266">
        <f t="shared" si="7"/>
        <v>0</v>
      </c>
      <c r="I100" s="266">
        <f t="shared" si="8"/>
        <v>0</v>
      </c>
      <c r="J100" s="261"/>
      <c r="K100" s="261"/>
    </row>
    <row r="101" spans="1:11">
      <c r="A101" s="265" t="s">
        <v>600</v>
      </c>
      <c r="B101" s="265" t="s">
        <v>601</v>
      </c>
      <c r="C101" s="265" t="s">
        <v>444</v>
      </c>
      <c r="D101" s="266">
        <v>2</v>
      </c>
      <c r="E101" s="277"/>
      <c r="F101" s="266">
        <f t="shared" si="6"/>
        <v>0</v>
      </c>
      <c r="G101" s="277"/>
      <c r="H101" s="266">
        <f t="shared" si="7"/>
        <v>0</v>
      </c>
      <c r="I101" s="266">
        <f t="shared" si="8"/>
        <v>0</v>
      </c>
      <c r="J101" s="261"/>
      <c r="K101" s="261"/>
    </row>
    <row r="102" spans="1:11">
      <c r="A102" s="265" t="s">
        <v>602</v>
      </c>
      <c r="B102" s="265" t="s">
        <v>603</v>
      </c>
      <c r="C102" s="265" t="s">
        <v>444</v>
      </c>
      <c r="D102" s="266">
        <v>1</v>
      </c>
      <c r="E102" s="277"/>
      <c r="F102" s="266">
        <f t="shared" si="6"/>
        <v>0</v>
      </c>
      <c r="G102" s="277"/>
      <c r="H102" s="266">
        <f t="shared" si="7"/>
        <v>0</v>
      </c>
      <c r="I102" s="266">
        <f t="shared" si="8"/>
        <v>0</v>
      </c>
      <c r="J102" s="261"/>
      <c r="K102" s="261"/>
    </row>
    <row r="103" spans="1:11">
      <c r="A103" s="265" t="s">
        <v>604</v>
      </c>
      <c r="B103" s="265" t="s">
        <v>605</v>
      </c>
      <c r="C103" s="265" t="s">
        <v>444</v>
      </c>
      <c r="D103" s="266">
        <v>1</v>
      </c>
      <c r="E103" s="277"/>
      <c r="F103" s="266">
        <f t="shared" si="6"/>
        <v>0</v>
      </c>
      <c r="G103" s="277"/>
      <c r="H103" s="266">
        <f t="shared" si="7"/>
        <v>0</v>
      </c>
      <c r="I103" s="266">
        <f t="shared" si="8"/>
        <v>0</v>
      </c>
      <c r="J103" s="261"/>
      <c r="K103" s="261"/>
    </row>
    <row r="104" spans="1:11">
      <c r="A104" s="265" t="s">
        <v>606</v>
      </c>
      <c r="B104" s="265" t="s">
        <v>607</v>
      </c>
      <c r="C104" s="265" t="s">
        <v>97</v>
      </c>
      <c r="D104" s="266">
        <v>5</v>
      </c>
      <c r="E104" s="277"/>
      <c r="F104" s="266">
        <f t="shared" si="6"/>
        <v>0</v>
      </c>
      <c r="G104" s="277"/>
      <c r="H104" s="266">
        <f t="shared" si="7"/>
        <v>0</v>
      </c>
      <c r="I104" s="266">
        <f t="shared" si="8"/>
        <v>0</v>
      </c>
      <c r="J104" s="261"/>
      <c r="K104" s="261"/>
    </row>
    <row r="105" spans="1:11">
      <c r="A105" s="274" t="s">
        <v>279</v>
      </c>
      <c r="B105" s="274" t="s">
        <v>608</v>
      </c>
      <c r="C105" s="274" t="s">
        <v>279</v>
      </c>
      <c r="D105" s="275"/>
      <c r="E105" s="278"/>
      <c r="F105" s="275"/>
      <c r="G105" s="278"/>
      <c r="H105" s="275"/>
      <c r="I105" s="275"/>
      <c r="J105" s="261"/>
      <c r="K105" s="261"/>
    </row>
    <row r="106" spans="1:11">
      <c r="A106" s="265" t="s">
        <v>609</v>
      </c>
      <c r="B106" s="265" t="s">
        <v>610</v>
      </c>
      <c r="C106" s="265" t="s">
        <v>444</v>
      </c>
      <c r="D106" s="266">
        <v>2</v>
      </c>
      <c r="E106" s="277"/>
      <c r="F106" s="266">
        <f>D106*E106</f>
        <v>0</v>
      </c>
      <c r="G106" s="277"/>
      <c r="H106" s="266">
        <f>D106*G106</f>
        <v>0</v>
      </c>
      <c r="I106" s="266">
        <f>F106+H106</f>
        <v>0</v>
      </c>
      <c r="J106" s="261"/>
      <c r="K106" s="261"/>
    </row>
    <row r="107" spans="1:11">
      <c r="A107" s="265" t="s">
        <v>611</v>
      </c>
      <c r="B107" s="265" t="s">
        <v>612</v>
      </c>
      <c r="C107" s="265" t="s">
        <v>444</v>
      </c>
      <c r="D107" s="266">
        <v>3</v>
      </c>
      <c r="E107" s="277"/>
      <c r="F107" s="266">
        <f>D107*E107</f>
        <v>0</v>
      </c>
      <c r="G107" s="277"/>
      <c r="H107" s="266">
        <f>D107*G107</f>
        <v>0</v>
      </c>
      <c r="I107" s="266">
        <f>F107+H107</f>
        <v>0</v>
      </c>
      <c r="J107" s="261"/>
      <c r="K107" s="261"/>
    </row>
    <row r="108" spans="1:11">
      <c r="A108" s="265" t="s">
        <v>613</v>
      </c>
      <c r="B108" s="265" t="s">
        <v>614</v>
      </c>
      <c r="C108" s="265" t="s">
        <v>444</v>
      </c>
      <c r="D108" s="266">
        <v>1</v>
      </c>
      <c r="E108" s="277"/>
      <c r="F108" s="266">
        <f>D108*E108</f>
        <v>0</v>
      </c>
      <c r="G108" s="277"/>
      <c r="H108" s="266">
        <f>D108*G108</f>
        <v>0</v>
      </c>
      <c r="I108" s="266">
        <f>F108+H108</f>
        <v>0</v>
      </c>
      <c r="J108" s="261"/>
      <c r="K108" s="261"/>
    </row>
    <row r="109" spans="1:11">
      <c r="A109" s="265" t="s">
        <v>615</v>
      </c>
      <c r="B109" s="265" t="s">
        <v>616</v>
      </c>
      <c r="C109" s="265" t="s">
        <v>444</v>
      </c>
      <c r="D109" s="266">
        <v>1</v>
      </c>
      <c r="E109" s="277"/>
      <c r="F109" s="266">
        <f>D109*E109</f>
        <v>0</v>
      </c>
      <c r="G109" s="277"/>
      <c r="H109" s="266">
        <f>D109*G109</f>
        <v>0</v>
      </c>
      <c r="I109" s="266">
        <f>F109+H109</f>
        <v>0</v>
      </c>
      <c r="J109" s="261"/>
      <c r="K109" s="261"/>
    </row>
    <row r="110" spans="1:11">
      <c r="A110" s="265" t="s">
        <v>617</v>
      </c>
      <c r="B110" s="265" t="s">
        <v>618</v>
      </c>
      <c r="C110" s="265" t="s">
        <v>444</v>
      </c>
      <c r="D110" s="266">
        <v>1</v>
      </c>
      <c r="E110" s="277"/>
      <c r="F110" s="266">
        <f>D110*E110</f>
        <v>0</v>
      </c>
      <c r="G110" s="277"/>
      <c r="H110" s="266">
        <f>D110*G110</f>
        <v>0</v>
      </c>
      <c r="I110" s="266">
        <f>F110+H110</f>
        <v>0</v>
      </c>
      <c r="J110" s="261"/>
      <c r="K110" s="261"/>
    </row>
    <row r="111" spans="1:11">
      <c r="A111" s="274" t="s">
        <v>279</v>
      </c>
      <c r="B111" s="274" t="s">
        <v>619</v>
      </c>
      <c r="C111" s="274" t="s">
        <v>279</v>
      </c>
      <c r="D111" s="275"/>
      <c r="E111" s="278"/>
      <c r="F111" s="275"/>
      <c r="G111" s="278"/>
      <c r="H111" s="275"/>
      <c r="I111" s="275"/>
      <c r="J111" s="261"/>
      <c r="K111" s="261"/>
    </row>
    <row r="112" spans="1:11">
      <c r="A112" s="265" t="s">
        <v>620</v>
      </c>
      <c r="B112" s="265" t="s">
        <v>621</v>
      </c>
      <c r="C112" s="265" t="s">
        <v>444</v>
      </c>
      <c r="D112" s="266">
        <v>29</v>
      </c>
      <c r="E112" s="277"/>
      <c r="F112" s="266">
        <f>D112*E112</f>
        <v>0</v>
      </c>
      <c r="G112" s="277"/>
      <c r="H112" s="266">
        <f>D112*G112</f>
        <v>0</v>
      </c>
      <c r="I112" s="266">
        <f>F112+H112</f>
        <v>0</v>
      </c>
      <c r="J112" s="261"/>
      <c r="K112" s="261"/>
    </row>
    <row r="113" spans="1:11">
      <c r="A113" s="274" t="s">
        <v>279</v>
      </c>
      <c r="B113" s="274" t="s">
        <v>622</v>
      </c>
      <c r="C113" s="274" t="s">
        <v>279</v>
      </c>
      <c r="D113" s="275"/>
      <c r="E113" s="278"/>
      <c r="F113" s="275"/>
      <c r="G113" s="278"/>
      <c r="H113" s="275"/>
      <c r="I113" s="275"/>
      <c r="J113" s="261"/>
      <c r="K113" s="261"/>
    </row>
    <row r="114" spans="1:11">
      <c r="A114" s="265" t="s">
        <v>623</v>
      </c>
      <c r="B114" s="265" t="s">
        <v>624</v>
      </c>
      <c r="C114" s="265" t="s">
        <v>444</v>
      </c>
      <c r="D114" s="266">
        <v>29</v>
      </c>
      <c r="E114" s="277"/>
      <c r="F114" s="266">
        <f t="shared" ref="F114:F119" si="9">D114*E114</f>
        <v>0</v>
      </c>
      <c r="G114" s="277"/>
      <c r="H114" s="266">
        <f t="shared" ref="H114:H119" si="10">D114*G114</f>
        <v>0</v>
      </c>
      <c r="I114" s="266">
        <f t="shared" ref="I114:I119" si="11">F114+H114</f>
        <v>0</v>
      </c>
      <c r="J114" s="261"/>
      <c r="K114" s="261"/>
    </row>
    <row r="115" spans="1:11">
      <c r="A115" s="265" t="s">
        <v>625</v>
      </c>
      <c r="B115" s="265" t="s">
        <v>626</v>
      </c>
      <c r="C115" s="265" t="s">
        <v>444</v>
      </c>
      <c r="D115" s="266">
        <v>2</v>
      </c>
      <c r="E115" s="277"/>
      <c r="F115" s="266">
        <f t="shared" si="9"/>
        <v>0</v>
      </c>
      <c r="G115" s="277"/>
      <c r="H115" s="266">
        <f t="shared" si="10"/>
        <v>0</v>
      </c>
      <c r="I115" s="266">
        <f t="shared" si="11"/>
        <v>0</v>
      </c>
      <c r="J115" s="261"/>
      <c r="K115" s="261"/>
    </row>
    <row r="116" spans="1:11">
      <c r="A116" s="265" t="s">
        <v>627</v>
      </c>
      <c r="B116" s="265" t="s">
        <v>628</v>
      </c>
      <c r="C116" s="265" t="s">
        <v>444</v>
      </c>
      <c r="D116" s="266">
        <v>1</v>
      </c>
      <c r="E116" s="277"/>
      <c r="F116" s="266">
        <f t="shared" si="9"/>
        <v>0</v>
      </c>
      <c r="G116" s="277"/>
      <c r="H116" s="266">
        <f t="shared" si="10"/>
        <v>0</v>
      </c>
      <c r="I116" s="266">
        <f t="shared" si="11"/>
        <v>0</v>
      </c>
      <c r="J116" s="261"/>
      <c r="K116" s="261"/>
    </row>
    <row r="117" spans="1:11">
      <c r="A117" s="265" t="s">
        <v>629</v>
      </c>
      <c r="B117" s="265" t="s">
        <v>630</v>
      </c>
      <c r="C117" s="265" t="s">
        <v>444</v>
      </c>
      <c r="D117" s="266">
        <v>2</v>
      </c>
      <c r="E117" s="277"/>
      <c r="F117" s="266">
        <f t="shared" si="9"/>
        <v>0</v>
      </c>
      <c r="G117" s="277"/>
      <c r="H117" s="266">
        <f t="shared" si="10"/>
        <v>0</v>
      </c>
      <c r="I117" s="266">
        <f t="shared" si="11"/>
        <v>0</v>
      </c>
      <c r="J117" s="261"/>
      <c r="K117" s="261"/>
    </row>
    <row r="118" spans="1:11">
      <c r="A118" s="265" t="s">
        <v>631</v>
      </c>
      <c r="B118" s="265" t="s">
        <v>632</v>
      </c>
      <c r="C118" s="265" t="s">
        <v>115</v>
      </c>
      <c r="D118" s="266">
        <v>6</v>
      </c>
      <c r="E118" s="277"/>
      <c r="F118" s="266">
        <f t="shared" si="9"/>
        <v>0</v>
      </c>
      <c r="G118" s="277"/>
      <c r="H118" s="266">
        <f t="shared" si="10"/>
        <v>0</v>
      </c>
      <c r="I118" s="266">
        <f t="shared" si="11"/>
        <v>0</v>
      </c>
      <c r="J118" s="261"/>
      <c r="K118" s="261"/>
    </row>
    <row r="119" spans="1:11">
      <c r="A119" s="265" t="s">
        <v>633</v>
      </c>
      <c r="B119" s="265" t="s">
        <v>634</v>
      </c>
      <c r="C119" s="265" t="s">
        <v>97</v>
      </c>
      <c r="D119" s="266">
        <v>1</v>
      </c>
      <c r="E119" s="277"/>
      <c r="F119" s="266">
        <f t="shared" si="9"/>
        <v>0</v>
      </c>
      <c r="G119" s="277"/>
      <c r="H119" s="266">
        <f t="shared" si="10"/>
        <v>0</v>
      </c>
      <c r="I119" s="266">
        <f t="shared" si="11"/>
        <v>0</v>
      </c>
      <c r="J119" s="261"/>
      <c r="K119" s="261"/>
    </row>
    <row r="120" spans="1:11">
      <c r="A120" s="274" t="s">
        <v>279</v>
      </c>
      <c r="B120" s="274" t="s">
        <v>635</v>
      </c>
      <c r="C120" s="274" t="s">
        <v>279</v>
      </c>
      <c r="D120" s="275"/>
      <c r="E120" s="278"/>
      <c r="F120" s="275"/>
      <c r="G120" s="278"/>
      <c r="H120" s="275"/>
      <c r="I120" s="275"/>
      <c r="J120" s="261"/>
      <c r="K120" s="261"/>
    </row>
    <row r="121" spans="1:11">
      <c r="A121" s="265" t="s">
        <v>636</v>
      </c>
      <c r="B121" s="265" t="s">
        <v>637</v>
      </c>
      <c r="C121" s="265" t="s">
        <v>444</v>
      </c>
      <c r="D121" s="266">
        <v>2</v>
      </c>
      <c r="E121" s="277"/>
      <c r="F121" s="266">
        <f t="shared" ref="F121:F134" si="12">D121*E121</f>
        <v>0</v>
      </c>
      <c r="G121" s="277"/>
      <c r="H121" s="266">
        <f t="shared" ref="H121:H134" si="13">D121*G121</f>
        <v>0</v>
      </c>
      <c r="I121" s="266">
        <f t="shared" ref="I121:I134" si="14">F121+H121</f>
        <v>0</v>
      </c>
      <c r="J121" s="261"/>
      <c r="K121" s="261"/>
    </row>
    <row r="122" spans="1:11">
      <c r="A122" s="265" t="s">
        <v>638</v>
      </c>
      <c r="B122" s="265" t="s">
        <v>639</v>
      </c>
      <c r="C122" s="265" t="s">
        <v>444</v>
      </c>
      <c r="D122" s="266">
        <v>2</v>
      </c>
      <c r="E122" s="277"/>
      <c r="F122" s="266">
        <f t="shared" si="12"/>
        <v>0</v>
      </c>
      <c r="G122" s="277"/>
      <c r="H122" s="266">
        <f t="shared" si="13"/>
        <v>0</v>
      </c>
      <c r="I122" s="266">
        <f t="shared" si="14"/>
        <v>0</v>
      </c>
      <c r="J122" s="261"/>
      <c r="K122" s="261"/>
    </row>
    <row r="123" spans="1:11">
      <c r="A123" s="265" t="s">
        <v>640</v>
      </c>
      <c r="B123" s="265" t="s">
        <v>641</v>
      </c>
      <c r="C123" s="265" t="s">
        <v>444</v>
      </c>
      <c r="D123" s="266">
        <v>12</v>
      </c>
      <c r="E123" s="277"/>
      <c r="F123" s="266">
        <f t="shared" si="12"/>
        <v>0</v>
      </c>
      <c r="G123" s="277"/>
      <c r="H123" s="266">
        <f t="shared" si="13"/>
        <v>0</v>
      </c>
      <c r="I123" s="266">
        <f t="shared" si="14"/>
        <v>0</v>
      </c>
      <c r="J123" s="261"/>
      <c r="K123" s="261"/>
    </row>
    <row r="124" spans="1:11">
      <c r="A124" s="265" t="s">
        <v>642</v>
      </c>
      <c r="B124" s="265" t="s">
        <v>643</v>
      </c>
      <c r="C124" s="265" t="s">
        <v>444</v>
      </c>
      <c r="D124" s="266">
        <v>4</v>
      </c>
      <c r="E124" s="277"/>
      <c r="F124" s="266">
        <f t="shared" si="12"/>
        <v>0</v>
      </c>
      <c r="G124" s="277"/>
      <c r="H124" s="266">
        <f t="shared" si="13"/>
        <v>0</v>
      </c>
      <c r="I124" s="266">
        <f t="shared" si="14"/>
        <v>0</v>
      </c>
      <c r="J124" s="261"/>
      <c r="K124" s="261"/>
    </row>
    <row r="125" spans="1:11">
      <c r="A125" s="265" t="s">
        <v>644</v>
      </c>
      <c r="B125" s="265" t="s">
        <v>645</v>
      </c>
      <c r="C125" s="265" t="s">
        <v>444</v>
      </c>
      <c r="D125" s="266">
        <v>2</v>
      </c>
      <c r="E125" s="277"/>
      <c r="F125" s="266">
        <f t="shared" si="12"/>
        <v>0</v>
      </c>
      <c r="G125" s="277"/>
      <c r="H125" s="266">
        <f t="shared" si="13"/>
        <v>0</v>
      </c>
      <c r="I125" s="266">
        <f t="shared" si="14"/>
        <v>0</v>
      </c>
      <c r="J125" s="261"/>
      <c r="K125" s="261"/>
    </row>
    <row r="126" spans="1:11">
      <c r="A126" s="265" t="s">
        <v>646</v>
      </c>
      <c r="B126" s="265" t="s">
        <v>647</v>
      </c>
      <c r="C126" s="265" t="s">
        <v>444</v>
      </c>
      <c r="D126" s="266">
        <v>1</v>
      </c>
      <c r="E126" s="277"/>
      <c r="F126" s="266">
        <f t="shared" si="12"/>
        <v>0</v>
      </c>
      <c r="G126" s="277"/>
      <c r="H126" s="266">
        <f t="shared" si="13"/>
        <v>0</v>
      </c>
      <c r="I126" s="266">
        <f t="shared" si="14"/>
        <v>0</v>
      </c>
      <c r="J126" s="261"/>
      <c r="K126" s="261"/>
    </row>
    <row r="127" spans="1:11">
      <c r="A127" s="265" t="s">
        <v>648</v>
      </c>
      <c r="B127" s="265" t="s">
        <v>649</v>
      </c>
      <c r="C127" s="265" t="s">
        <v>444</v>
      </c>
      <c r="D127" s="266">
        <v>2</v>
      </c>
      <c r="E127" s="277"/>
      <c r="F127" s="266">
        <f t="shared" si="12"/>
        <v>0</v>
      </c>
      <c r="G127" s="277"/>
      <c r="H127" s="266">
        <f t="shared" si="13"/>
        <v>0</v>
      </c>
      <c r="I127" s="266">
        <f t="shared" si="14"/>
        <v>0</v>
      </c>
      <c r="J127" s="261"/>
      <c r="K127" s="261"/>
    </row>
    <row r="128" spans="1:11">
      <c r="A128" s="265" t="s">
        <v>650</v>
      </c>
      <c r="B128" s="265" t="s">
        <v>651</v>
      </c>
      <c r="C128" s="265" t="s">
        <v>444</v>
      </c>
      <c r="D128" s="266">
        <v>2</v>
      </c>
      <c r="E128" s="277"/>
      <c r="F128" s="266">
        <f t="shared" si="12"/>
        <v>0</v>
      </c>
      <c r="G128" s="277"/>
      <c r="H128" s="266">
        <f t="shared" si="13"/>
        <v>0</v>
      </c>
      <c r="I128" s="266">
        <f t="shared" si="14"/>
        <v>0</v>
      </c>
      <c r="J128" s="261"/>
      <c r="K128" s="261"/>
    </row>
    <row r="129" spans="1:11">
      <c r="A129" s="265" t="s">
        <v>57</v>
      </c>
      <c r="B129" s="265" t="s">
        <v>652</v>
      </c>
      <c r="C129" s="265" t="s">
        <v>444</v>
      </c>
      <c r="D129" s="266">
        <v>2</v>
      </c>
      <c r="E129" s="277"/>
      <c r="F129" s="266">
        <f t="shared" si="12"/>
        <v>0</v>
      </c>
      <c r="G129" s="277"/>
      <c r="H129" s="266">
        <f t="shared" si="13"/>
        <v>0</v>
      </c>
      <c r="I129" s="266">
        <f t="shared" si="14"/>
        <v>0</v>
      </c>
      <c r="J129" s="261"/>
      <c r="K129" s="261"/>
    </row>
    <row r="130" spans="1:11">
      <c r="A130" s="265" t="s">
        <v>59</v>
      </c>
      <c r="B130" s="265" t="s">
        <v>653</v>
      </c>
      <c r="C130" s="265" t="s">
        <v>444</v>
      </c>
      <c r="D130" s="266">
        <v>2</v>
      </c>
      <c r="E130" s="277"/>
      <c r="F130" s="266">
        <f t="shared" si="12"/>
        <v>0</v>
      </c>
      <c r="G130" s="277"/>
      <c r="H130" s="266">
        <f t="shared" si="13"/>
        <v>0</v>
      </c>
      <c r="I130" s="266">
        <f t="shared" si="14"/>
        <v>0</v>
      </c>
      <c r="J130" s="261"/>
      <c r="K130" s="261"/>
    </row>
    <row r="131" spans="1:11">
      <c r="A131" s="265" t="s">
        <v>61</v>
      </c>
      <c r="B131" s="265" t="s">
        <v>654</v>
      </c>
      <c r="C131" s="265" t="s">
        <v>444</v>
      </c>
      <c r="D131" s="266">
        <v>1</v>
      </c>
      <c r="E131" s="277"/>
      <c r="F131" s="266">
        <f t="shared" si="12"/>
        <v>0</v>
      </c>
      <c r="G131" s="277"/>
      <c r="H131" s="266">
        <f t="shared" si="13"/>
        <v>0</v>
      </c>
      <c r="I131" s="266">
        <f t="shared" si="14"/>
        <v>0</v>
      </c>
      <c r="J131" s="261"/>
      <c r="K131" s="261"/>
    </row>
    <row r="132" spans="1:11">
      <c r="A132" s="265" t="s">
        <v>655</v>
      </c>
      <c r="B132" s="265" t="s">
        <v>656</v>
      </c>
      <c r="C132" s="265" t="s">
        <v>444</v>
      </c>
      <c r="D132" s="266">
        <v>2</v>
      </c>
      <c r="E132" s="277"/>
      <c r="F132" s="266">
        <f t="shared" si="12"/>
        <v>0</v>
      </c>
      <c r="G132" s="277"/>
      <c r="H132" s="266">
        <f t="shared" si="13"/>
        <v>0</v>
      </c>
      <c r="I132" s="266">
        <f t="shared" si="14"/>
        <v>0</v>
      </c>
      <c r="J132" s="261"/>
      <c r="K132" s="261"/>
    </row>
    <row r="133" spans="1:11">
      <c r="A133" s="265" t="s">
        <v>657</v>
      </c>
      <c r="B133" s="265" t="s">
        <v>658</v>
      </c>
      <c r="C133" s="265" t="s">
        <v>444</v>
      </c>
      <c r="D133" s="266">
        <v>2</v>
      </c>
      <c r="E133" s="277"/>
      <c r="F133" s="266">
        <f t="shared" si="12"/>
        <v>0</v>
      </c>
      <c r="G133" s="277"/>
      <c r="H133" s="266">
        <f t="shared" si="13"/>
        <v>0</v>
      </c>
      <c r="I133" s="266">
        <f t="shared" si="14"/>
        <v>0</v>
      </c>
      <c r="J133" s="261"/>
      <c r="K133" s="261"/>
    </row>
    <row r="134" spans="1:11">
      <c r="A134" s="265" t="s">
        <v>63</v>
      </c>
      <c r="B134" s="265" t="s">
        <v>659</v>
      </c>
      <c r="C134" s="265" t="s">
        <v>97</v>
      </c>
      <c r="D134" s="266">
        <v>8</v>
      </c>
      <c r="E134" s="277"/>
      <c r="F134" s="266">
        <f t="shared" si="12"/>
        <v>0</v>
      </c>
      <c r="G134" s="277"/>
      <c r="H134" s="266">
        <f t="shared" si="13"/>
        <v>0</v>
      </c>
      <c r="I134" s="266">
        <f t="shared" si="14"/>
        <v>0</v>
      </c>
      <c r="J134" s="261"/>
      <c r="K134" s="261"/>
    </row>
    <row r="135" spans="1:11" ht="115.5">
      <c r="A135" s="274" t="s">
        <v>279</v>
      </c>
      <c r="B135" s="289" t="s">
        <v>660</v>
      </c>
      <c r="C135" s="274" t="s">
        <v>279</v>
      </c>
      <c r="D135" s="275"/>
      <c r="E135" s="278"/>
      <c r="F135" s="275"/>
      <c r="G135" s="278"/>
      <c r="H135" s="275"/>
      <c r="I135" s="275"/>
      <c r="J135" s="261"/>
      <c r="K135" s="261"/>
    </row>
    <row r="136" spans="1:11">
      <c r="A136" s="265" t="s">
        <v>661</v>
      </c>
      <c r="B136" s="265" t="s">
        <v>662</v>
      </c>
      <c r="C136" s="265" t="s">
        <v>444</v>
      </c>
      <c r="D136" s="266">
        <v>2</v>
      </c>
      <c r="E136" s="277"/>
      <c r="F136" s="266">
        <f>D136*E136</f>
        <v>0</v>
      </c>
      <c r="G136" s="277"/>
      <c r="H136" s="266">
        <f>D136*G136</f>
        <v>0</v>
      </c>
      <c r="I136" s="266">
        <f>F136+H136</f>
        <v>0</v>
      </c>
      <c r="J136" s="261"/>
      <c r="K136" s="261"/>
    </row>
    <row r="137" spans="1:11">
      <c r="A137" s="265" t="s">
        <v>663</v>
      </c>
      <c r="B137" s="265" t="s">
        <v>664</v>
      </c>
      <c r="C137" s="265" t="s">
        <v>444</v>
      </c>
      <c r="D137" s="266">
        <v>2</v>
      </c>
      <c r="E137" s="277"/>
      <c r="F137" s="266">
        <f>D137*E137</f>
        <v>0</v>
      </c>
      <c r="G137" s="277"/>
      <c r="H137" s="266">
        <f>D137*G137</f>
        <v>0</v>
      </c>
      <c r="I137" s="266">
        <f>F137+H137</f>
        <v>0</v>
      </c>
      <c r="J137" s="261"/>
      <c r="K137" s="261"/>
    </row>
    <row r="138" spans="1:11">
      <c r="A138" s="274" t="s">
        <v>279</v>
      </c>
      <c r="B138" s="274" t="s">
        <v>665</v>
      </c>
      <c r="C138" s="274" t="s">
        <v>279</v>
      </c>
      <c r="D138" s="275"/>
      <c r="E138" s="278"/>
      <c r="F138" s="275"/>
      <c r="G138" s="278"/>
      <c r="H138" s="275"/>
      <c r="I138" s="275"/>
      <c r="J138" s="261"/>
      <c r="K138" s="261"/>
    </row>
    <row r="139" spans="1:11">
      <c r="A139" s="265" t="s">
        <v>666</v>
      </c>
      <c r="B139" s="265" t="s">
        <v>667</v>
      </c>
      <c r="C139" s="265" t="s">
        <v>97</v>
      </c>
      <c r="D139" s="266">
        <v>16</v>
      </c>
      <c r="E139" s="277"/>
      <c r="F139" s="266">
        <f>D139*E139</f>
        <v>0</v>
      </c>
      <c r="G139" s="277"/>
      <c r="H139" s="266">
        <f>D139*G139</f>
        <v>0</v>
      </c>
      <c r="I139" s="266">
        <f>F139+H139</f>
        <v>0</v>
      </c>
      <c r="J139" s="261"/>
      <c r="K139" s="261"/>
    </row>
    <row r="140" spans="1:11">
      <c r="A140" s="274" t="s">
        <v>279</v>
      </c>
      <c r="B140" s="274" t="s">
        <v>668</v>
      </c>
      <c r="C140" s="274" t="s">
        <v>279</v>
      </c>
      <c r="D140" s="275"/>
      <c r="E140" s="278"/>
      <c r="F140" s="275"/>
      <c r="G140" s="278"/>
      <c r="H140" s="275"/>
      <c r="I140" s="275"/>
      <c r="J140" s="261"/>
      <c r="K140" s="261"/>
    </row>
    <row r="141" spans="1:11">
      <c r="A141" s="265" t="s">
        <v>669</v>
      </c>
      <c r="B141" s="265" t="s">
        <v>670</v>
      </c>
      <c r="C141" s="265" t="s">
        <v>444</v>
      </c>
      <c r="D141" s="266">
        <v>2</v>
      </c>
      <c r="E141" s="277"/>
      <c r="F141" s="266">
        <f>D141*E141</f>
        <v>0</v>
      </c>
      <c r="G141" s="277"/>
      <c r="H141" s="266">
        <f>D141*G141</f>
        <v>0</v>
      </c>
      <c r="I141" s="266">
        <f>F141+H141</f>
        <v>0</v>
      </c>
      <c r="J141" s="261"/>
      <c r="K141" s="261"/>
    </row>
    <row r="142" spans="1:11">
      <c r="A142" s="265" t="s">
        <v>671</v>
      </c>
      <c r="B142" s="265" t="s">
        <v>672</v>
      </c>
      <c r="C142" s="265" t="s">
        <v>444</v>
      </c>
      <c r="D142" s="266">
        <v>4</v>
      </c>
      <c r="E142" s="277"/>
      <c r="F142" s="266">
        <f>D142*E142</f>
        <v>0</v>
      </c>
      <c r="G142" s="277"/>
      <c r="H142" s="266">
        <f>D142*G142</f>
        <v>0</v>
      </c>
      <c r="I142" s="266">
        <f>F142+H142</f>
        <v>0</v>
      </c>
      <c r="J142" s="261"/>
      <c r="K142" s="261"/>
    </row>
    <row r="143" spans="1:11">
      <c r="A143" s="274" t="s">
        <v>279</v>
      </c>
      <c r="B143" s="274" t="s">
        <v>673</v>
      </c>
      <c r="C143" s="274" t="s">
        <v>279</v>
      </c>
      <c r="D143" s="275"/>
      <c r="E143" s="278"/>
      <c r="F143" s="275"/>
      <c r="G143" s="278"/>
      <c r="H143" s="275"/>
      <c r="I143" s="275"/>
      <c r="J143" s="261"/>
      <c r="K143" s="261"/>
    </row>
    <row r="144" spans="1:11">
      <c r="A144" s="265" t="s">
        <v>674</v>
      </c>
      <c r="B144" s="265" t="s">
        <v>675</v>
      </c>
      <c r="C144" s="265" t="s">
        <v>106</v>
      </c>
      <c r="D144" s="266">
        <v>30</v>
      </c>
      <c r="E144" s="277"/>
      <c r="F144" s="266">
        <f>D144*E144</f>
        <v>0</v>
      </c>
      <c r="G144" s="277"/>
      <c r="H144" s="266">
        <f>D144*G144</f>
        <v>0</v>
      </c>
      <c r="I144" s="266">
        <f>F144+H144</f>
        <v>0</v>
      </c>
      <c r="J144" s="261"/>
      <c r="K144" s="261"/>
    </row>
    <row r="145" spans="1:11">
      <c r="A145" s="265" t="s">
        <v>676</v>
      </c>
      <c r="B145" s="265" t="s">
        <v>677</v>
      </c>
      <c r="C145" s="265" t="s">
        <v>106</v>
      </c>
      <c r="D145" s="266">
        <v>6</v>
      </c>
      <c r="E145" s="277"/>
      <c r="F145" s="266">
        <f>D145*E145</f>
        <v>0</v>
      </c>
      <c r="G145" s="277"/>
      <c r="H145" s="266">
        <f>D145*G145</f>
        <v>0</v>
      </c>
      <c r="I145" s="266">
        <f>F145+H145</f>
        <v>0</v>
      </c>
      <c r="J145" s="261"/>
      <c r="K145" s="261"/>
    </row>
    <row r="146" spans="1:11">
      <c r="A146" s="274" t="s">
        <v>279</v>
      </c>
      <c r="B146" s="274" t="s">
        <v>678</v>
      </c>
      <c r="C146" s="274" t="s">
        <v>279</v>
      </c>
      <c r="D146" s="275"/>
      <c r="E146" s="278"/>
      <c r="F146" s="275"/>
      <c r="G146" s="278"/>
      <c r="H146" s="275"/>
      <c r="I146" s="275"/>
      <c r="J146" s="261"/>
      <c r="K146" s="261"/>
    </row>
    <row r="147" spans="1:11">
      <c r="A147" s="265" t="s">
        <v>679</v>
      </c>
      <c r="B147" s="265" t="s">
        <v>680</v>
      </c>
      <c r="C147" s="265" t="s">
        <v>106</v>
      </c>
      <c r="D147" s="266">
        <v>32</v>
      </c>
      <c r="E147" s="277"/>
      <c r="F147" s="266">
        <f>D147*E147</f>
        <v>0</v>
      </c>
      <c r="G147" s="277"/>
      <c r="H147" s="266">
        <f>D147*G147</f>
        <v>0</v>
      </c>
      <c r="I147" s="266">
        <f>F147+H147</f>
        <v>0</v>
      </c>
      <c r="J147" s="261"/>
      <c r="K147" s="261"/>
    </row>
    <row r="148" spans="1:11">
      <c r="A148" s="274" t="s">
        <v>279</v>
      </c>
      <c r="B148" s="274" t="s">
        <v>681</v>
      </c>
      <c r="C148" s="274" t="s">
        <v>279</v>
      </c>
      <c r="D148" s="275"/>
      <c r="E148" s="278"/>
      <c r="F148" s="275"/>
      <c r="G148" s="278"/>
      <c r="H148" s="275"/>
      <c r="I148" s="275"/>
      <c r="J148" s="261"/>
      <c r="K148" s="261"/>
    </row>
    <row r="149" spans="1:11">
      <c r="A149" s="265" t="s">
        <v>682</v>
      </c>
      <c r="B149" s="265" t="s">
        <v>683</v>
      </c>
      <c r="C149" s="265" t="s">
        <v>97</v>
      </c>
      <c r="D149" s="266">
        <v>4</v>
      </c>
      <c r="E149" s="277"/>
      <c r="F149" s="266">
        <f>D149*E149</f>
        <v>0</v>
      </c>
      <c r="G149" s="277"/>
      <c r="H149" s="266">
        <f>D149*G149</f>
        <v>0</v>
      </c>
      <c r="I149" s="266">
        <f>F149+H149</f>
        <v>0</v>
      </c>
      <c r="J149" s="261"/>
      <c r="K149" s="261"/>
    </row>
    <row r="150" spans="1:11">
      <c r="A150" s="265" t="s">
        <v>684</v>
      </c>
      <c r="B150" s="265" t="s">
        <v>685</v>
      </c>
      <c r="C150" s="265" t="s">
        <v>97</v>
      </c>
      <c r="D150" s="266">
        <v>4</v>
      </c>
      <c r="E150" s="277"/>
      <c r="F150" s="266">
        <f>D150*E150</f>
        <v>0</v>
      </c>
      <c r="G150" s="277"/>
      <c r="H150" s="266">
        <f>D150*G150</f>
        <v>0</v>
      </c>
      <c r="I150" s="266">
        <f>F150+H150</f>
        <v>0</v>
      </c>
      <c r="J150" s="261"/>
      <c r="K150" s="261"/>
    </row>
    <row r="151" spans="1:11">
      <c r="A151" s="279" t="s">
        <v>279</v>
      </c>
      <c r="B151" s="279" t="s">
        <v>686</v>
      </c>
      <c r="C151" s="279" t="s">
        <v>279</v>
      </c>
      <c r="D151" s="280"/>
      <c r="E151" s="281"/>
      <c r="F151" s="280"/>
      <c r="G151" s="281"/>
      <c r="H151" s="280"/>
      <c r="I151" s="280"/>
      <c r="J151" s="261"/>
      <c r="K151" s="261"/>
    </row>
    <row r="152" spans="1:11">
      <c r="A152" s="265" t="s">
        <v>687</v>
      </c>
      <c r="B152" s="265" t="s">
        <v>688</v>
      </c>
      <c r="C152" s="265" t="s">
        <v>97</v>
      </c>
      <c r="D152" s="266">
        <v>6</v>
      </c>
      <c r="E152" s="277"/>
      <c r="F152" s="266">
        <f>D152*E152</f>
        <v>0</v>
      </c>
      <c r="G152" s="277"/>
      <c r="H152" s="266">
        <f>D152*G152</f>
        <v>0</v>
      </c>
      <c r="I152" s="266">
        <f>F152+H152</f>
        <v>0</v>
      </c>
      <c r="J152" s="261"/>
      <c r="K152" s="261"/>
    </row>
    <row r="153" spans="1:11">
      <c r="A153" s="265" t="s">
        <v>689</v>
      </c>
      <c r="B153" s="265" t="s">
        <v>690</v>
      </c>
      <c r="C153" s="265" t="s">
        <v>97</v>
      </c>
      <c r="D153" s="266">
        <v>8</v>
      </c>
      <c r="E153" s="277"/>
      <c r="F153" s="266">
        <f>D153*E153</f>
        <v>0</v>
      </c>
      <c r="G153" s="277"/>
      <c r="H153" s="266">
        <f>D153*G153</f>
        <v>0</v>
      </c>
      <c r="I153" s="266">
        <f>F153+H153</f>
        <v>0</v>
      </c>
      <c r="J153" s="261"/>
      <c r="K153" s="261"/>
    </row>
    <row r="154" spans="1:11">
      <c r="A154" s="274" t="s">
        <v>279</v>
      </c>
      <c r="B154" s="274" t="s">
        <v>691</v>
      </c>
      <c r="C154" s="274" t="s">
        <v>279</v>
      </c>
      <c r="D154" s="275"/>
      <c r="E154" s="278"/>
      <c r="F154" s="275"/>
      <c r="G154" s="278"/>
      <c r="H154" s="275"/>
      <c r="I154" s="275"/>
      <c r="J154" s="261"/>
      <c r="K154" s="261"/>
    </row>
    <row r="155" spans="1:11">
      <c r="A155" s="265" t="s">
        <v>692</v>
      </c>
      <c r="B155" s="265" t="s">
        <v>693</v>
      </c>
      <c r="C155" s="265" t="s">
        <v>97</v>
      </c>
      <c r="D155" s="266">
        <v>10</v>
      </c>
      <c r="E155" s="277"/>
      <c r="F155" s="266">
        <f>D155*E155</f>
        <v>0</v>
      </c>
      <c r="G155" s="277"/>
      <c r="H155" s="266">
        <f>D155*G155</f>
        <v>0</v>
      </c>
      <c r="I155" s="266">
        <f>F155+H155</f>
        <v>0</v>
      </c>
      <c r="J155" s="261"/>
      <c r="K155" s="261"/>
    </row>
    <row r="156" spans="1:11">
      <c r="A156" s="274" t="s">
        <v>279</v>
      </c>
      <c r="B156" s="274" t="s">
        <v>694</v>
      </c>
      <c r="C156" s="274" t="s">
        <v>279</v>
      </c>
      <c r="D156" s="275"/>
      <c r="E156" s="278"/>
      <c r="F156" s="275"/>
      <c r="G156" s="278"/>
      <c r="H156" s="275"/>
      <c r="I156" s="275"/>
      <c r="J156" s="261"/>
      <c r="K156" s="261"/>
    </row>
    <row r="157" spans="1:11">
      <c r="A157" s="265" t="s">
        <v>695</v>
      </c>
      <c r="B157" s="265" t="s">
        <v>696</v>
      </c>
      <c r="C157" s="265" t="s">
        <v>97</v>
      </c>
      <c r="D157" s="266">
        <v>12</v>
      </c>
      <c r="E157" s="277"/>
      <c r="F157" s="266">
        <f>D157*E157</f>
        <v>0</v>
      </c>
      <c r="G157" s="277"/>
      <c r="H157" s="266">
        <f>D157*G157</f>
        <v>0</v>
      </c>
      <c r="I157" s="266">
        <f>F157+H157</f>
        <v>0</v>
      </c>
      <c r="J157" s="261"/>
      <c r="K157" s="261"/>
    </row>
    <row r="158" spans="1:11">
      <c r="A158" s="274" t="s">
        <v>279</v>
      </c>
      <c r="B158" s="274" t="s">
        <v>697</v>
      </c>
      <c r="C158" s="274" t="s">
        <v>279</v>
      </c>
      <c r="D158" s="275"/>
      <c r="E158" s="278"/>
      <c r="F158" s="275"/>
      <c r="G158" s="278"/>
      <c r="H158" s="275"/>
      <c r="I158" s="275"/>
      <c r="J158" s="261"/>
      <c r="K158" s="261"/>
    </row>
    <row r="159" spans="1:11">
      <c r="A159" s="274" t="s">
        <v>279</v>
      </c>
      <c r="B159" s="274" t="s">
        <v>698</v>
      </c>
      <c r="C159" s="274" t="s">
        <v>279</v>
      </c>
      <c r="D159" s="275"/>
      <c r="E159" s="278"/>
      <c r="F159" s="275"/>
      <c r="G159" s="278"/>
      <c r="H159" s="275"/>
      <c r="I159" s="275"/>
      <c r="J159" s="261"/>
      <c r="K159" s="261"/>
    </row>
    <row r="160" spans="1:11">
      <c r="A160" s="274" t="s">
        <v>279</v>
      </c>
      <c r="B160" s="274" t="s">
        <v>699</v>
      </c>
      <c r="C160" s="274" t="s">
        <v>279</v>
      </c>
      <c r="D160" s="275"/>
      <c r="E160" s="278"/>
      <c r="F160" s="275"/>
      <c r="G160" s="278"/>
      <c r="H160" s="275"/>
      <c r="I160" s="275"/>
      <c r="J160" s="261"/>
      <c r="K160" s="261"/>
    </row>
    <row r="161" spans="1:11">
      <c r="A161" s="265" t="s">
        <v>279</v>
      </c>
      <c r="B161" s="265" t="s">
        <v>279</v>
      </c>
      <c r="C161" s="265" t="s">
        <v>279</v>
      </c>
      <c r="D161" s="266"/>
      <c r="E161" s="277"/>
      <c r="F161" s="266"/>
      <c r="G161" s="277"/>
      <c r="H161" s="266"/>
      <c r="I161" s="266"/>
      <c r="J161" s="261"/>
      <c r="K161" s="261"/>
    </row>
    <row r="162" spans="1:11">
      <c r="A162" s="265" t="s">
        <v>700</v>
      </c>
      <c r="B162" s="265" t="s">
        <v>701</v>
      </c>
      <c r="C162" s="265" t="s">
        <v>279</v>
      </c>
      <c r="D162" s="266"/>
      <c r="E162" s="277"/>
      <c r="F162" s="266">
        <f>L4+'EL-Parametry'!B33/100*F127+'EL-Parametry'!B33/100*F128+'EL-Parametry'!B33/100*F129+'EL-Parametry'!B33/100*F130+'EL-Parametry'!B33/100*F131+'EL-Parametry'!B33/100*F132+'EL-Parametry'!B33/100*F133+'EL-Parametry'!B33/100*F134+'EL-Parametry'!B36/100*F136+'EL-Parametry'!B36/100*F137+'EL-Parametry'!B33/100*F139+'EL-Parametry'!B33/100*F141+'EL-Parametry'!B33/100*F142+'EL-Parametry'!B37/100*F144+'EL-Parametry'!B37/100*F145+'EL-Parametry'!B33/100*F147+'EL-Parametry'!B33/100*F149+'EL-Parametry'!B33/100*F150+'EL-Parametry'!B33/100*F152+'EL-Parametry'!B33/100*F153+'EL-Parametry'!B33/100*F155+'EL-Parametry'!B33/100*F157</f>
        <v>0</v>
      </c>
      <c r="G162" s="277"/>
      <c r="H162" s="266"/>
      <c r="I162" s="266">
        <f>F162+H162</f>
        <v>0</v>
      </c>
      <c r="J162" s="261"/>
      <c r="K162" s="261"/>
    </row>
    <row r="163" spans="1:11">
      <c r="A163" s="269" t="s">
        <v>279</v>
      </c>
      <c r="B163" s="269" t="s">
        <v>702</v>
      </c>
      <c r="C163" s="269" t="s">
        <v>279</v>
      </c>
      <c r="D163" s="270"/>
      <c r="E163" s="282"/>
      <c r="F163" s="270">
        <f>SUM(F9:F162)</f>
        <v>0</v>
      </c>
      <c r="G163" s="282"/>
      <c r="H163" s="270">
        <f>SUM(H9:H162)</f>
        <v>0</v>
      </c>
      <c r="I163" s="270">
        <f>SUM(I9:I162)</f>
        <v>0</v>
      </c>
      <c r="J163" s="261"/>
      <c r="K163" s="261"/>
    </row>
    <row r="164" spans="1:11">
      <c r="A164" s="269" t="s">
        <v>279</v>
      </c>
      <c r="B164" s="269" t="s">
        <v>411</v>
      </c>
      <c r="C164" s="269" t="s">
        <v>279</v>
      </c>
      <c r="D164" s="270"/>
      <c r="E164" s="282"/>
      <c r="F164" s="270"/>
      <c r="G164" s="282"/>
      <c r="H164" s="270"/>
      <c r="I164" s="270"/>
      <c r="J164" s="261"/>
      <c r="K164" s="261"/>
    </row>
    <row r="165" spans="1:11">
      <c r="A165" s="274" t="s">
        <v>279</v>
      </c>
      <c r="B165" s="274" t="s">
        <v>703</v>
      </c>
      <c r="C165" s="274" t="s">
        <v>279</v>
      </c>
      <c r="D165" s="275"/>
      <c r="E165" s="278"/>
      <c r="F165" s="275"/>
      <c r="G165" s="278"/>
      <c r="H165" s="275"/>
      <c r="I165" s="275"/>
      <c r="J165" s="261"/>
      <c r="K165" s="261"/>
    </row>
    <row r="166" spans="1:11">
      <c r="A166" s="265" t="s">
        <v>704</v>
      </c>
      <c r="B166" s="265" t="s">
        <v>705</v>
      </c>
      <c r="C166" s="265" t="s">
        <v>444</v>
      </c>
      <c r="D166" s="266">
        <v>1</v>
      </c>
      <c r="E166" s="277"/>
      <c r="F166" s="266">
        <f>D166*E166</f>
        <v>0</v>
      </c>
      <c r="G166" s="277"/>
      <c r="H166" s="266">
        <f>D166*G166</f>
        <v>0</v>
      </c>
      <c r="I166" s="266">
        <f>F166+H166</f>
        <v>0</v>
      </c>
      <c r="J166" s="261"/>
      <c r="K166" s="261"/>
    </row>
    <row r="167" spans="1:11">
      <c r="A167" s="265" t="s">
        <v>706</v>
      </c>
      <c r="B167" s="265" t="s">
        <v>707</v>
      </c>
      <c r="C167" s="265" t="s">
        <v>115</v>
      </c>
      <c r="D167" s="266">
        <v>1.6</v>
      </c>
      <c r="E167" s="277"/>
      <c r="F167" s="266">
        <f>D167*E167</f>
        <v>0</v>
      </c>
      <c r="G167" s="277"/>
      <c r="H167" s="266">
        <f>D167*G167</f>
        <v>0</v>
      </c>
      <c r="I167" s="266">
        <f>F167+H167</f>
        <v>0</v>
      </c>
      <c r="J167" s="261"/>
      <c r="K167" s="261"/>
    </row>
    <row r="168" spans="1:11">
      <c r="A168" s="274" t="s">
        <v>279</v>
      </c>
      <c r="B168" s="274" t="s">
        <v>708</v>
      </c>
      <c r="C168" s="274" t="s">
        <v>279</v>
      </c>
      <c r="D168" s="275"/>
      <c r="E168" s="278"/>
      <c r="F168" s="275"/>
      <c r="G168" s="278"/>
      <c r="H168" s="275"/>
      <c r="I168" s="275"/>
      <c r="J168" s="261"/>
      <c r="K168" s="261"/>
    </row>
    <row r="169" spans="1:11">
      <c r="A169" s="265" t="s">
        <v>709</v>
      </c>
      <c r="B169" s="265" t="s">
        <v>710</v>
      </c>
      <c r="C169" s="265" t="s">
        <v>444</v>
      </c>
      <c r="D169" s="266">
        <v>5</v>
      </c>
      <c r="E169" s="277"/>
      <c r="F169" s="266">
        <f>D169*E169</f>
        <v>0</v>
      </c>
      <c r="G169" s="277"/>
      <c r="H169" s="266">
        <f>D169*G169</f>
        <v>0</v>
      </c>
      <c r="I169" s="266">
        <f>F169+H169</f>
        <v>0</v>
      </c>
      <c r="J169" s="261"/>
      <c r="K169" s="261"/>
    </row>
    <row r="170" spans="1:11">
      <c r="A170" s="265" t="s">
        <v>711</v>
      </c>
      <c r="B170" s="265" t="s">
        <v>712</v>
      </c>
      <c r="C170" s="265" t="s">
        <v>444</v>
      </c>
      <c r="D170" s="266">
        <v>5</v>
      </c>
      <c r="E170" s="277"/>
      <c r="F170" s="266">
        <f>D170*E170</f>
        <v>0</v>
      </c>
      <c r="G170" s="277"/>
      <c r="H170" s="266">
        <f>D170*G170</f>
        <v>0</v>
      </c>
      <c r="I170" s="266">
        <f>F170+H170</f>
        <v>0</v>
      </c>
      <c r="J170" s="261"/>
      <c r="K170" s="261"/>
    </row>
    <row r="171" spans="1:11">
      <c r="A171" s="274" t="s">
        <v>279</v>
      </c>
      <c r="B171" s="274" t="s">
        <v>713</v>
      </c>
      <c r="C171" s="274" t="s">
        <v>279</v>
      </c>
      <c r="D171" s="275"/>
      <c r="E171" s="278"/>
      <c r="F171" s="275"/>
      <c r="G171" s="278"/>
      <c r="H171" s="275"/>
      <c r="I171" s="275"/>
      <c r="J171" s="261"/>
      <c r="K171" s="261"/>
    </row>
    <row r="172" spans="1:11">
      <c r="A172" s="265" t="s">
        <v>714</v>
      </c>
      <c r="B172" s="265" t="s">
        <v>715</v>
      </c>
      <c r="C172" s="265" t="s">
        <v>444</v>
      </c>
      <c r="D172" s="266">
        <v>1</v>
      </c>
      <c r="E172" s="277"/>
      <c r="F172" s="266">
        <f>D172*E172</f>
        <v>0</v>
      </c>
      <c r="G172" s="277"/>
      <c r="H172" s="266">
        <f>D172*G172</f>
        <v>0</v>
      </c>
      <c r="I172" s="266">
        <f>F172+H172</f>
        <v>0</v>
      </c>
      <c r="J172" s="261"/>
      <c r="K172" s="261"/>
    </row>
    <row r="173" spans="1:11">
      <c r="A173" s="265" t="s">
        <v>716</v>
      </c>
      <c r="B173" s="265" t="s">
        <v>717</v>
      </c>
      <c r="C173" s="265" t="s">
        <v>444</v>
      </c>
      <c r="D173" s="266">
        <v>4</v>
      </c>
      <c r="E173" s="277"/>
      <c r="F173" s="266">
        <f>D173*E173</f>
        <v>0</v>
      </c>
      <c r="G173" s="277"/>
      <c r="H173" s="266">
        <f>D173*G173</f>
        <v>0</v>
      </c>
      <c r="I173" s="266">
        <f>F173+H173</f>
        <v>0</v>
      </c>
      <c r="J173" s="261"/>
      <c r="K173" s="261"/>
    </row>
    <row r="174" spans="1:11">
      <c r="A174" s="265" t="s">
        <v>718</v>
      </c>
      <c r="B174" s="265" t="s">
        <v>719</v>
      </c>
      <c r="C174" s="265" t="s">
        <v>106</v>
      </c>
      <c r="D174" s="266">
        <v>2</v>
      </c>
      <c r="E174" s="277"/>
      <c r="F174" s="266">
        <f>D174*E174</f>
        <v>0</v>
      </c>
      <c r="G174" s="277"/>
      <c r="H174" s="266">
        <f>D174*G174</f>
        <v>0</v>
      </c>
      <c r="I174" s="266">
        <f>F174+H174</f>
        <v>0</v>
      </c>
      <c r="J174" s="261"/>
      <c r="K174" s="261"/>
    </row>
    <row r="175" spans="1:11">
      <c r="A175" s="274" t="s">
        <v>279</v>
      </c>
      <c r="B175" s="274" t="s">
        <v>720</v>
      </c>
      <c r="C175" s="274" t="s">
        <v>279</v>
      </c>
      <c r="D175" s="275"/>
      <c r="E175" s="278"/>
      <c r="F175" s="275"/>
      <c r="G175" s="278"/>
      <c r="H175" s="275"/>
      <c r="I175" s="275"/>
      <c r="J175" s="261"/>
      <c r="K175" s="261"/>
    </row>
    <row r="176" spans="1:11">
      <c r="A176" s="265" t="s">
        <v>721</v>
      </c>
      <c r="B176" s="265" t="s">
        <v>722</v>
      </c>
      <c r="C176" s="265" t="s">
        <v>444</v>
      </c>
      <c r="D176" s="266">
        <v>6</v>
      </c>
      <c r="E176" s="277"/>
      <c r="F176" s="266">
        <f>D176*E176</f>
        <v>0</v>
      </c>
      <c r="G176" s="277"/>
      <c r="H176" s="266">
        <f>D176*G176</f>
        <v>0</v>
      </c>
      <c r="I176" s="266">
        <f>F176+H176</f>
        <v>0</v>
      </c>
      <c r="J176" s="261"/>
      <c r="K176" s="261"/>
    </row>
    <row r="177" spans="1:11">
      <c r="A177" s="265" t="s">
        <v>723</v>
      </c>
      <c r="B177" s="265" t="s">
        <v>724</v>
      </c>
      <c r="C177" s="265" t="s">
        <v>444</v>
      </c>
      <c r="D177" s="266">
        <v>1</v>
      </c>
      <c r="E177" s="277"/>
      <c r="F177" s="266">
        <f>D177*E177</f>
        <v>0</v>
      </c>
      <c r="G177" s="277"/>
      <c r="H177" s="266">
        <f>D177*G177</f>
        <v>0</v>
      </c>
      <c r="I177" s="266">
        <f>F177+H177</f>
        <v>0</v>
      </c>
      <c r="J177" s="261"/>
      <c r="K177" s="261"/>
    </row>
    <row r="178" spans="1:11">
      <c r="A178" s="274" t="s">
        <v>279</v>
      </c>
      <c r="B178" s="274" t="s">
        <v>725</v>
      </c>
      <c r="C178" s="274" t="s">
        <v>279</v>
      </c>
      <c r="D178" s="275"/>
      <c r="E178" s="278"/>
      <c r="F178" s="275"/>
      <c r="G178" s="278"/>
      <c r="H178" s="275"/>
      <c r="I178" s="275"/>
      <c r="J178" s="261"/>
      <c r="K178" s="261"/>
    </row>
    <row r="179" spans="1:11">
      <c r="A179" s="265" t="s">
        <v>726</v>
      </c>
      <c r="B179" s="265" t="s">
        <v>727</v>
      </c>
      <c r="C179" s="265" t="s">
        <v>115</v>
      </c>
      <c r="D179" s="266">
        <v>10</v>
      </c>
      <c r="E179" s="277"/>
      <c r="F179" s="266">
        <f>D179*E179</f>
        <v>0</v>
      </c>
      <c r="G179" s="277"/>
      <c r="H179" s="266">
        <f>D179*G179</f>
        <v>0</v>
      </c>
      <c r="I179" s="266">
        <f>F179+H179</f>
        <v>0</v>
      </c>
      <c r="J179" s="261"/>
      <c r="K179" s="261"/>
    </row>
    <row r="180" spans="1:11">
      <c r="A180" s="274" t="s">
        <v>279</v>
      </c>
      <c r="B180" s="274" t="s">
        <v>728</v>
      </c>
      <c r="C180" s="274" t="s">
        <v>279</v>
      </c>
      <c r="D180" s="275"/>
      <c r="E180" s="278"/>
      <c r="F180" s="275"/>
      <c r="G180" s="278"/>
      <c r="H180" s="275"/>
      <c r="I180" s="275"/>
      <c r="J180" s="261"/>
      <c r="K180" s="261"/>
    </row>
    <row r="181" spans="1:11">
      <c r="A181" s="265" t="s">
        <v>729</v>
      </c>
      <c r="B181" s="265" t="s">
        <v>730</v>
      </c>
      <c r="C181" s="265" t="s">
        <v>356</v>
      </c>
      <c r="D181" s="266">
        <v>2</v>
      </c>
      <c r="E181" s="277"/>
      <c r="F181" s="266">
        <f>D181*E181</f>
        <v>0</v>
      </c>
      <c r="G181" s="277"/>
      <c r="H181" s="266">
        <f>D181*G181</f>
        <v>0</v>
      </c>
      <c r="I181" s="266">
        <f>F181+H181</f>
        <v>0</v>
      </c>
      <c r="J181" s="261"/>
      <c r="K181" s="261"/>
    </row>
    <row r="182" spans="1:11">
      <c r="A182" s="274" t="s">
        <v>279</v>
      </c>
      <c r="B182" s="274" t="s">
        <v>731</v>
      </c>
      <c r="C182" s="274" t="s">
        <v>279</v>
      </c>
      <c r="D182" s="275"/>
      <c r="E182" s="278"/>
      <c r="F182" s="275"/>
      <c r="G182" s="278"/>
      <c r="H182" s="275"/>
      <c r="I182" s="275"/>
      <c r="J182" s="261"/>
      <c r="K182" s="261"/>
    </row>
    <row r="183" spans="1:11">
      <c r="A183" s="265" t="s">
        <v>732</v>
      </c>
      <c r="B183" s="265" t="s">
        <v>733</v>
      </c>
      <c r="C183" s="265" t="s">
        <v>106</v>
      </c>
      <c r="D183" s="266">
        <v>0.5</v>
      </c>
      <c r="E183" s="277"/>
      <c r="F183" s="266">
        <f>D183*E183</f>
        <v>0</v>
      </c>
      <c r="G183" s="277"/>
      <c r="H183" s="266">
        <f>D183*G183</f>
        <v>0</v>
      </c>
      <c r="I183" s="266">
        <f>F183+H183</f>
        <v>0</v>
      </c>
      <c r="J183" s="261"/>
      <c r="K183" s="261"/>
    </row>
    <row r="184" spans="1:11">
      <c r="A184" s="274" t="s">
        <v>279</v>
      </c>
      <c r="B184" s="274" t="s">
        <v>734</v>
      </c>
      <c r="C184" s="274" t="s">
        <v>279</v>
      </c>
      <c r="D184" s="275"/>
      <c r="E184" s="278"/>
      <c r="F184" s="275"/>
      <c r="G184" s="278"/>
      <c r="H184" s="275"/>
      <c r="I184" s="275"/>
      <c r="J184" s="261"/>
      <c r="K184" s="261"/>
    </row>
    <row r="185" spans="1:11">
      <c r="A185" s="265" t="s">
        <v>735</v>
      </c>
      <c r="B185" s="265" t="s">
        <v>736</v>
      </c>
      <c r="C185" s="265" t="s">
        <v>106</v>
      </c>
      <c r="D185" s="266">
        <v>5</v>
      </c>
      <c r="E185" s="277"/>
      <c r="F185" s="266">
        <f>D185*E185</f>
        <v>0</v>
      </c>
      <c r="G185" s="277"/>
      <c r="H185" s="266">
        <f>D185*G185</f>
        <v>0</v>
      </c>
      <c r="I185" s="266">
        <f>F185+H185</f>
        <v>0</v>
      </c>
      <c r="J185" s="261"/>
      <c r="K185" s="261"/>
    </row>
    <row r="186" spans="1:11">
      <c r="A186" s="274" t="s">
        <v>279</v>
      </c>
      <c r="B186" s="274" t="s">
        <v>737</v>
      </c>
      <c r="C186" s="274" t="s">
        <v>279</v>
      </c>
      <c r="D186" s="275"/>
      <c r="E186" s="278"/>
      <c r="F186" s="275"/>
      <c r="G186" s="278"/>
      <c r="H186" s="275"/>
      <c r="I186" s="275"/>
      <c r="J186" s="261"/>
      <c r="K186" s="261"/>
    </row>
    <row r="187" spans="1:11">
      <c r="A187" s="265" t="s">
        <v>738</v>
      </c>
      <c r="B187" s="265" t="s">
        <v>739</v>
      </c>
      <c r="C187" s="265" t="s">
        <v>106</v>
      </c>
      <c r="D187" s="266">
        <v>80</v>
      </c>
      <c r="E187" s="277"/>
      <c r="F187" s="266">
        <f>D187*E187</f>
        <v>0</v>
      </c>
      <c r="G187" s="277"/>
      <c r="H187" s="266">
        <f>D187*G187</f>
        <v>0</v>
      </c>
      <c r="I187" s="266">
        <f>F187+H187</f>
        <v>0</v>
      </c>
      <c r="J187" s="261"/>
      <c r="K187" s="261"/>
    </row>
    <row r="188" spans="1:11">
      <c r="A188" s="269" t="s">
        <v>279</v>
      </c>
      <c r="B188" s="269" t="s">
        <v>740</v>
      </c>
      <c r="C188" s="269" t="s">
        <v>279</v>
      </c>
      <c r="D188" s="270"/>
      <c r="E188" s="270"/>
      <c r="F188" s="270">
        <f>SUM(F165:F187)</f>
        <v>0</v>
      </c>
      <c r="G188" s="270"/>
      <c r="H188" s="270">
        <f>SUM(H165:H187)</f>
        <v>0</v>
      </c>
      <c r="I188" s="270">
        <f>SUM(I165:I187)</f>
        <v>0</v>
      </c>
      <c r="J188" s="261"/>
      <c r="K188" s="261"/>
    </row>
  </sheetData>
  <sheetProtection algorithmName="SHA-512" hashValue="VDOHHmn8qco34u/3YdZs30sOogdxLyPnJriiJZoIjVCV83sKztkwIUkaCiPsLdAgHQ2fU5BtRXd5dOLAoBvjNw==" saltValue="5XQaE5dkZZf5AjJhQiJ2Hg==" spinCount="100000" sheet="1" objects="1" scenarios="1" formatCells="0" formatColumns="0" formatRows="0"/>
  <pageMargins left="0.70866141732283472" right="0.70866141732283472" top="0.47" bottom="0.42" header="0.24" footer="0.21"/>
  <pageSetup paperSize="9" fitToHeight="0" orientation="landscape" r:id="rId1"/>
  <headerFooter>
    <oddFooter>&amp;C&amp;P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C37"/>
  <sheetViews>
    <sheetView workbookViewId="0">
      <selection activeCell="A38" sqref="A38"/>
    </sheetView>
  </sheetViews>
  <sheetFormatPr defaultRowHeight="15"/>
  <cols>
    <col min="1" max="1" width="28.85546875" style="272" bestFit="1" customWidth="1"/>
    <col min="2" max="2" width="63.42578125" style="272" bestFit="1" customWidth="1"/>
    <col min="3" max="3" width="9.140625" style="262"/>
    <col min="4" max="4" width="0" style="262" hidden="1" customWidth="1"/>
    <col min="5" max="16384" width="9.140625" style="262"/>
  </cols>
  <sheetData>
    <row r="1" spans="1:3">
      <c r="A1" s="259" t="s">
        <v>5</v>
      </c>
      <c r="B1" s="259" t="s">
        <v>741</v>
      </c>
      <c r="C1" s="261"/>
    </row>
    <row r="2" spans="1:3">
      <c r="A2" s="259" t="s">
        <v>742</v>
      </c>
      <c r="B2" s="269" t="s">
        <v>743</v>
      </c>
      <c r="C2" s="261"/>
    </row>
    <row r="3" spans="1:3" ht="26.25">
      <c r="A3" s="259" t="s">
        <v>744</v>
      </c>
      <c r="B3" s="283" t="s">
        <v>745</v>
      </c>
      <c r="C3" s="261"/>
    </row>
    <row r="4" spans="1:3" ht="26.25">
      <c r="A4" s="259" t="s">
        <v>746</v>
      </c>
      <c r="B4" s="283" t="s">
        <v>747</v>
      </c>
      <c r="C4" s="261"/>
    </row>
    <row r="5" spans="1:3">
      <c r="A5" s="259" t="s">
        <v>748</v>
      </c>
      <c r="B5" s="263" t="s">
        <v>749</v>
      </c>
      <c r="C5" s="261"/>
    </row>
    <row r="6" spans="1:3">
      <c r="A6" s="259" t="s">
        <v>750</v>
      </c>
      <c r="B6" s="263" t="s">
        <v>751</v>
      </c>
      <c r="C6" s="261"/>
    </row>
    <row r="7" spans="1:3">
      <c r="A7" s="259" t="s">
        <v>752</v>
      </c>
      <c r="B7" s="263" t="s">
        <v>753</v>
      </c>
      <c r="C7" s="261"/>
    </row>
    <row r="8" spans="1:3">
      <c r="A8" s="259" t="s">
        <v>754</v>
      </c>
      <c r="B8" s="263" t="s">
        <v>279</v>
      </c>
      <c r="C8" s="261"/>
    </row>
    <row r="9" spans="1:3">
      <c r="A9" s="259" t="s">
        <v>755</v>
      </c>
      <c r="B9" s="263" t="s">
        <v>756</v>
      </c>
      <c r="C9" s="261"/>
    </row>
    <row r="10" spans="1:3">
      <c r="A10" s="259" t="s">
        <v>757</v>
      </c>
      <c r="B10" s="263" t="s">
        <v>758</v>
      </c>
      <c r="C10" s="261"/>
    </row>
    <row r="11" spans="1:3">
      <c r="A11" s="259" t="s">
        <v>759</v>
      </c>
      <c r="B11" s="263" t="s">
        <v>279</v>
      </c>
      <c r="C11" s="261"/>
    </row>
    <row r="12" spans="1:3">
      <c r="A12" s="259" t="s">
        <v>760</v>
      </c>
      <c r="B12" s="263" t="s">
        <v>279</v>
      </c>
      <c r="C12" s="261"/>
    </row>
    <row r="13" spans="1:3">
      <c r="A13" s="259" t="s">
        <v>761</v>
      </c>
      <c r="B13" s="263" t="s">
        <v>279</v>
      </c>
      <c r="C13" s="261"/>
    </row>
    <row r="14" spans="1:3">
      <c r="A14" s="259" t="s">
        <v>762</v>
      </c>
      <c r="B14" s="263" t="s">
        <v>763</v>
      </c>
      <c r="C14" s="261"/>
    </row>
    <row r="15" spans="1:3">
      <c r="A15" s="259" t="s">
        <v>279</v>
      </c>
      <c r="B15" s="265" t="s">
        <v>279</v>
      </c>
      <c r="C15" s="261"/>
    </row>
    <row r="16" spans="1:3">
      <c r="A16" s="259" t="s">
        <v>764</v>
      </c>
      <c r="B16" s="284" t="s">
        <v>765</v>
      </c>
      <c r="C16" s="261"/>
    </row>
    <row r="17" spans="1:3">
      <c r="A17" s="259" t="s">
        <v>766</v>
      </c>
      <c r="B17" s="284" t="s">
        <v>767</v>
      </c>
      <c r="C17" s="261"/>
    </row>
    <row r="18" spans="1:3">
      <c r="A18" s="259" t="s">
        <v>768</v>
      </c>
      <c r="B18" s="284" t="s">
        <v>769</v>
      </c>
      <c r="C18" s="261"/>
    </row>
    <row r="19" spans="1:3">
      <c r="A19" s="259" t="s">
        <v>770</v>
      </c>
      <c r="B19" s="284" t="s">
        <v>771</v>
      </c>
      <c r="C19" s="261"/>
    </row>
    <row r="20" spans="1:3">
      <c r="A20" s="259" t="s">
        <v>772</v>
      </c>
      <c r="B20" s="284" t="s">
        <v>771</v>
      </c>
      <c r="C20" s="261"/>
    </row>
    <row r="21" spans="1:3">
      <c r="A21" s="259" t="s">
        <v>773</v>
      </c>
      <c r="B21" s="284" t="s">
        <v>771</v>
      </c>
      <c r="C21" s="261"/>
    </row>
    <row r="22" spans="1:3">
      <c r="A22" s="259" t="s">
        <v>774</v>
      </c>
      <c r="B22" s="284" t="s">
        <v>771</v>
      </c>
      <c r="C22" s="261"/>
    </row>
    <row r="23" spans="1:3">
      <c r="A23" s="259" t="s">
        <v>775</v>
      </c>
      <c r="B23" s="284" t="s">
        <v>771</v>
      </c>
      <c r="C23" s="261"/>
    </row>
    <row r="24" spans="1:3">
      <c r="A24" s="259" t="s">
        <v>776</v>
      </c>
      <c r="B24" s="284" t="s">
        <v>771</v>
      </c>
      <c r="C24" s="261"/>
    </row>
    <row r="25" spans="1:3">
      <c r="A25" s="259" t="s">
        <v>777</v>
      </c>
      <c r="B25" s="284" t="s">
        <v>771</v>
      </c>
      <c r="C25" s="261"/>
    </row>
    <row r="26" spans="1:3">
      <c r="A26" s="259" t="s">
        <v>778</v>
      </c>
      <c r="B26" s="284" t="s">
        <v>779</v>
      </c>
      <c r="C26" s="261"/>
    </row>
    <row r="27" spans="1:3">
      <c r="A27" s="259" t="s">
        <v>780</v>
      </c>
      <c r="B27" s="284" t="s">
        <v>771</v>
      </c>
      <c r="C27" s="261"/>
    </row>
    <row r="28" spans="1:3">
      <c r="A28" s="259" t="s">
        <v>781</v>
      </c>
      <c r="B28" s="284" t="s">
        <v>771</v>
      </c>
      <c r="C28" s="261"/>
    </row>
    <row r="29" spans="1:3">
      <c r="A29" s="259" t="s">
        <v>782</v>
      </c>
      <c r="B29" s="284" t="s">
        <v>771</v>
      </c>
      <c r="C29" s="261"/>
    </row>
    <row r="30" spans="1:3">
      <c r="A30" s="259" t="s">
        <v>783</v>
      </c>
      <c r="B30" s="284" t="s">
        <v>771</v>
      </c>
      <c r="C30" s="261"/>
    </row>
    <row r="31" spans="1:3" ht="24.75">
      <c r="A31" s="285" t="s">
        <v>784</v>
      </c>
      <c r="B31" s="284" t="s">
        <v>489</v>
      </c>
      <c r="C31" s="261"/>
    </row>
    <row r="32" spans="1:3">
      <c r="A32" s="259" t="s">
        <v>785</v>
      </c>
      <c r="B32" s="284" t="s">
        <v>476</v>
      </c>
      <c r="C32" s="261"/>
    </row>
    <row r="33" spans="1:2">
      <c r="A33" s="290" t="s">
        <v>789</v>
      </c>
      <c r="B33" s="286">
        <v>5</v>
      </c>
    </row>
    <row r="34" spans="1:2">
      <c r="A34" s="290" t="s">
        <v>790</v>
      </c>
      <c r="B34" s="286">
        <v>10</v>
      </c>
    </row>
    <row r="35" spans="1:2">
      <c r="A35" s="290" t="s">
        <v>791</v>
      </c>
      <c r="B35" s="286">
        <v>2</v>
      </c>
    </row>
    <row r="36" spans="1:2">
      <c r="A36" s="290" t="s">
        <v>792</v>
      </c>
      <c r="B36" s="286">
        <v>0</v>
      </c>
    </row>
    <row r="37" spans="1:2">
      <c r="A37" s="290" t="s">
        <v>793</v>
      </c>
      <c r="B37" s="286">
        <v>1</v>
      </c>
    </row>
  </sheetData>
  <sheetProtection algorithmName="SHA-512" hashValue="XzcXg2QDrwCJoNdFGPzpxW1+c20EY4HraNKy8GkDWvvq/2NinoB36oPRULQi50YrA6lvG670nvATRlTUyAaBLQ==" saltValue="ORHnUnrzVvqOqmAiTtyguw==" spinCount="100000" sheet="1" formatCells="0" formatColumns="0" formatRows="0"/>
  <pageMargins left="0.7" right="0.7" top="0.78740157499999996" bottom="0.78740157499999996"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56</vt:i4>
      </vt:variant>
    </vt:vector>
  </HeadingPairs>
  <TitlesOfParts>
    <vt:vector size="63" baseType="lpstr">
      <vt:lpstr>Stavba</vt:lpstr>
      <vt:lpstr>VzorPolozky</vt:lpstr>
      <vt:lpstr>VN+ON</vt:lpstr>
      <vt:lpstr>Pol</vt:lpstr>
      <vt:lpstr>EL-Rekapitulace</vt:lpstr>
      <vt:lpstr>EL-Rozpočet</vt:lpstr>
      <vt:lpstr>EL-Parametry</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Pol!Názvy_tisku</vt:lpstr>
      <vt:lpstr>'VN+ON'!Názvy_tisku</vt:lpstr>
      <vt:lpstr>oadresa</vt:lpstr>
      <vt:lpstr>Stavba!Objednatel</vt:lpstr>
      <vt:lpstr>Stavba!Objekt</vt:lpstr>
      <vt:lpstr>'EL-Parametry'!Oblast_tisku</vt:lpstr>
      <vt:lpstr>'EL-Rekapitulace'!Oblast_tisku</vt:lpstr>
      <vt:lpstr>'EL-Rozpočet'!Oblast_tisku</vt:lpstr>
      <vt:lpstr>Pol!Oblast_tisku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'EL-Parametry'!Print_Area</vt:lpstr>
      <vt:lpstr>'EL-Rekapitulace'!Print_Area</vt:lpstr>
      <vt:lpstr>'EL-Rozpočet'!Print_Area</vt:lpstr>
      <vt:lpstr>Pol!Print_Area</vt:lpstr>
      <vt:lpstr>Stavba!Print_Area</vt:lpstr>
      <vt:lpstr>'EL-Rozpočet'!Print_Titles</vt:lpstr>
      <vt:lpstr>Pol!Print_Titles</vt:lpstr>
      <vt:lpstr>Projektant</vt:lpstr>
      <vt:lpstr>Stavba!SazbaDPH1</vt:lpstr>
      <vt:lpstr>Stavba!SazbaDPH2</vt:lpstr>
      <vt:lpstr>Vypracoval</vt:lpstr>
      <vt:lpstr>ZakladDPHSni</vt:lpstr>
      <vt:lpstr>Stavba!ZakladDPHSniVypocet</vt:lpstr>
      <vt:lpstr>ZakladDPHZakl</vt:lpstr>
      <vt:lpstr>Stavba!ZakladDPHZaklVypocet</vt:lpstr>
      <vt:lpstr>Zaokrouhleni</vt:lpstr>
      <vt:lpstr>Zhotovitel</vt:lpstr>
    </vt:vector>
  </TitlesOfParts>
  <Company>RTS, 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dc:creator>
  <cp:lastModifiedBy>JK</cp:lastModifiedBy>
  <cp:lastPrinted>2019-12-18T15:03:16Z</cp:lastPrinted>
  <dcterms:created xsi:type="dcterms:W3CDTF">2009-04-08T07:15:50Z</dcterms:created>
  <dcterms:modified xsi:type="dcterms:W3CDTF">2019-12-18T15:13:03Z</dcterms:modified>
</cp:coreProperties>
</file>